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0" yWindow="60" windowWidth="19035" windowHeight="13035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<sst xmlns="http://schemas.openxmlformats.org/spreadsheetml/2006/main" count="143" uniqueCount="98">
  <si>
    <t>Kanceláře</t>
  </si>
  <si>
    <t xml:space="preserve">1 x denně </t>
  </si>
  <si>
    <t>1 x denně</t>
  </si>
  <si>
    <t>1 x týdně</t>
  </si>
  <si>
    <t xml:space="preserve">1 x měsíčně </t>
  </si>
  <si>
    <t>Druh prostoru</t>
  </si>
  <si>
    <t>Setření vodorovných ploch nábytku
Setření parapetů</t>
  </si>
  <si>
    <t>Ometení pavučin 
Umytí dveřních křídel vč. zárubní</t>
  </si>
  <si>
    <t>Četnost prací</t>
  </si>
  <si>
    <t>Druh prací</t>
  </si>
  <si>
    <t xml:space="preserve">Cena za dobu plnění smlouvy (755 pracovních dnů, 157 týdnů, 36 měsíců) </t>
  </si>
  <si>
    <t xml:space="preserve">Současná plocha m2  (*současný počet ks  celkem) </t>
  </si>
  <si>
    <t>Chodby</t>
  </si>
  <si>
    <t xml:space="preserve">Zametení podlah
Setření podlah 
Vynesení odpadkových košů
</t>
  </si>
  <si>
    <t>Setření parapetů</t>
  </si>
  <si>
    <t xml:space="preserve">Ometení pavučin
Umytí chodbových dveří vč. prosklených ploch (14 ks)
</t>
  </si>
  <si>
    <t xml:space="preserve">WC </t>
  </si>
  <si>
    <t xml:space="preserve">Ometení pavučin
Umytí dveřních křídel vč. zárubní
</t>
  </si>
  <si>
    <t>Schodiště</t>
  </si>
  <si>
    <t>Setření schodišť vč. podest</t>
  </si>
  <si>
    <t xml:space="preserve">Ometení pavučin
Umytí schodišťového zábradlí
</t>
  </si>
  <si>
    <t>3 x týdně</t>
  </si>
  <si>
    <t xml:space="preserve">Koberec vstupní hala </t>
  </si>
  <si>
    <t xml:space="preserve">Luxování
</t>
  </si>
  <si>
    <t xml:space="preserve">Koberce </t>
  </si>
  <si>
    <t xml:space="preserve">archiv DSA
archiv (2.p)
archiv č. 435, 400
</t>
  </si>
  <si>
    <t xml:space="preserve">Zametení podlah
Setření podlah 
</t>
  </si>
  <si>
    <t xml:space="preserve">Ometení pavučin
Umytí dveřních křídel vč. zárubní
</t>
  </si>
  <si>
    <t xml:space="preserve">archiv (1.p.)
archiv č. 440, 441, 442, 424a
</t>
  </si>
  <si>
    <t xml:space="preserve">Zametení podlah
Setření podlah v případě nečistot 
Ometení pavučin
Umytí dveřních křídel vč. zárubní
</t>
  </si>
  <si>
    <t xml:space="preserve">ústředna kanc.č.111, 112
</t>
  </si>
  <si>
    <t xml:space="preserve">Zametení podlah
Setření podlah v případě nečistot 
Ometení pavučin
Umytí dveřních křídel vč. zárubní
</t>
  </si>
  <si>
    <t xml:space="preserve">4 x ročně </t>
  </si>
  <si>
    <t xml:space="preserve">zas. místnost č. 203
</t>
  </si>
  <si>
    <t xml:space="preserve">1 x týdně </t>
  </si>
  <si>
    <t>Setření podlahy
Setření stolů
Vynesení odpadkových košů
Setření parapetů</t>
  </si>
  <si>
    <t xml:space="preserve">zas. místnost velká
</t>
  </si>
  <si>
    <t xml:space="preserve">Luxování koberce
Setření stolů
Vynesení odpadkových košů
</t>
  </si>
  <si>
    <t>2 x měsíčně</t>
  </si>
  <si>
    <t xml:space="preserve">Ometení pavučin
Umytí dveřních křídel vč. zárubní
</t>
  </si>
  <si>
    <t xml:space="preserve">zas. místnost č. 408+kuchyňka
</t>
  </si>
  <si>
    <t xml:space="preserve">Luxování koberce v zasedací místnosti
Setření podlahy v kuchyňce
Setření stolů v zasedací místnosti
Vynesení odpadkových košů
</t>
  </si>
  <si>
    <t xml:space="preserve">vstupní hala+přilehlé schodiště
</t>
  </si>
  <si>
    <t xml:space="preserve">Setření podlah ve vstupní hale
Umytí schodiště vč. podest
Vynesení odpadkových košů
</t>
  </si>
  <si>
    <t xml:space="preserve">vstupní dveře
</t>
  </si>
  <si>
    <t>výtah</t>
  </si>
  <si>
    <t xml:space="preserve">Setření podlahy výtahu
Vyleštění stěn výtahu
</t>
  </si>
  <si>
    <t xml:space="preserve">Umytí oken vč. rámů
</t>
  </si>
  <si>
    <t>okna</t>
  </si>
  <si>
    <t xml:space="preserve">1 x ročně </t>
  </si>
  <si>
    <t xml:space="preserve">Umytí svítidel
</t>
  </si>
  <si>
    <t xml:space="preserve">svítidla </t>
  </si>
  <si>
    <t>170*</t>
  </si>
  <si>
    <t xml:space="preserve">Umytí radiátorů
</t>
  </si>
  <si>
    <t>radiátory</t>
  </si>
  <si>
    <t>240*</t>
  </si>
  <si>
    <t xml:space="preserve">Pravidelný úklid </t>
  </si>
  <si>
    <t>Mimořádný úklid</t>
  </si>
  <si>
    <t xml:space="preserve">Cena za dobu plnění smlouvy (3 roky) </t>
  </si>
  <si>
    <t xml:space="preserve">koeficient změny sazby ve vztahu k jednotkové ceně pravidelného úklidu (např. 1,00 = stejná sazba, 1,55 = 1,55 x sazba jednotkové ceny pravidelného úklidu atd.) </t>
  </si>
  <si>
    <t xml:space="preserve">Celková nabídková cena </t>
  </si>
  <si>
    <t>Cena pravidelný úklid</t>
  </si>
  <si>
    <t>Cena mimořádný úklid</t>
  </si>
  <si>
    <t xml:space="preserve">Předpokládaná četnost prací a rozsah dotčených ploch  (předmětů) </t>
  </si>
  <si>
    <t>1 x ročně 330 m2</t>
  </si>
  <si>
    <t>1 x ročně 120 m2</t>
  </si>
  <si>
    <t>1 x za dobu plnění
16 m2</t>
  </si>
  <si>
    <t>1 x ročně 33 m2</t>
  </si>
  <si>
    <t>1 x ročně 50 m2</t>
  </si>
  <si>
    <t>1 x za dobu plnění 
60 m2</t>
  </si>
  <si>
    <t>1 x za dobu plnění
10 m2</t>
  </si>
  <si>
    <t xml:space="preserve">2 x ročně celé </t>
  </si>
  <si>
    <t>1 x ročně celé</t>
  </si>
  <si>
    <t>1 x za dobu plnění
celé</t>
  </si>
  <si>
    <t>1 x ročně 40 ks</t>
  </si>
  <si>
    <t>1 x ročně 20 ks</t>
  </si>
  <si>
    <t xml:space="preserve">Jednotková cena 
(cena za 1 m2 (1ks) a jedno provedení služby) </t>
  </si>
  <si>
    <t xml:space="preserve">Cena za druh prostoru (cena za celou plochu (plný počet předmětů) a jedno provedení služby)     </t>
  </si>
  <si>
    <t>Formulář ceny služeb</t>
  </si>
  <si>
    <t>Ostatní části Formuláře ceny služeb jsou dopočítávány automaticky a uchazeč není oprávněn do nich nijak zasahovat.</t>
  </si>
  <si>
    <t xml:space="preserve">Uchazeč není oprávněn doplňovat nebo odebírat jednotlivé položky Formuláře ceny služeb. </t>
  </si>
  <si>
    <t xml:space="preserve">Uchazeč uvede jednotkové ceny v hodnotě bez DPH.  </t>
  </si>
  <si>
    <t>Chodba 5. patro</t>
  </si>
  <si>
    <t xml:space="preserve">Ometení pavučin
</t>
  </si>
  <si>
    <t xml:space="preserve">Setření podlah 
Umytí klozetových mís (33 ks) a pisoárů (14 ks)
Umytí umyvadel (20 ks)
Vynesení odpadkových košů
Doplnění spotřebního hygienického materiálu dle potřeby
</t>
  </si>
  <si>
    <t xml:space="preserve">Setření podlah 
Umytí klozetových mís (3 ks) 
Umytí umyvadel (3 ks)
Vynesení odpadkových košů
Doplnění spotřebního hygienického materiálu dle potřeby
</t>
  </si>
  <si>
    <t>Zametení podlah
Setření podlah 
Setření stolů
Vynesení odpadkových košů</t>
  </si>
  <si>
    <t xml:space="preserve">WC 
(poč. učebna)
(fitcentrum)
</t>
  </si>
  <si>
    <t>1 x za dobu plnění celé</t>
  </si>
  <si>
    <t xml:space="preserve">počítačová učebna
</t>
  </si>
  <si>
    <t xml:space="preserve">Zametení podlahy
Setření podlahy
Setření stolů
Vynesení odpadkových košů 
Setření vodorovných ploch nábytku
Setření parapetů
</t>
  </si>
  <si>
    <t xml:space="preserve">fit centrum 
</t>
  </si>
  <si>
    <t xml:space="preserve">Zametení podlahy
Setření podlahy
Vynesení odpadkových košů 
Setření parapetů
</t>
  </si>
  <si>
    <t xml:space="preserve">Ometení pavučin
Umytí dveřních křídel vč. zárubní
</t>
  </si>
  <si>
    <t xml:space="preserve">Ometení pavučin
Umytí schodišťového zábradlí
</t>
  </si>
  <si>
    <t xml:space="preserve">Umytí vstupních dveří
</t>
  </si>
  <si>
    <t xml:space="preserve">Uchazeč vyplní pouze žlutě vyznačená políčka u Pravidelného úklidu a Mimořádného úklidu. 
Ostatní části Formuláře ceny služeb jsou dopočítávány automaticky a uchazeč není oprávněn do nich nijak zasahovat.
Uchazeč není oprávněn doplňovat nebo odebírat jednotlivé položky Formuláře ceny služeb.   </t>
  </si>
  <si>
    <t>Příloha č. 3</t>
  </si>
</sst>
</file>

<file path=xl/styles.xml><?xml version="1.0" encoding="utf-8"?>
<styleSheet xmlns="http://schemas.openxmlformats.org/spreadsheetml/2006/main">
  <fonts count="8"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3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1" fillId="0" borderId="1" xfId="0" applyFont="1" applyBorder="1"/>
    <xf numFmtId="0" fontId="2" fillId="0" borderId="6" xfId="0" applyFont="1" applyBorder="1" applyAlignment="1">
      <alignment wrapText="1"/>
    </xf>
    <xf numFmtId="0" fontId="0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left" wrapText="1"/>
    </xf>
    <xf numFmtId="0" fontId="4" fillId="4" borderId="8" xfId="0" applyFont="1" applyFill="1" applyBorder="1" applyAlignment="1">
      <alignment horizontal="left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9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wrapText="1"/>
    </xf>
    <xf numFmtId="0" fontId="7" fillId="4" borderId="19" xfId="0" applyFont="1" applyFill="1" applyBorder="1" applyAlignment="1">
      <alignment horizontal="left" wrapText="1"/>
    </xf>
    <xf numFmtId="0" fontId="7" fillId="4" borderId="20" xfId="0" applyFont="1" applyFill="1" applyBorder="1" applyAlignment="1">
      <alignment horizontal="left" wrapText="1"/>
    </xf>
    <xf numFmtId="0" fontId="7" fillId="4" borderId="21" xfId="0" applyFont="1" applyFill="1" applyBorder="1" applyAlignment="1">
      <alignment horizontal="left" wrapText="1"/>
    </xf>
    <xf numFmtId="0" fontId="3" fillId="0" borderId="22" xfId="0" applyFont="1" applyBorder="1" applyAlignment="1">
      <alignment horizont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7" fillId="4" borderId="21" xfId="0" applyFont="1" applyFill="1" applyBorder="1" applyAlignment="1">
      <alignment horizontal="left"/>
    </xf>
    <xf numFmtId="0" fontId="7" fillId="4" borderId="19" xfId="0" applyFont="1" applyFill="1" applyBorder="1" applyAlignment="1">
      <alignment horizontal="left"/>
    </xf>
    <xf numFmtId="0" fontId="2" fillId="0" borderId="3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7" fillId="0" borderId="19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 topLeftCell="A1">
      <selection activeCell="K5" sqref="K5"/>
    </sheetView>
  </sheetViews>
  <sheetFormatPr defaultColWidth="9.140625" defaultRowHeight="12.75"/>
  <cols>
    <col min="1" max="2" width="9.8515625" style="1" customWidth="1"/>
    <col min="3" max="3" width="20.00390625" style="1" customWidth="1"/>
    <col min="4" max="4" width="15.140625" style="1" customWidth="1"/>
    <col min="5" max="5" width="13.57421875" style="5" customWidth="1"/>
    <col min="6" max="6" width="13.00390625" style="1" customWidth="1"/>
    <col min="7" max="7" width="13.140625" style="1" customWidth="1"/>
    <col min="8" max="8" width="13.8515625" style="1" customWidth="1"/>
    <col min="9" max="9" width="19.00390625" style="1" customWidth="1"/>
    <col min="10" max="10" width="18.57421875" style="1" customWidth="1"/>
    <col min="11" max="16384" width="9.140625" style="1" customWidth="1"/>
  </cols>
  <sheetData>
    <row r="1" ht="13.5" thickBot="1">
      <c r="J1" s="21" t="s">
        <v>97</v>
      </c>
    </row>
    <row r="2" spans="1:10" ht="12.75">
      <c r="A2" s="57" t="s">
        <v>78</v>
      </c>
      <c r="B2" s="58"/>
      <c r="C2" s="58"/>
      <c r="D2" s="58"/>
      <c r="E2" s="58"/>
      <c r="F2" s="58"/>
      <c r="G2" s="58"/>
      <c r="H2" s="58"/>
      <c r="I2" s="58"/>
      <c r="J2" s="59"/>
    </row>
    <row r="3" spans="1:10" ht="12" thickBot="1">
      <c r="A3" s="60"/>
      <c r="B3" s="61"/>
      <c r="C3" s="61"/>
      <c r="D3" s="61"/>
      <c r="E3" s="61"/>
      <c r="F3" s="61"/>
      <c r="G3" s="61"/>
      <c r="H3" s="61"/>
      <c r="I3" s="61"/>
      <c r="J3" s="62"/>
    </row>
    <row r="4" spans="1:10" ht="12.75">
      <c r="A4" s="66"/>
      <c r="B4" s="67"/>
      <c r="C4" s="67"/>
      <c r="D4" s="67"/>
      <c r="E4" s="67"/>
      <c r="F4" s="67"/>
      <c r="G4" s="67"/>
      <c r="H4" s="67"/>
      <c r="I4" s="67"/>
      <c r="J4" s="68"/>
    </row>
    <row r="5" spans="1:10" ht="15">
      <c r="A5" s="46" t="s">
        <v>96</v>
      </c>
      <c r="B5" s="63"/>
      <c r="C5" s="63"/>
      <c r="D5" s="63"/>
      <c r="E5" s="63"/>
      <c r="F5" s="63"/>
      <c r="G5" s="63"/>
      <c r="H5" s="63"/>
      <c r="I5" s="63"/>
      <c r="J5" s="64"/>
    </row>
    <row r="6" spans="1:10" ht="15">
      <c r="A6" s="43"/>
      <c r="B6" s="44"/>
      <c r="C6" s="44"/>
      <c r="D6" s="44"/>
      <c r="E6" s="44"/>
      <c r="F6" s="44"/>
      <c r="G6" s="44"/>
      <c r="H6" s="44"/>
      <c r="I6" s="44"/>
      <c r="J6" s="45"/>
    </row>
    <row r="7" spans="1:10" ht="15">
      <c r="A7" s="46" t="s">
        <v>81</v>
      </c>
      <c r="B7" s="47"/>
      <c r="C7" s="47"/>
      <c r="D7" s="47"/>
      <c r="E7" s="47"/>
      <c r="F7" s="47"/>
      <c r="G7" s="47"/>
      <c r="H7" s="47"/>
      <c r="I7" s="47"/>
      <c r="J7" s="48"/>
    </row>
    <row r="8" spans="1:10" ht="15">
      <c r="A8" s="69"/>
      <c r="B8" s="70"/>
      <c r="C8" s="70"/>
      <c r="D8" s="70"/>
      <c r="E8" s="70"/>
      <c r="F8" s="70"/>
      <c r="G8" s="70"/>
      <c r="H8" s="70"/>
      <c r="I8" s="70"/>
      <c r="J8" s="71"/>
    </row>
    <row r="9" spans="1:10" ht="15">
      <c r="A9" s="65" t="s">
        <v>79</v>
      </c>
      <c r="B9" s="63"/>
      <c r="C9" s="63"/>
      <c r="D9" s="63"/>
      <c r="E9" s="63"/>
      <c r="F9" s="63"/>
      <c r="G9" s="63"/>
      <c r="H9" s="63"/>
      <c r="I9" s="63"/>
      <c r="J9" s="64"/>
    </row>
    <row r="10" spans="1:10" ht="15">
      <c r="A10" s="40"/>
      <c r="B10" s="41"/>
      <c r="C10" s="41"/>
      <c r="D10" s="41"/>
      <c r="E10" s="41"/>
      <c r="F10" s="41"/>
      <c r="G10" s="41"/>
      <c r="H10" s="41"/>
      <c r="I10" s="41"/>
      <c r="J10" s="42"/>
    </row>
    <row r="11" spans="1:10" ht="15">
      <c r="A11" s="65" t="s">
        <v>80</v>
      </c>
      <c r="B11" s="63"/>
      <c r="C11" s="63"/>
      <c r="D11" s="63"/>
      <c r="E11" s="63"/>
      <c r="F11" s="63"/>
      <c r="G11" s="63"/>
      <c r="H11" s="63"/>
      <c r="I11" s="63"/>
      <c r="J11" s="64"/>
    </row>
    <row r="12" spans="1:10" ht="15">
      <c r="A12" s="40"/>
      <c r="B12" s="41"/>
      <c r="C12" s="41"/>
      <c r="D12" s="41"/>
      <c r="E12" s="41"/>
      <c r="F12" s="41"/>
      <c r="G12" s="41"/>
      <c r="H12" s="41"/>
      <c r="I12" s="41"/>
      <c r="J12" s="42"/>
    </row>
    <row r="13" spans="1:10" ht="12" thickBot="1">
      <c r="A13" s="37"/>
      <c r="B13" s="38"/>
      <c r="C13" s="38"/>
      <c r="D13" s="38"/>
      <c r="E13" s="38"/>
      <c r="F13" s="38"/>
      <c r="G13" s="38"/>
      <c r="H13" s="38"/>
      <c r="I13" s="38"/>
      <c r="J13" s="39"/>
    </row>
    <row r="14" spans="1:10" ht="24.75" customHeight="1">
      <c r="A14" s="55" t="s">
        <v>5</v>
      </c>
      <c r="B14" s="50" t="s">
        <v>11</v>
      </c>
      <c r="C14" s="50" t="s">
        <v>9</v>
      </c>
      <c r="D14" s="49" t="s">
        <v>56</v>
      </c>
      <c r="E14" s="49"/>
      <c r="F14" s="49"/>
      <c r="G14" s="49"/>
      <c r="H14" s="52" t="s">
        <v>57</v>
      </c>
      <c r="I14" s="53"/>
      <c r="J14" s="54"/>
    </row>
    <row r="15" spans="1:10" ht="101.25">
      <c r="A15" s="56"/>
      <c r="B15" s="51"/>
      <c r="C15" s="51"/>
      <c r="D15" s="16" t="s">
        <v>8</v>
      </c>
      <c r="E15" s="16" t="s">
        <v>76</v>
      </c>
      <c r="F15" s="16" t="s">
        <v>77</v>
      </c>
      <c r="G15" s="16" t="s">
        <v>10</v>
      </c>
      <c r="H15" s="16" t="s">
        <v>63</v>
      </c>
      <c r="I15" s="16" t="s">
        <v>59</v>
      </c>
      <c r="J15" s="17" t="s">
        <v>58</v>
      </c>
    </row>
    <row r="16" spans="1:10" ht="56.25">
      <c r="A16" s="23" t="s">
        <v>0</v>
      </c>
      <c r="B16" s="22">
        <v>2089.66</v>
      </c>
      <c r="C16" s="3" t="s">
        <v>86</v>
      </c>
      <c r="D16" s="2" t="s">
        <v>2</v>
      </c>
      <c r="E16" s="7">
        <v>1</v>
      </c>
      <c r="F16" s="4">
        <f>PRODUCT(E16,2089.66)</f>
        <v>2089.66</v>
      </c>
      <c r="G16" s="4">
        <f>PRODUCT(755,F16)</f>
        <v>1577693.2999999998</v>
      </c>
      <c r="H16" s="22" t="s">
        <v>64</v>
      </c>
      <c r="I16" s="7">
        <v>1</v>
      </c>
      <c r="J16" s="9">
        <f>PRODUCT(E16,I16,990)</f>
        <v>990</v>
      </c>
    </row>
    <row r="17" spans="1:10" ht="33.75">
      <c r="A17" s="23"/>
      <c r="B17" s="22"/>
      <c r="C17" s="3" t="s">
        <v>6</v>
      </c>
      <c r="D17" s="2" t="s">
        <v>3</v>
      </c>
      <c r="E17" s="7">
        <v>1</v>
      </c>
      <c r="F17" s="4">
        <f>PRODUCT(E17,2089.66)</f>
        <v>2089.66</v>
      </c>
      <c r="G17" s="4">
        <f>PRODUCT(157,F17)</f>
        <v>328076.62</v>
      </c>
      <c r="H17" s="22"/>
      <c r="I17" s="7">
        <v>1</v>
      </c>
      <c r="J17" s="9">
        <f>PRODUCT(E17,I17,990)</f>
        <v>990</v>
      </c>
    </row>
    <row r="18" spans="1:10" ht="33.75">
      <c r="A18" s="23"/>
      <c r="B18" s="22"/>
      <c r="C18" s="3" t="s">
        <v>7</v>
      </c>
      <c r="D18" s="2" t="s">
        <v>4</v>
      </c>
      <c r="E18" s="7">
        <v>1</v>
      </c>
      <c r="F18" s="4">
        <f>PRODUCT(E18,2089.66)</f>
        <v>2089.66</v>
      </c>
      <c r="G18" s="4">
        <f>PRODUCT(36,F18)</f>
        <v>75227.76</v>
      </c>
      <c r="H18" s="22"/>
      <c r="I18" s="7">
        <v>1</v>
      </c>
      <c r="J18" s="9">
        <f>PRODUCT(E18,I18,990)</f>
        <v>990</v>
      </c>
    </row>
    <row r="19" spans="1:10" ht="56.25">
      <c r="A19" s="23" t="s">
        <v>12</v>
      </c>
      <c r="B19" s="22">
        <v>1054.56</v>
      </c>
      <c r="C19" s="18" t="s">
        <v>13</v>
      </c>
      <c r="D19" s="2" t="s">
        <v>2</v>
      </c>
      <c r="E19" s="7">
        <v>1</v>
      </c>
      <c r="F19" s="4">
        <f>PRODUCT(E19,1054.56)</f>
        <v>1054.56</v>
      </c>
      <c r="G19" s="4">
        <f>PRODUCT(755,F19)</f>
        <v>796192.7999999999</v>
      </c>
      <c r="H19" s="22" t="s">
        <v>65</v>
      </c>
      <c r="I19" s="7">
        <v>1</v>
      </c>
      <c r="J19" s="9">
        <f>PRODUCT(E19,I19,360)</f>
        <v>360</v>
      </c>
    </row>
    <row r="20" spans="1:10" ht="12.75">
      <c r="A20" s="23"/>
      <c r="B20" s="22"/>
      <c r="C20" s="6" t="s">
        <v>14</v>
      </c>
      <c r="D20" s="2" t="s">
        <v>3</v>
      </c>
      <c r="E20" s="7">
        <v>1</v>
      </c>
      <c r="F20" s="4">
        <f>PRODUCT(E20,1054.56)</f>
        <v>1054.56</v>
      </c>
      <c r="G20" s="4">
        <f>PRODUCT(157,F20)</f>
        <v>165565.91999999998</v>
      </c>
      <c r="H20" s="22"/>
      <c r="I20" s="7">
        <v>1</v>
      </c>
      <c r="J20" s="9">
        <f>PRODUCT(E20,I20,360)</f>
        <v>360</v>
      </c>
    </row>
    <row r="21" spans="1:10" ht="56.25">
      <c r="A21" s="23"/>
      <c r="B21" s="22"/>
      <c r="C21" s="18" t="s">
        <v>15</v>
      </c>
      <c r="D21" s="2" t="s">
        <v>4</v>
      </c>
      <c r="E21" s="7">
        <v>1</v>
      </c>
      <c r="F21" s="4">
        <f>PRODUCT(E21,1054.56)</f>
        <v>1054.56</v>
      </c>
      <c r="G21" s="4">
        <f>PRODUCT(36,F21)</f>
        <v>37964.159999999996</v>
      </c>
      <c r="H21" s="22"/>
      <c r="I21" s="7">
        <v>1</v>
      </c>
      <c r="J21" s="9">
        <f>PRODUCT(E21,I21,360)</f>
        <v>360</v>
      </c>
    </row>
    <row r="22" spans="1:10" ht="56.25">
      <c r="A22" s="23" t="s">
        <v>82</v>
      </c>
      <c r="B22" s="22">
        <v>36</v>
      </c>
      <c r="C22" s="18" t="s">
        <v>13</v>
      </c>
      <c r="D22" s="2" t="s">
        <v>3</v>
      </c>
      <c r="E22" s="7">
        <v>1</v>
      </c>
      <c r="F22" s="4">
        <f>PRODUCT(E22,36)</f>
        <v>36</v>
      </c>
      <c r="G22" s="4">
        <f>PRODUCT(157,F22)</f>
        <v>5652</v>
      </c>
      <c r="H22" s="22" t="s">
        <v>72</v>
      </c>
      <c r="I22" s="7">
        <v>1</v>
      </c>
      <c r="J22" s="9">
        <f>PRODUCT(E22,I22,108)</f>
        <v>108</v>
      </c>
    </row>
    <row r="23" spans="1:10" ht="22.5">
      <c r="A23" s="23"/>
      <c r="B23" s="22"/>
      <c r="C23" s="18" t="s">
        <v>83</v>
      </c>
      <c r="D23" s="2" t="s">
        <v>4</v>
      </c>
      <c r="E23" s="7">
        <v>1</v>
      </c>
      <c r="F23" s="4">
        <f>PRODUCT(E23,36)</f>
        <v>36</v>
      </c>
      <c r="G23" s="4">
        <f>PRODUCT(36,F23)</f>
        <v>1296</v>
      </c>
      <c r="H23" s="22"/>
      <c r="I23" s="7">
        <v>1</v>
      </c>
      <c r="J23" s="9">
        <f>PRODUCT(E23,I23,108)</f>
        <v>108</v>
      </c>
    </row>
    <row r="24" spans="1:10" ht="123.75">
      <c r="A24" s="23" t="s">
        <v>16</v>
      </c>
      <c r="B24" s="22">
        <v>159.82</v>
      </c>
      <c r="C24" s="18" t="s">
        <v>84</v>
      </c>
      <c r="D24" s="2" t="s">
        <v>2</v>
      </c>
      <c r="E24" s="7">
        <v>1</v>
      </c>
      <c r="F24" s="4">
        <f>PRODUCT(E24,159.82)</f>
        <v>159.82</v>
      </c>
      <c r="G24" s="4">
        <f>PRODUCT(755,F24)</f>
        <v>120664.09999999999</v>
      </c>
      <c r="H24" s="22" t="s">
        <v>66</v>
      </c>
      <c r="I24" s="7">
        <v>1</v>
      </c>
      <c r="J24" s="9">
        <f>PRODUCT(E24,I24,16)</f>
        <v>16</v>
      </c>
    </row>
    <row r="25" spans="1:10" ht="12.75">
      <c r="A25" s="23"/>
      <c r="B25" s="22"/>
      <c r="C25" s="6" t="s">
        <v>14</v>
      </c>
      <c r="D25" s="2" t="s">
        <v>3</v>
      </c>
      <c r="E25" s="7">
        <v>1</v>
      </c>
      <c r="F25" s="4">
        <f>PRODUCT(E25,159.82)</f>
        <v>159.82</v>
      </c>
      <c r="G25" s="4">
        <f>PRODUCT(157,F25)</f>
        <v>25091.739999999998</v>
      </c>
      <c r="H25" s="22"/>
      <c r="I25" s="7">
        <v>1</v>
      </c>
      <c r="J25" s="9">
        <f>PRODUCT(E25,I25,16)</f>
        <v>16</v>
      </c>
    </row>
    <row r="26" spans="1:10" ht="56.25">
      <c r="A26" s="23"/>
      <c r="B26" s="22"/>
      <c r="C26" s="18" t="s">
        <v>17</v>
      </c>
      <c r="D26" s="2" t="s">
        <v>4</v>
      </c>
      <c r="E26" s="7">
        <v>1</v>
      </c>
      <c r="F26" s="4">
        <f>PRODUCT(E26,159.82)</f>
        <v>159.82</v>
      </c>
      <c r="G26" s="4">
        <f>PRODUCT(36,F26)</f>
        <v>5753.5199999999995</v>
      </c>
      <c r="H26" s="22"/>
      <c r="I26" s="7">
        <v>1</v>
      </c>
      <c r="J26" s="9">
        <f>PRODUCT(E26,I26,16)</f>
        <v>16</v>
      </c>
    </row>
    <row r="27" spans="1:10" ht="123.75">
      <c r="A27" s="23" t="s">
        <v>87</v>
      </c>
      <c r="B27" s="22">
        <v>19.5</v>
      </c>
      <c r="C27" s="18" t="s">
        <v>85</v>
      </c>
      <c r="D27" s="2" t="s">
        <v>3</v>
      </c>
      <c r="E27" s="7">
        <v>1</v>
      </c>
      <c r="F27" s="4">
        <f>PRODUCT(E27,19.5)</f>
        <v>19.5</v>
      </c>
      <c r="G27" s="4">
        <f>PRODUCT(157,F27)</f>
        <v>3061.5</v>
      </c>
      <c r="H27" s="22" t="s">
        <v>88</v>
      </c>
      <c r="I27" s="7">
        <v>1</v>
      </c>
      <c r="J27" s="9">
        <f>PRODUCT(E27,I27,19.5)</f>
        <v>19.5</v>
      </c>
    </row>
    <row r="28" spans="1:10" ht="56.25">
      <c r="A28" s="23"/>
      <c r="B28" s="22"/>
      <c r="C28" s="18" t="s">
        <v>17</v>
      </c>
      <c r="D28" s="2" t="s">
        <v>4</v>
      </c>
      <c r="E28" s="7">
        <v>1</v>
      </c>
      <c r="F28" s="4">
        <f>PRODUCT(E28,19.5)</f>
        <v>19.5</v>
      </c>
      <c r="G28" s="4">
        <f>PRODUCT(36,F28)</f>
        <v>702</v>
      </c>
      <c r="H28" s="22"/>
      <c r="I28" s="7">
        <v>1</v>
      </c>
      <c r="J28" s="9">
        <f>PRODUCT(E28,I28,19.5)</f>
        <v>19.5</v>
      </c>
    </row>
    <row r="29" spans="1:10" ht="12.75">
      <c r="A29" s="23" t="s">
        <v>18</v>
      </c>
      <c r="B29" s="22">
        <v>282</v>
      </c>
      <c r="C29" s="19" t="s">
        <v>19</v>
      </c>
      <c r="D29" s="2" t="s">
        <v>21</v>
      </c>
      <c r="E29" s="7">
        <v>1</v>
      </c>
      <c r="F29" s="4">
        <f>PRODUCT(E29,282)</f>
        <v>282</v>
      </c>
      <c r="G29" s="4">
        <f>PRODUCT(471,F29)</f>
        <v>132822</v>
      </c>
      <c r="H29" s="22" t="s">
        <v>67</v>
      </c>
      <c r="I29" s="7">
        <v>1</v>
      </c>
      <c r="J29" s="9">
        <f>PRODUCT(E29,I29,99)</f>
        <v>99</v>
      </c>
    </row>
    <row r="30" spans="1:10" ht="67.5">
      <c r="A30" s="23"/>
      <c r="B30" s="22"/>
      <c r="C30" s="18" t="s">
        <v>20</v>
      </c>
      <c r="D30" s="2" t="s">
        <v>4</v>
      </c>
      <c r="E30" s="7">
        <v>1</v>
      </c>
      <c r="F30" s="4">
        <f>PRODUCT(E30,282)</f>
        <v>282</v>
      </c>
      <c r="G30" s="4">
        <f>PRODUCT(36,F30)</f>
        <v>10152</v>
      </c>
      <c r="H30" s="22"/>
      <c r="I30" s="7">
        <v>1</v>
      </c>
      <c r="J30" s="9">
        <f>PRODUCT(E30,I30,99)</f>
        <v>99</v>
      </c>
    </row>
    <row r="31" spans="1:10" ht="45">
      <c r="A31" s="8" t="s">
        <v>22</v>
      </c>
      <c r="B31" s="2">
        <v>5</v>
      </c>
      <c r="C31" s="18" t="s">
        <v>23</v>
      </c>
      <c r="D31" s="2" t="s">
        <v>2</v>
      </c>
      <c r="E31" s="7">
        <v>1</v>
      </c>
      <c r="F31" s="4">
        <f>PRODUCT(E31,5)</f>
        <v>5</v>
      </c>
      <c r="G31" s="4">
        <f>PRODUCT(755,F31)</f>
        <v>3775</v>
      </c>
      <c r="H31" s="2" t="s">
        <v>71</v>
      </c>
      <c r="I31" s="7">
        <v>1</v>
      </c>
      <c r="J31" s="9">
        <f>PRODUCT(E31,I31,30)</f>
        <v>30</v>
      </c>
    </row>
    <row r="32" spans="1:10" ht="45">
      <c r="A32" s="8" t="s">
        <v>24</v>
      </c>
      <c r="B32" s="2">
        <v>423.31</v>
      </c>
      <c r="C32" s="18" t="s">
        <v>23</v>
      </c>
      <c r="D32" s="2" t="s">
        <v>21</v>
      </c>
      <c r="E32" s="7">
        <v>1</v>
      </c>
      <c r="F32" s="4">
        <f>PRODUCT(E32,423.31)</f>
        <v>423.31</v>
      </c>
      <c r="G32" s="4">
        <f>PRODUCT(471,F32)</f>
        <v>199379.01</v>
      </c>
      <c r="H32" s="2" t="s">
        <v>68</v>
      </c>
      <c r="I32" s="7">
        <v>1</v>
      </c>
      <c r="J32" s="9">
        <f>PRODUCT(E32,I32,150)</f>
        <v>150</v>
      </c>
    </row>
    <row r="33" spans="1:10" ht="67.5">
      <c r="A33" s="23" t="s">
        <v>25</v>
      </c>
      <c r="B33" s="22">
        <v>289.23</v>
      </c>
      <c r="C33" s="18" t="s">
        <v>26</v>
      </c>
      <c r="D33" s="2" t="s">
        <v>3</v>
      </c>
      <c r="E33" s="7">
        <v>1</v>
      </c>
      <c r="F33" s="4">
        <f>PRODUCT(E33,B33)</f>
        <v>289.23</v>
      </c>
      <c r="G33" s="4">
        <f>PRODUCT(157,F33)</f>
        <v>45409.11</v>
      </c>
      <c r="H33" s="22" t="s">
        <v>69</v>
      </c>
      <c r="I33" s="7">
        <v>1</v>
      </c>
      <c r="J33" s="9">
        <f>PRODUCT(E33,I33,60)</f>
        <v>60</v>
      </c>
    </row>
    <row r="34" spans="1:10" ht="78.75">
      <c r="A34" s="23"/>
      <c r="B34" s="22"/>
      <c r="C34" s="18" t="s">
        <v>27</v>
      </c>
      <c r="D34" s="2" t="s">
        <v>4</v>
      </c>
      <c r="E34" s="7">
        <v>1</v>
      </c>
      <c r="F34" s="4">
        <f>PRODUCT(E34,B33)</f>
        <v>289.23</v>
      </c>
      <c r="G34" s="4">
        <f>PRODUCT(36,F34)</f>
        <v>10412.28</v>
      </c>
      <c r="H34" s="22"/>
      <c r="I34" s="7">
        <v>1</v>
      </c>
      <c r="J34" s="9">
        <f>PRODUCT(E34,I34,60)</f>
        <v>60</v>
      </c>
    </row>
    <row r="35" spans="1:10" ht="123.75">
      <c r="A35" s="8" t="s">
        <v>28</v>
      </c>
      <c r="B35" s="2">
        <v>133.24</v>
      </c>
      <c r="C35" s="18" t="s">
        <v>29</v>
      </c>
      <c r="D35" s="2" t="s">
        <v>4</v>
      </c>
      <c r="E35" s="7">
        <v>1</v>
      </c>
      <c r="F35" s="4">
        <f>PRODUCT(E35,133.24)</f>
        <v>133.24</v>
      </c>
      <c r="G35" s="4">
        <f>PRODUCT(36,F35)</f>
        <v>4796.64</v>
      </c>
      <c r="H35" s="2" t="s">
        <v>70</v>
      </c>
      <c r="I35" s="7">
        <v>1</v>
      </c>
      <c r="J35" s="9">
        <f>PRODUCT(E35,I35,10)</f>
        <v>10</v>
      </c>
    </row>
    <row r="36" spans="1:10" ht="135">
      <c r="A36" s="8" t="s">
        <v>30</v>
      </c>
      <c r="B36" s="2">
        <v>29.11</v>
      </c>
      <c r="C36" s="18" t="s">
        <v>31</v>
      </c>
      <c r="D36" s="2" t="s">
        <v>32</v>
      </c>
      <c r="E36" s="7">
        <v>1</v>
      </c>
      <c r="F36" s="4">
        <f>PRODUCT(E36,B36)</f>
        <v>29.11</v>
      </c>
      <c r="G36" s="4">
        <f>PRODUCT(12,F36)</f>
        <v>349.32</v>
      </c>
      <c r="H36" s="2" t="s">
        <v>70</v>
      </c>
      <c r="I36" s="7">
        <v>1</v>
      </c>
      <c r="J36" s="9">
        <f>PRODUCT(E36,I36,10)</f>
        <v>10</v>
      </c>
    </row>
    <row r="37" spans="1:10" ht="56.25">
      <c r="A37" s="23" t="s">
        <v>33</v>
      </c>
      <c r="B37" s="22">
        <v>37.63</v>
      </c>
      <c r="C37" s="18" t="s">
        <v>35</v>
      </c>
      <c r="D37" s="2" t="s">
        <v>34</v>
      </c>
      <c r="E37" s="7">
        <v>1</v>
      </c>
      <c r="F37" s="4">
        <f>PRODUCT(E37,B37)</f>
        <v>37.63</v>
      </c>
      <c r="G37" s="4">
        <f>PRODUCT(157,F37)</f>
        <v>5907.910000000001</v>
      </c>
      <c r="H37" s="22" t="s">
        <v>72</v>
      </c>
      <c r="I37" s="7">
        <v>1</v>
      </c>
      <c r="J37" s="9">
        <f>PRODUCT(E37,I37,112.89)</f>
        <v>112.89</v>
      </c>
    </row>
    <row r="38" spans="1:10" ht="78.75">
      <c r="A38" s="23"/>
      <c r="B38" s="22"/>
      <c r="C38" s="18" t="s">
        <v>27</v>
      </c>
      <c r="D38" s="2" t="s">
        <v>4</v>
      </c>
      <c r="E38" s="7">
        <v>1</v>
      </c>
      <c r="F38" s="4">
        <f>PRODUCT(E38,B37)</f>
        <v>37.63</v>
      </c>
      <c r="G38" s="4">
        <f>PRODUCT(36,F38)</f>
        <v>1354.68</v>
      </c>
      <c r="H38" s="22"/>
      <c r="I38" s="7">
        <v>1</v>
      </c>
      <c r="J38" s="9">
        <f>PRODUCT(E38,I38,112.89)</f>
        <v>112.89</v>
      </c>
    </row>
    <row r="39" spans="1:10" ht="56.25">
      <c r="A39" s="23" t="s">
        <v>36</v>
      </c>
      <c r="B39" s="22">
        <v>114.5</v>
      </c>
      <c r="C39" s="18" t="s">
        <v>37</v>
      </c>
      <c r="D39" s="2" t="s">
        <v>38</v>
      </c>
      <c r="E39" s="7">
        <v>1</v>
      </c>
      <c r="F39" s="4">
        <f>PRODUCT(E39,B39)</f>
        <v>114.5</v>
      </c>
      <c r="G39" s="4">
        <f>PRODUCT(72,F39)</f>
        <v>8244</v>
      </c>
      <c r="H39" s="22" t="s">
        <v>72</v>
      </c>
      <c r="I39" s="7">
        <v>1</v>
      </c>
      <c r="J39" s="9">
        <f>PRODUCT(E39,I39,343.5)</f>
        <v>343.5</v>
      </c>
    </row>
    <row r="40" spans="1:10" ht="90">
      <c r="A40" s="23"/>
      <c r="B40" s="22"/>
      <c r="C40" s="18" t="s">
        <v>39</v>
      </c>
      <c r="D40" s="2" t="s">
        <v>4</v>
      </c>
      <c r="E40" s="7">
        <v>1</v>
      </c>
      <c r="F40" s="4">
        <f>PRODUCT(E40,B39)</f>
        <v>114.5</v>
      </c>
      <c r="G40" s="4">
        <f>PRODUCT(36,F40)</f>
        <v>4122</v>
      </c>
      <c r="H40" s="22"/>
      <c r="I40" s="7">
        <v>1</v>
      </c>
      <c r="J40" s="9">
        <f>PRODUCT(E40,I40,343.5)</f>
        <v>343.5</v>
      </c>
    </row>
    <row r="41" spans="1:10" ht="101.25">
      <c r="A41" s="23" t="s">
        <v>40</v>
      </c>
      <c r="B41" s="22">
        <v>45.6</v>
      </c>
      <c r="C41" s="18" t="s">
        <v>41</v>
      </c>
      <c r="D41" s="2" t="s">
        <v>34</v>
      </c>
      <c r="E41" s="7">
        <v>1</v>
      </c>
      <c r="F41" s="4">
        <f>PRODUCT(E41,B41)</f>
        <v>45.6</v>
      </c>
      <c r="G41" s="4">
        <f>PRODUCT(157,F41)</f>
        <v>7159.2</v>
      </c>
      <c r="H41" s="22" t="s">
        <v>72</v>
      </c>
      <c r="I41" s="7">
        <v>1</v>
      </c>
      <c r="J41" s="9">
        <f>PRODUCT(E41,I41,139.5)</f>
        <v>139.5</v>
      </c>
    </row>
    <row r="42" spans="1:10" ht="90">
      <c r="A42" s="23"/>
      <c r="B42" s="22"/>
      <c r="C42" s="18" t="s">
        <v>39</v>
      </c>
      <c r="D42" s="2" t="s">
        <v>4</v>
      </c>
      <c r="E42" s="7">
        <v>1</v>
      </c>
      <c r="F42" s="4">
        <f>PRODUCT(E42,B41)</f>
        <v>45.6</v>
      </c>
      <c r="G42" s="4">
        <f>PRODUCT(36,F42)</f>
        <v>1641.6000000000001</v>
      </c>
      <c r="H42" s="22"/>
      <c r="I42" s="7">
        <v>1</v>
      </c>
      <c r="J42" s="9">
        <f>PRODUCT(E42,I42,139.5)</f>
        <v>139.5</v>
      </c>
    </row>
    <row r="43" spans="1:10" ht="78.75">
      <c r="A43" s="23" t="s">
        <v>42</v>
      </c>
      <c r="B43" s="22">
        <v>99</v>
      </c>
      <c r="C43" s="18" t="s">
        <v>43</v>
      </c>
      <c r="D43" s="2" t="s">
        <v>1</v>
      </c>
      <c r="E43" s="7">
        <v>1</v>
      </c>
      <c r="F43" s="4">
        <f>PRODUCT(E43,B43)</f>
        <v>99</v>
      </c>
      <c r="G43" s="4">
        <f>PRODUCT(755,F43)</f>
        <v>74745</v>
      </c>
      <c r="H43" s="22" t="s">
        <v>72</v>
      </c>
      <c r="I43" s="7">
        <v>1</v>
      </c>
      <c r="J43" s="9">
        <f>PRODUCT(E43,I43,297)</f>
        <v>297</v>
      </c>
    </row>
    <row r="44" spans="1:10" ht="63.75" customHeight="1">
      <c r="A44" s="23"/>
      <c r="B44" s="22"/>
      <c r="C44" s="18" t="s">
        <v>94</v>
      </c>
      <c r="D44" s="2" t="s">
        <v>4</v>
      </c>
      <c r="E44" s="7">
        <v>1</v>
      </c>
      <c r="F44" s="4">
        <f>PRODUCT(E44,B43)</f>
        <v>99</v>
      </c>
      <c r="G44" s="4">
        <f>PRODUCT(36,F44)</f>
        <v>3564</v>
      </c>
      <c r="H44" s="22"/>
      <c r="I44" s="7">
        <v>1</v>
      </c>
      <c r="J44" s="9">
        <f>PRODUCT(E44,I44,297)</f>
        <v>297</v>
      </c>
    </row>
    <row r="45" spans="1:10" ht="48" customHeight="1">
      <c r="A45" s="8" t="s">
        <v>44</v>
      </c>
      <c r="B45" s="2">
        <v>14</v>
      </c>
      <c r="C45" s="18" t="s">
        <v>95</v>
      </c>
      <c r="D45" s="2" t="s">
        <v>3</v>
      </c>
      <c r="E45" s="7">
        <v>1</v>
      </c>
      <c r="F45" s="4">
        <f>PRODUCT(E45,B45)</f>
        <v>14</v>
      </c>
      <c r="G45" s="4">
        <f>PRODUCT(157,F45)</f>
        <v>2198</v>
      </c>
      <c r="H45" s="2" t="s">
        <v>73</v>
      </c>
      <c r="I45" s="7">
        <v>1</v>
      </c>
      <c r="J45" s="9">
        <f>PRODUCT(E45,I45,14)</f>
        <v>14</v>
      </c>
    </row>
    <row r="46" spans="1:10" ht="90">
      <c r="A46" s="8" t="s">
        <v>45</v>
      </c>
      <c r="B46" s="2">
        <v>2.3</v>
      </c>
      <c r="C46" s="18" t="s">
        <v>46</v>
      </c>
      <c r="D46" s="2" t="s">
        <v>1</v>
      </c>
      <c r="E46" s="7">
        <v>1</v>
      </c>
      <c r="F46" s="4">
        <f>PRODUCT(E46,B46)</f>
        <v>2.3</v>
      </c>
      <c r="G46" s="4">
        <f>PRODUCT(755,F46)</f>
        <v>1736.4999999999998</v>
      </c>
      <c r="H46" s="2" t="s">
        <v>72</v>
      </c>
      <c r="I46" s="7">
        <v>1</v>
      </c>
      <c r="J46" s="9">
        <f>PRODUCT(E46,I46,6.9)</f>
        <v>6.9</v>
      </c>
    </row>
    <row r="47" spans="1:10" ht="101.25">
      <c r="A47" s="28" t="s">
        <v>89</v>
      </c>
      <c r="B47" s="30">
        <v>29.9</v>
      </c>
      <c r="C47" s="18" t="s">
        <v>90</v>
      </c>
      <c r="D47" s="2" t="s">
        <v>34</v>
      </c>
      <c r="E47" s="7">
        <v>1</v>
      </c>
      <c r="F47" s="4">
        <f>PRODUCT(E47,B47)</f>
        <v>29.9</v>
      </c>
      <c r="G47" s="4">
        <f>PRODUCT(157,F47)</f>
        <v>4694.3</v>
      </c>
      <c r="H47" s="30" t="s">
        <v>72</v>
      </c>
      <c r="I47" s="7">
        <v>1</v>
      </c>
      <c r="J47" s="9">
        <f>PRODUCT(E47,I47,89.7)</f>
        <v>89.7</v>
      </c>
    </row>
    <row r="48" spans="1:10" ht="45">
      <c r="A48" s="29"/>
      <c r="B48" s="31"/>
      <c r="C48" s="18" t="s">
        <v>93</v>
      </c>
      <c r="D48" s="2" t="s">
        <v>4</v>
      </c>
      <c r="E48" s="7">
        <v>1</v>
      </c>
      <c r="F48" s="4">
        <f>PRODUCT(E48,B47)</f>
        <v>29.9</v>
      </c>
      <c r="G48" s="4">
        <f>PRODUCT(36,F48)</f>
        <v>1076.3999999999999</v>
      </c>
      <c r="H48" s="31"/>
      <c r="I48" s="7">
        <v>1</v>
      </c>
      <c r="J48" s="9">
        <f>PRODUCT(E48,I48,89.7)</f>
        <v>89.7</v>
      </c>
    </row>
    <row r="49" spans="1:10" ht="67.5">
      <c r="A49" s="28" t="s">
        <v>91</v>
      </c>
      <c r="B49" s="30">
        <v>63</v>
      </c>
      <c r="C49" s="18" t="s">
        <v>92</v>
      </c>
      <c r="D49" s="2" t="s">
        <v>34</v>
      </c>
      <c r="E49" s="7">
        <v>1</v>
      </c>
      <c r="F49" s="4">
        <f>PRODUCT(E49,B49)</f>
        <v>63</v>
      </c>
      <c r="G49" s="4">
        <f>PRODUCT(157,F49)</f>
        <v>9891</v>
      </c>
      <c r="H49" s="30" t="s">
        <v>72</v>
      </c>
      <c r="I49" s="7">
        <v>1</v>
      </c>
      <c r="J49" s="9">
        <f>PRODUCT(E49,I49,189)</f>
        <v>189</v>
      </c>
    </row>
    <row r="50" spans="1:10" ht="45">
      <c r="A50" s="29"/>
      <c r="B50" s="31"/>
      <c r="C50" s="18" t="s">
        <v>93</v>
      </c>
      <c r="D50" s="2" t="s">
        <v>4</v>
      </c>
      <c r="E50" s="7">
        <v>1</v>
      </c>
      <c r="F50" s="4">
        <f>PRODUCT(E50,B49)</f>
        <v>63</v>
      </c>
      <c r="G50" s="4">
        <f>PRODUCT(36,F50)</f>
        <v>2268</v>
      </c>
      <c r="H50" s="31"/>
      <c r="I50" s="7">
        <v>1</v>
      </c>
      <c r="J50" s="9">
        <f>PRODUCT(E50,I50,189)</f>
        <v>189</v>
      </c>
    </row>
    <row r="51" spans="1:10" ht="67.5">
      <c r="A51" s="8" t="s">
        <v>48</v>
      </c>
      <c r="B51" s="2">
        <v>950</v>
      </c>
      <c r="C51" s="18" t="s">
        <v>47</v>
      </c>
      <c r="D51" s="2" t="s">
        <v>49</v>
      </c>
      <c r="E51" s="7">
        <v>1</v>
      </c>
      <c r="F51" s="4">
        <f>PRODUCT(E51,B51)</f>
        <v>950</v>
      </c>
      <c r="G51" s="4">
        <f>PRODUCT(3,F51)</f>
        <v>2850</v>
      </c>
      <c r="H51" s="2" t="s">
        <v>68</v>
      </c>
      <c r="I51" s="7">
        <v>1</v>
      </c>
      <c r="J51" s="9">
        <f>PRODUCT(E51,I51,150)</f>
        <v>150</v>
      </c>
    </row>
    <row r="52" spans="1:10" ht="67.5">
      <c r="A52" s="8" t="s">
        <v>51</v>
      </c>
      <c r="B52" s="2" t="s">
        <v>52</v>
      </c>
      <c r="C52" s="18" t="s">
        <v>50</v>
      </c>
      <c r="D52" s="2" t="s">
        <v>49</v>
      </c>
      <c r="E52" s="7">
        <v>1</v>
      </c>
      <c r="F52" s="4">
        <f>PRODUCT(E52,170)</f>
        <v>170</v>
      </c>
      <c r="G52" s="4">
        <f>PRODUCT(3,F52)</f>
        <v>510</v>
      </c>
      <c r="H52" s="2" t="s">
        <v>74</v>
      </c>
      <c r="I52" s="7">
        <v>1</v>
      </c>
      <c r="J52" s="9">
        <f>PRODUCT(E52,I52,120)</f>
        <v>120</v>
      </c>
    </row>
    <row r="53" spans="1:10" ht="68.25" thickBot="1">
      <c r="A53" s="11" t="s">
        <v>54</v>
      </c>
      <c r="B53" s="12" t="s">
        <v>55</v>
      </c>
      <c r="C53" s="20" t="s">
        <v>53</v>
      </c>
      <c r="D53" s="12" t="s">
        <v>49</v>
      </c>
      <c r="E53" s="13">
        <v>1</v>
      </c>
      <c r="F53" s="14">
        <f>PRODUCT(E53,240)</f>
        <v>240</v>
      </c>
      <c r="G53" s="14">
        <f>PRODUCT(3,F53)</f>
        <v>720</v>
      </c>
      <c r="H53" s="12" t="s">
        <v>75</v>
      </c>
      <c r="I53" s="13">
        <v>1</v>
      </c>
      <c r="J53" s="15">
        <f>PRODUCT(E53,I53,60)</f>
        <v>60</v>
      </c>
    </row>
    <row r="54" spans="1:10" ht="13.5" thickBot="1">
      <c r="A54" s="34" t="s">
        <v>61</v>
      </c>
      <c r="B54" s="35"/>
      <c r="C54" s="35"/>
      <c r="D54" s="35"/>
      <c r="E54" s="35"/>
      <c r="F54" s="36"/>
      <c r="G54" s="10">
        <f>SUM(G16:G53)</f>
        <v>3682719.3700000006</v>
      </c>
      <c r="H54" s="32" t="s">
        <v>62</v>
      </c>
      <c r="I54" s="33"/>
      <c r="J54" s="10">
        <f>SUM(J16:J53)</f>
        <v>7565.08</v>
      </c>
    </row>
    <row r="55" spans="1:10" ht="21" thickBot="1">
      <c r="A55" s="26" t="s">
        <v>60</v>
      </c>
      <c r="B55" s="27"/>
      <c r="C55" s="27"/>
      <c r="D55" s="27"/>
      <c r="E55" s="27"/>
      <c r="F55" s="27"/>
      <c r="G55" s="27"/>
      <c r="H55" s="27"/>
      <c r="I55" s="24">
        <f>SUM(G54,J54)</f>
        <v>3690284.4500000007</v>
      </c>
      <c r="J55" s="25"/>
    </row>
  </sheetData>
  <mergeCells count="59">
    <mergeCell ref="A2:J3"/>
    <mergeCell ref="A5:J5"/>
    <mergeCell ref="A9:J9"/>
    <mergeCell ref="A11:J11"/>
    <mergeCell ref="A4:J4"/>
    <mergeCell ref="A8:J8"/>
    <mergeCell ref="A10:J10"/>
    <mergeCell ref="A13:J13"/>
    <mergeCell ref="A12:J12"/>
    <mergeCell ref="H16:H18"/>
    <mergeCell ref="H19:H21"/>
    <mergeCell ref="A6:J6"/>
    <mergeCell ref="A7:J7"/>
    <mergeCell ref="D14:G14"/>
    <mergeCell ref="C14:C15"/>
    <mergeCell ref="A16:A18"/>
    <mergeCell ref="B16:B18"/>
    <mergeCell ref="A19:A21"/>
    <mergeCell ref="B19:B21"/>
    <mergeCell ref="H14:J14"/>
    <mergeCell ref="A14:A15"/>
    <mergeCell ref="B14:B15"/>
    <mergeCell ref="H29:H30"/>
    <mergeCell ref="H54:I54"/>
    <mergeCell ref="A24:A26"/>
    <mergeCell ref="B24:B26"/>
    <mergeCell ref="A29:A30"/>
    <mergeCell ref="B29:B30"/>
    <mergeCell ref="H33:H34"/>
    <mergeCell ref="H37:H38"/>
    <mergeCell ref="H39:H40"/>
    <mergeCell ref="H43:H44"/>
    <mergeCell ref="H41:H42"/>
    <mergeCell ref="A33:A34"/>
    <mergeCell ref="B33:B34"/>
    <mergeCell ref="A54:F54"/>
    <mergeCell ref="B41:B42"/>
    <mergeCell ref="A37:A38"/>
    <mergeCell ref="A22:A23"/>
    <mergeCell ref="B22:B23"/>
    <mergeCell ref="H22:H23"/>
    <mergeCell ref="H27:H28"/>
    <mergeCell ref="H24:H26"/>
    <mergeCell ref="B37:B38"/>
    <mergeCell ref="A27:A28"/>
    <mergeCell ref="B27:B28"/>
    <mergeCell ref="I55:J55"/>
    <mergeCell ref="A55:H55"/>
    <mergeCell ref="A43:A44"/>
    <mergeCell ref="B43:B44"/>
    <mergeCell ref="A39:A40"/>
    <mergeCell ref="B39:B40"/>
    <mergeCell ref="A41:A42"/>
    <mergeCell ref="A47:A48"/>
    <mergeCell ref="B47:B48"/>
    <mergeCell ref="H47:H48"/>
    <mergeCell ref="A49:A50"/>
    <mergeCell ref="B49:B50"/>
    <mergeCell ref="H49:H50"/>
  </mergeCells>
  <printOptions/>
  <pageMargins left="0.23" right="0.06" top="0.36" bottom="0.39" header="0.24" footer="0.27"/>
  <pageSetup horizontalDpi="600" verticalDpi="600" orientation="landscape" paperSize="9" r:id="rId1"/>
  <ignoredErrors>
    <ignoredError sqref="G21:G22 G33 G37 F38:F39 G39 F40:F41 G41 F42:F44 G43 G46 F52 G26:G27 G29 F50 F48:G4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</dc:creator>
  <cp:keywords/>
  <dc:description/>
  <cp:lastModifiedBy>Administrator</cp:lastModifiedBy>
  <cp:lastPrinted>2013-01-09T18:13:19Z</cp:lastPrinted>
  <dcterms:created xsi:type="dcterms:W3CDTF">2013-01-03T17:09:12Z</dcterms:created>
  <dcterms:modified xsi:type="dcterms:W3CDTF">2013-01-09T18:13:35Z</dcterms:modified>
  <cp:category/>
  <cp:version/>
  <cp:contentType/>
  <cp:contentStatus/>
</cp:coreProperties>
</file>