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3 - VRN_KV - vnitroblok Z..." sheetId="2" r:id="rId2"/>
    <sheet name="SO 190 - DIO" sheetId="3" r:id="rId3"/>
    <sheet name="SO 332 - Rekonstrukce vod..." sheetId="4" r:id="rId4"/>
    <sheet name="SO 303 - Odvodnění komuni..." sheetId="5" r:id="rId5"/>
    <sheet name="SO 001 - Přípravné práce" sheetId="6" r:id="rId6"/>
    <sheet name="SO 130 - Obytná zóna" sheetId="7" r:id="rId7"/>
    <sheet name="SO 502 - Ochrana horkovodu" sheetId="8" r:id="rId8"/>
    <sheet name="SO 460 - Přeložka a ochra..." sheetId="9" r:id="rId9"/>
    <sheet name="Pokyny pro vyplnění" sheetId="10" r:id="rId10"/>
  </sheets>
  <definedNames>
    <definedName name="_xlnm.Print_Titles" localSheetId="1">'3 - VRN_KV - vnitroblok Z...'!$70:$70</definedName>
    <definedName name="_xlnm.Print_Titles" localSheetId="0">'Rekapitulace stavby'!$47:$47</definedName>
    <definedName name="_xlnm.Print_Titles" localSheetId="5">'SO 001 - Přípravné práce'!$72:$72</definedName>
    <definedName name="_xlnm.Print_Titles" localSheetId="6">'SO 130 - Obytná zóna'!$75:$75</definedName>
    <definedName name="_xlnm.Print_Titles" localSheetId="2">'SO 190 - DIO'!$69:$69</definedName>
    <definedName name="_xlnm.Print_Titles" localSheetId="4">'SO 303 - Odvodnění komuni...'!$73:$73</definedName>
    <definedName name="_xlnm.Print_Titles" localSheetId="3">'SO 332 - Rekonstrukce vod...'!$72:$72</definedName>
    <definedName name="_xlnm.Print_Titles" localSheetId="8">'SO 460 - Přeložka a ochra...'!$73:$73</definedName>
    <definedName name="_xlnm.Print_Titles" localSheetId="7">'SO 502 - Ochrana horkovodu'!$74:$74</definedName>
    <definedName name="_xlnm.Print_Area" localSheetId="1">'3 - VRN_KV - vnitroblok Z...'!$C$4:$P$33,'3 - VRN_KV - vnitroblok Z...'!$C$39:$Q$54,'3 - VRN_KV - vnitroblok Z...'!$C$60:$R$89</definedName>
    <definedName name="_xlnm.Print_Area" localSheetId="9">'Pokyny pro vyplnění'!$B$2:$K$69,'Pokyny pro vyplnění'!$B$72:$K$110,'Pokyny pro vyplnění'!$B$113:$K$175,'Pokyny pro vyplnění'!$B$178:$K$198</definedName>
    <definedName name="_xlnm.Print_Area" localSheetId="0">'Rekapitulace stavby'!$D$4:$AO$32,'Rekapitulace stavby'!$C$38:$AQ$58</definedName>
    <definedName name="_xlnm.Print_Area" localSheetId="5">'SO 001 - Přípravné práce'!$C$4:$P$33,'SO 001 - Přípravné práce'!$C$39:$Q$56,'SO 001 - Přípravné práce'!$C$62:$R$199</definedName>
    <definedName name="_xlnm.Print_Area" localSheetId="6">'SO 130 - Obytná zóna'!$C$4:$P$33,'SO 130 - Obytná zóna'!$C$39:$Q$59,'SO 130 - Obytná zóna'!$C$65:$R$425</definedName>
    <definedName name="_xlnm.Print_Area" localSheetId="2">'SO 190 - DIO'!$C$4:$P$33,'SO 190 - DIO'!$C$39:$Q$53,'SO 190 - DIO'!$C$59:$R$72</definedName>
    <definedName name="_xlnm.Print_Area" localSheetId="4">'SO 303 - Odvodnění komuni...'!$C$4:$P$33,'SO 303 - Odvodnění komuni...'!$C$39:$Q$57,'SO 303 - Odvodnění komuni...'!$C$63:$R$213</definedName>
    <definedName name="_xlnm.Print_Area" localSheetId="3">'SO 332 - Rekonstrukce vod...'!$C$4:$P$33,'SO 332 - Rekonstrukce vod...'!$C$39:$Q$56,'SO 332 - Rekonstrukce vod...'!$C$62:$R$217</definedName>
    <definedName name="_xlnm.Print_Area" localSheetId="8">'SO 460 - Přeložka a ochra...'!$C$4:$P$33,'SO 460 - Přeložka a ochra...'!$C$39:$Q$57,'SO 460 - Přeložka a ochra...'!$C$63:$R$243</definedName>
    <definedName name="_xlnm.Print_Area" localSheetId="7">'SO 502 - Ochrana horkovodu'!$C$4:$P$33,'SO 502 - Ochrana horkovodu'!$C$39:$Q$58,'SO 502 - Ochrana horkovodu'!$C$64:$R$113</definedName>
  </definedNames>
  <calcPr fullCalcOnLoad="1"/>
</workbook>
</file>

<file path=xl/sharedStrings.xml><?xml version="1.0" encoding="utf-8"?>
<sst xmlns="http://schemas.openxmlformats.org/spreadsheetml/2006/main" count="8648" uniqueCount="1682">
  <si>
    <t>Export VZ</t>
  </si>
  <si>
    <t>List obsahuje:</t>
  </si>
  <si>
    <t>1.0</t>
  </si>
  <si>
    <t>False</t>
  </si>
  <si>
    <t>{140339FC-3FBE-42CB-8D50-19D58A7D7489}</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</si>
  <si>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</si>
  <si>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</si>
  <si>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</si>
  <si>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</si>
  <si>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</si>
  <si>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</si>
  <si>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</si>
  <si>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</si>
  <si>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</si>
  <si>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</si>
  <si>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S02 - Vnitroblok Závodu míru</t>
  </si>
  <si>
    <t>0,1</t>
  </si>
  <si>
    <t>1</t>
  </si>
  <si>
    <t>Místo:</t>
  </si>
  <si>
    <t>Karlovy Vary</t>
  </si>
  <si>
    <t>Datum:</t>
  </si>
  <si>
    <t>30.04.2013</t>
  </si>
  <si>
    <t>10</t>
  </si>
  <si>
    <t>100</t>
  </si>
  <si>
    <t>Zadavatel:</t>
  </si>
  <si>
    <t>IČ:</t>
  </si>
  <si>
    <t xml:space="preserve"> </t>
  </si>
  <si>
    <t>DIČ:</t>
  </si>
  <si>
    <t>Uchazeč:</t>
  </si>
  <si>
    <t>Vyplň údaj</t>
  </si>
  <si>
    <t>Projektant:</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</si>
  <si>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</si>
  <si>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</si>
  <si>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</si>
  <si>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</si>
  <si>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</si>
  <si>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</si>
  <si>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</si>
  <si>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</si>
  <si>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</si>
  <si>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</si>
  <si>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</si>
  <si>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</si>
  <si>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</si>
  <si>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</si>
  <si>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</si>
  <si>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</si>
  <si>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</si>
  <si>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</si>
  <si>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</si>
  <si>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</si>
  <si>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</si>
  <si>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</si>
  <si>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</si>
  <si>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</si>
  <si>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</si>
  <si>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</si>
  <si>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</si>
  <si>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</si>
  <si>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</si>
  <si>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</si>
  <si>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</si>
  <si>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</si>
  <si>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</si>
  <si>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</si>
  <si>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</si>
  <si>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</si>
  <si>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</si>
  <si>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</si>
  <si>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3</t>
  </si>
  <si>
    <t>VRN_KV - vnitroblok Závodu míru č.p. 682 - 689</t>
  </si>
  <si>
    <t>STA</t>
  </si>
  <si>
    <t>{CCB4DA1C-60DB-4743-9D98-1FDE63E61B0C}</t>
  </si>
  <si>
    <t>2</t>
  </si>
  <si>
    <t>SO 190</t>
  </si>
  <si>
    <t>DIO</t>
  </si>
  <si>
    <t>{4DE029EB-5B5E-4E6A-943A-93989BFFE607}</t>
  </si>
  <si>
    <t>SO 332</t>
  </si>
  <si>
    <t>Rekonstrukce vodovodu vnitrobloku</t>
  </si>
  <si>
    <t>{83B54E04-5280-4446-A1F0-023DE2A1DE7A}</t>
  </si>
  <si>
    <t>SO 303</t>
  </si>
  <si>
    <t xml:space="preserve">Odvodnění komunikace vnitrobloku </t>
  </si>
  <si>
    <t>{0BDFCDD5-386E-412A-8445-4560210C9F44}</t>
  </si>
  <si>
    <t>SO 001</t>
  </si>
  <si>
    <t>Přípravné práce</t>
  </si>
  <si>
    <t>{7DC5C398-09B5-4D22-8C03-4F41E9C06DE9}</t>
  </si>
  <si>
    <t>SO 130</t>
  </si>
  <si>
    <t>Obytná zóna</t>
  </si>
  <si>
    <t>{C235D2A3-1DBB-4498-8CFD-CE35E9605946}</t>
  </si>
  <si>
    <t>SO 502</t>
  </si>
  <si>
    <t>Ochrana horkovodu</t>
  </si>
  <si>
    <t>{E894D165-A926-46C4-A93B-EDA646EBD6E1}</t>
  </si>
  <si>
    <t>SO 460</t>
  </si>
  <si>
    <t xml:space="preserve">Přeložka a ochrana kabelů a trubek Telefonica </t>
  </si>
  <si>
    <t>{4BC5C9D2-3FF2-4107-9613-3B5C877804D3}</t>
  </si>
  <si>
    <t>Zpět na list:</t>
  </si>
  <si>
    <t>KRYCÍ LIST SOUPISU</t>
  </si>
  <si>
    <t>Objekt:</t>
  </si>
  <si>
    <t>3 - VRN_KV - vnitroblok Závodu míru č.p. 682 - 689</t>
  </si>
  <si>
    <t>KSO:</t>
  </si>
  <si>
    <t>REKAPITULACE ČLENĚNÍ SOUPISU PRACÍ</t>
  </si>
  <si>
    <t>Kód dílu - Popis</t>
  </si>
  <si>
    <t>Cena celkem [CZK]</t>
  </si>
  <si>
    <t>Náklady soupisu celkem</t>
  </si>
  <si>
    <t>-1</t>
  </si>
  <si>
    <t>OST -  Ostatní</t>
  </si>
  <si>
    <t xml:space="preserve">    O01 -  Ostatní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</si>
  <si>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</si>
  <si>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</si>
  <si>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</si>
  <si>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</si>
  <si>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</si>
  <si>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</si>
  <si>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</si>
  <si>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</si>
  <si>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</si>
  <si>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</si>
  <si>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</si>
  <si>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</si>
  <si>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</si>
  <si>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</si>
  <si>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</si>
  <si>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4</t>
  </si>
  <si>
    <t>ROZPOCET</t>
  </si>
  <si>
    <t>K</t>
  </si>
  <si>
    <t>Zpracování a projednání POV</t>
  </si>
  <si>
    <t>komp</t>
  </si>
  <si>
    <t>-1815012310</t>
  </si>
  <si>
    <t>PP</t>
  </si>
  <si>
    <t>Zpracování a projednání DIO</t>
  </si>
  <si>
    <t>1647641672</t>
  </si>
  <si>
    <t>Zpracování dokumentace skutečného provedení stavby</t>
  </si>
  <si>
    <t>-1745362847</t>
  </si>
  <si>
    <t>Zařízení staveniště - zázemí stavby, oplocení</t>
  </si>
  <si>
    <t>-425922494</t>
  </si>
  <si>
    <t>5</t>
  </si>
  <si>
    <t>Vytýčení inženýrských sítí</t>
  </si>
  <si>
    <t>-184268140</t>
  </si>
  <si>
    <t>6</t>
  </si>
  <si>
    <t>Geodetické práce - vytýčení a zeměření skuečného provedení stavby, včetně digitální mapy</t>
  </si>
  <si>
    <t>-819982493</t>
  </si>
  <si>
    <t>7</t>
  </si>
  <si>
    <t>Vyhotovení geometrického plánu</t>
  </si>
  <si>
    <t>1961958528</t>
  </si>
  <si>
    <t>8</t>
  </si>
  <si>
    <t>Označení stavby - informační tabule</t>
  </si>
  <si>
    <t>kus</t>
  </si>
  <si>
    <t>1645478419</t>
  </si>
  <si>
    <t>SO 190 - DIO</t>
  </si>
  <si>
    <t>ost.01</t>
  </si>
  <si>
    <t>Služby zajišťující regulaci, převedení a ochranu veřejné dopravy (DIO)</t>
  </si>
  <si>
    <t>512</t>
  </si>
  <si>
    <t>383664283</t>
  </si>
  <si>
    <t>SO 332 - Rekonstrukce vodovodu vnitrobloku</t>
  </si>
  <si>
    <t>0 10 0 -  Stav. díl 1</t>
  </si>
  <si>
    <t>0 40 0 -  Stav. díl 4</t>
  </si>
  <si>
    <t>0 80 0 -  Stav. díl 8</t>
  </si>
  <si>
    <t>0 90 0 -  Stav. díl 9</t>
  </si>
  <si>
    <t>132201202</t>
  </si>
  <si>
    <t>Hloubení rýh š do 2000 mm v hornině tř. 3 objemu do 1000 m3</t>
  </si>
  <si>
    <t>m3</t>
  </si>
  <si>
    <t>CS ÚRS 2013 01</t>
  </si>
  <si>
    <t>393756536</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</si>
  <si>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</si>
  <si>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popsané v poznámce č. 1 v horninách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</si>
  <si>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PSC</t>
  </si>
  <si>
    <t>132301202</t>
  </si>
  <si>
    <t>Hloubení rýh š do 2000 mm v hornině tř. 4 objemu do 1000 m3</t>
  </si>
  <si>
    <t>-1896948407</t>
  </si>
  <si>
    <t>Hloubení zapažených i nezapažených rýh šířky přes 600 do 2 000 mm s urovnáním dna do předepsaného profilu a spádu v hornině tř. 4 přes 100 do 1 000 m3</t>
  </si>
  <si>
    <t>151101101</t>
  </si>
  <si>
    <t>Zřízení příložného pažení a rozepření stěn rýh hl do 2 m</t>
  </si>
  <si>
    <t>m2</t>
  </si>
  <si>
    <t>2130830818</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</si>
  <si>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</si>
  <si>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</si>
  <si>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151101111</t>
  </si>
  <si>
    <t>Odstranění příložného pažení a rozepření stěn rýh hl do 2 m</t>
  </si>
  <si>
    <t>-932549528</t>
  </si>
  <si>
    <t>Odstranění pažení a rozepření stěn rýh pro podzemní vedení s uložením materiálu na vzdálenost do 3 m od kraje výkopu příložné, hloubky do 2 m</t>
  </si>
  <si>
    <t>161101101</t>
  </si>
  <si>
    <t>Svislé přemístění výkopku z horniny 1-4  - 55% při hloubce výkopu</t>
  </si>
  <si>
    <t>263183687</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</si>
  <si>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</si>
  <si>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</si>
  <si>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174101101</t>
  </si>
  <si>
    <t>Zásyp sypaninou se zhutněním jam,šachet,rýh nebo kolem objektů v těchto vykopávkách</t>
  </si>
  <si>
    <t>-692240126</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</si>
  <si>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</si>
  <si>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</si>
  <si>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M</t>
  </si>
  <si>
    <t>Pol26</t>
  </si>
  <si>
    <t>Vhodný materiál pro zásyp /štěrkodrť) vč. uložení a zhutnění</t>
  </si>
  <si>
    <t>-1995126348</t>
  </si>
  <si>
    <t>175101101</t>
  </si>
  <si>
    <t>Obsyp potrubí bez prohození sypaniny</t>
  </si>
  <si>
    <t>912708694</t>
  </si>
  <si>
    <t>Obsypání potrubí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</si>
  <si>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</si>
  <si>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9</t>
  </si>
  <si>
    <t>Pol27</t>
  </si>
  <si>
    <t>Štěrkopísek pro obsyp</t>
  </si>
  <si>
    <t>964857357</t>
  </si>
  <si>
    <t>162701105</t>
  </si>
  <si>
    <t>Vodorovné přemístění do 10000 m výkopku z horniny tř. 1 až 4</t>
  </si>
  <si>
    <t>63123234</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</si>
  <si>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</si>
  <si>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</si>
  <si>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t>
  </si>
  <si>
    <t>162701109</t>
  </si>
  <si>
    <t>Příplatek k vodorovnému přemístění výkopku z horniny tř. 1 až 4 ZKD 1000 m přes 10000 m</t>
  </si>
  <si>
    <t>-1722818825</t>
  </si>
  <si>
    <t>Vodorovné přemístění výkopku nebo sypaniny po suchu na obvyklém dopravním prostředku, bez naložení výkopku, avšak se složením bez rozhrnutí z horniny tř. 1 až 4 na vzdálenost Příplatek k ceně za každých dalších i započatých 1 000 m</t>
  </si>
  <si>
    <t>161*5</t>
  </si>
  <si>
    <t>VV</t>
  </si>
  <si>
    <t>12</t>
  </si>
  <si>
    <t>171201211</t>
  </si>
  <si>
    <t>Poplatek za uložení odpadu ze sypaniny na skládce (skládkovné)</t>
  </si>
  <si>
    <t>t</t>
  </si>
  <si>
    <t>1520251303</t>
  </si>
  <si>
    <t>Uložení sypaniny poplatek za uložení sypaniny na skládce ( skládkovné )</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</si>
  <si>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</si>
  <si>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161*1,75</t>
  </si>
  <si>
    <t>13</t>
  </si>
  <si>
    <t>119001401</t>
  </si>
  <si>
    <t>Dočasné zajištění potrubí plynové</t>
  </si>
  <si>
    <t>m</t>
  </si>
  <si>
    <t>670838873</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</si>
  <si>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</si>
  <si>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</si>
  <si>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14</t>
  </si>
  <si>
    <t>119001423</t>
  </si>
  <si>
    <t>Dočasné zajištění kabelů a kabelových tratí</t>
  </si>
  <si>
    <t>-669299520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</si>
  <si>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6 kabelů</t>
  </si>
  <si>
    <t>119001401.1</t>
  </si>
  <si>
    <t>Dočasné zajištění teplovodu</t>
  </si>
  <si>
    <t>-1065943081</t>
  </si>
  <si>
    <t>16</t>
  </si>
  <si>
    <t>130001101</t>
  </si>
  <si>
    <t>Přípl.za ztížení vykopávky v blízkosti podzem.vedení</t>
  </si>
  <si>
    <t>-1994496532</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</si>
  <si>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</si>
  <si>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takto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</si>
  <si>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17</t>
  </si>
  <si>
    <t>115101201</t>
  </si>
  <si>
    <t>Čerpání vody na dopravní výšku &lt;10m s uvažovaným prům.přítokem &lt;500L/min</t>
  </si>
  <si>
    <t>hr</t>
  </si>
  <si>
    <t>1472424936</t>
  </si>
  <si>
    <t>18</t>
  </si>
  <si>
    <t>115101301</t>
  </si>
  <si>
    <t>Pohotovost zál.čerp.soup.pro dopr.v.&lt;10m s uvažovaným prům.přítokem &lt;500L/min</t>
  </si>
  <si>
    <t>d</t>
  </si>
  <si>
    <t>-1625281356</t>
  </si>
  <si>
    <t>19</t>
  </si>
  <si>
    <t>Pol3</t>
  </si>
  <si>
    <t>Hutnící zkoušky</t>
  </si>
  <si>
    <t>1880447378</t>
  </si>
  <si>
    <t>20</t>
  </si>
  <si>
    <t>Pol28</t>
  </si>
  <si>
    <t>Vyjmutí  stávajícího potrubí při pokládce a odvoz na skládku</t>
  </si>
  <si>
    <t>-2082075410</t>
  </si>
  <si>
    <t>Pol29</t>
  </si>
  <si>
    <t>Stávající potrubí vyjmuto  v samostatném výkopu zásyp a úprava povrchu</t>
  </si>
  <si>
    <t>742946299</t>
  </si>
  <si>
    <t>22</t>
  </si>
  <si>
    <t>451573111</t>
  </si>
  <si>
    <t>Lože pod potrubí otevřený výkop ze štěrkopísku</t>
  </si>
  <si>
    <t>1865937039</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</si>
  <si>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</si>
  <si>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</si>
  <si>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23</t>
  </si>
  <si>
    <t>452313141</t>
  </si>
  <si>
    <t>Podkladní bloky z betonu prostého tř. C 16/20 otevřený výkop</t>
  </si>
  <si>
    <t>652914443</t>
  </si>
  <si>
    <t>Podkladní a zajišťovací konstrukce z betonu prostého v otevřeném výkopu bloky pro potrubí z betonu tř. C 16/20</t>
  </si>
  <si>
    <t xml:space="preserve">Poznámka k souboru cen:
1. Ceny -1121 až -1181 a -1192 lze použít i pro ochrannou vrstvu pod železobetonové konstrukce.
2. Ceny -2121 až -2181 a -2192 jsou určeny pro jakékoliv úkosy sedel.
</t>
  </si>
  <si>
    <t>24</t>
  </si>
  <si>
    <t>452353101</t>
  </si>
  <si>
    <t>Bednění podkladních bloků otevřený výkop</t>
  </si>
  <si>
    <t>-51169067</t>
  </si>
  <si>
    <t>Bednění podkladních a zajišťovacích konstrukcí v otevřeném výkopu bloků pro potrubí</t>
  </si>
  <si>
    <t>25</t>
  </si>
  <si>
    <t>851351131</t>
  </si>
  <si>
    <t>Montáž potrubí z trub litinových hrdlových s integrovaným těsněním otevřený výkop DN 200</t>
  </si>
  <si>
    <t>2082045894</t>
  </si>
  <si>
    <t>Montáž potrubí z trub litinových tlakových hrdlových v otevřeném výkopu s integrovaným těsněním DN 200</t>
  </si>
  <si>
    <t xml:space="preserve">Poznámka k souboru cen:
1. Ceny montáže potrubí z trub litinových tlakových hrdlových s integrovaným těsněním jsou určeny
    pro systémy těsněné jakýmikoliv elastickými kroužky. Tyto se také oceňují ve specifikaci, nejsou-li
    zahrnuty již v ceně trub.
</t>
  </si>
  <si>
    <t>26</t>
  </si>
  <si>
    <t>Pol30</t>
  </si>
  <si>
    <t>Tlakové trouby z tvárné litiny s cement. výstelkou DN 200</t>
  </si>
  <si>
    <t>2062047432</t>
  </si>
  <si>
    <t>27</t>
  </si>
  <si>
    <t>851311131</t>
  </si>
  <si>
    <t>Montáž potrubí z trub litinových hrdlových s integrovaným těsněním otevřený výkop DN 150</t>
  </si>
  <si>
    <t>1822795319</t>
  </si>
  <si>
    <t>Montáž potrubí z trub litinových tlakových hrdlových v otevřeném výkopu s integrovaným těsněním DN 150</t>
  </si>
  <si>
    <t>28</t>
  </si>
  <si>
    <t>Pol31</t>
  </si>
  <si>
    <t>Tlakové trouby z tvárné litiny s cement. výstelkou DN 150</t>
  </si>
  <si>
    <t>-255926024</t>
  </si>
  <si>
    <t>29</t>
  </si>
  <si>
    <t>892351111</t>
  </si>
  <si>
    <t>Tlaková zkouška vodovodního potrubí DN 150 nebo 200</t>
  </si>
  <si>
    <t>-271281410</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</si>
  <si>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</si>
  <si>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</si>
  <si>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30</t>
  </si>
  <si>
    <t>892372111</t>
  </si>
  <si>
    <t>Zabezpečení konců vodovodního potrubí DN do 300 při tlakových zkouškách</t>
  </si>
  <si>
    <t>495020424</t>
  </si>
  <si>
    <t>Tlakové zkoušky vodou zabezpečení konců potrubí při tlakových zkouškách DN do 300</t>
  </si>
  <si>
    <t>31</t>
  </si>
  <si>
    <t>892353111</t>
  </si>
  <si>
    <t>Proplach a desinfekce vodovodního potrubí DN 150 nebo 200</t>
  </si>
  <si>
    <t>811241386</t>
  </si>
  <si>
    <t>32</t>
  </si>
  <si>
    <t>857312121</t>
  </si>
  <si>
    <t>Montáž litinových tvarovek jednoosých přírubových otevřený výkop DN 150</t>
  </si>
  <si>
    <t>-581838618</t>
  </si>
  <si>
    <t>Montáž litinových tvarovek na potrubí litinovém tlakovém jednoosých na potrubí z trub přírubových v otevřeném výkopu, kanálu nebo v šachtě DN 150</t>
  </si>
  <si>
    <t xml:space="preserve">Poznámka k souboru cen:
1. Ceny montáže potrubí z trub litinových tlakových hrdlových s integrovaným těsněním jsou určeny
    pro systémy těsněné elastickými kroužky. Tyto se oceňují ve specifikaci, nejsou-li zahrnuty již
    v ceně trub.
2. V cenách 52-2121 a -4121 nejsou započteny náklady na dodání těsnících pryžových kroužků. Tyto se
    oceňují ve specifikaci, nejsou-li zahrnuty již v ceně trub.
</t>
  </si>
  <si>
    <t>33</t>
  </si>
  <si>
    <t>Pol32</t>
  </si>
  <si>
    <t>Přírubová tvarovka s hladkým koncem EU kus DN 150</t>
  </si>
  <si>
    <t>1081992677</t>
  </si>
  <si>
    <t>34</t>
  </si>
  <si>
    <t>Pol33</t>
  </si>
  <si>
    <t>Spojka jištěna v tahu spojka 150/150</t>
  </si>
  <si>
    <t>-1247385800</t>
  </si>
  <si>
    <t>35</t>
  </si>
  <si>
    <t>857351131</t>
  </si>
  <si>
    <t>Montáž litinových tvarovek jednoosých hrdlových otevřený výkop s integrovaným těsněním DN 200</t>
  </si>
  <si>
    <t>-1346963761</t>
  </si>
  <si>
    <t>Montáž litinových tvarovek na potrubí litinovém tlakovém jednoosých na potrubí z trub hrdlových v otevřeném výkopu, kanálu nebo v šachtě s integrovaným těsněním DN 200</t>
  </si>
  <si>
    <t>36</t>
  </si>
  <si>
    <t>Pol34</t>
  </si>
  <si>
    <t>Hrdlové koleno MMK kus DN 200 - 45</t>
  </si>
  <si>
    <t>278260336</t>
  </si>
  <si>
    <t>37</t>
  </si>
  <si>
    <t>Pol35</t>
  </si>
  <si>
    <t>Hrdlové koleno MMK kus DN 200 - 11</t>
  </si>
  <si>
    <t>1690619621</t>
  </si>
  <si>
    <t>38</t>
  </si>
  <si>
    <t>857354121</t>
  </si>
  <si>
    <t>Montáž litinových tvarovek odbočných přírubových otevřený výkop DN 200</t>
  </si>
  <si>
    <t>1853508494</t>
  </si>
  <si>
    <t>Montáž litinových tvarovek na potrubí litinovém tlakovém odbočných na potrubí z trub přírubových v otevřeném výkopu, kanálu nebo v šachtě DN 200</t>
  </si>
  <si>
    <t>39</t>
  </si>
  <si>
    <t>Pol36</t>
  </si>
  <si>
    <t>Přírub. tvarovka s přírub. odb. T kus DN 200/150</t>
  </si>
  <si>
    <t>55099816</t>
  </si>
  <si>
    <t>40</t>
  </si>
  <si>
    <t>857352121</t>
  </si>
  <si>
    <t>Montáž litinových tvarovek jednoosých přírubových otevřený výkop DN 200</t>
  </si>
  <si>
    <t>-885992553</t>
  </si>
  <si>
    <t>Montáž litinových tvarovek na potrubí litinovém tlakovém jednoosých na potrubí z trub přírubových v otevřeném výkopu, kanálu nebo v šachtě DN 200</t>
  </si>
  <si>
    <t>41</t>
  </si>
  <si>
    <t>Pol37</t>
  </si>
  <si>
    <t>Přrubová tvarovka s hladkým koncem Fkus DN 200</t>
  </si>
  <si>
    <t>1801473924</t>
  </si>
  <si>
    <t>42</t>
  </si>
  <si>
    <t>Pol38</t>
  </si>
  <si>
    <t>Spojka jištěná v tahu spojka 200/200</t>
  </si>
  <si>
    <t>845298731</t>
  </si>
  <si>
    <t>Spojka jištěná v tahu  spojka 200/200</t>
  </si>
  <si>
    <t>43</t>
  </si>
  <si>
    <t>891311111</t>
  </si>
  <si>
    <t>Montáž vodovodních šoupátek otevřený výkop DN 150</t>
  </si>
  <si>
    <t>930736161</t>
  </si>
  <si>
    <t>Montáž vodovodních armatur na potrubí šoupátek v otevřeném výkopu nebo v šachtách s osazením zemní soupravy (bez poklopů) DN 150</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</si>
  <si>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jejich montáž a výkop montážních jamek; na opravu izolace
        ocelových trubek a na osazení zemních souprav.
2. V cenách nejsou započteny náklady na:
    a) dodání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MC 10 452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52-1221, -4121 a -5211 nejsou započteny náklady na dodání těsnících pryžových
    kroužků. Tyto se oceňují ve specifikaci, nejsou-li zahrnuty v ceně trub.
</t>
  </si>
  <si>
    <t>44</t>
  </si>
  <si>
    <t>Pol39</t>
  </si>
  <si>
    <t>Šoupátko s přírubami DN 150</t>
  </si>
  <si>
    <t>-355416512</t>
  </si>
  <si>
    <t>Šoupátko s přírubami , DN 150</t>
  </si>
  <si>
    <t>45</t>
  </si>
  <si>
    <t>Pol40</t>
  </si>
  <si>
    <t>Zemní souprava teleskop. DN 80-150 hl. 1,3 - 1,8 m</t>
  </si>
  <si>
    <t>1230180371</t>
  </si>
  <si>
    <t>46</t>
  </si>
  <si>
    <t>891351111</t>
  </si>
  <si>
    <t>Montáž vodovodních šoupátek otevřený výkop DN 200</t>
  </si>
  <si>
    <t>1187374741</t>
  </si>
  <si>
    <t>Montáž vodovodních armatur na potrubí šoupátek v otevřeném výkopu nebo v šachtách s osazením zemní soupravy (bez poklopů) DN 200</t>
  </si>
  <si>
    <t>47</t>
  </si>
  <si>
    <t>Pol41</t>
  </si>
  <si>
    <t>E šoupátko s přírubami DN 200</t>
  </si>
  <si>
    <t>-1321547953</t>
  </si>
  <si>
    <t>48</t>
  </si>
  <si>
    <t>Pol42</t>
  </si>
  <si>
    <t>Zemní souprava teleskop. DN 200 hl. 1,3 - 1,8 m</t>
  </si>
  <si>
    <t>453669611</t>
  </si>
  <si>
    <t>49</t>
  </si>
  <si>
    <t>899401112</t>
  </si>
  <si>
    <t>Osazení poklopů litinových šoupátkových</t>
  </si>
  <si>
    <t>-748734390</t>
  </si>
  <si>
    <t xml:space="preserve">Poznámka k souboru cen:
1. V cenách osazení poklopů jsou započteny i náklady na jejich podezdění.
2. V cenách nejsou započteny náklady na dodání poklopů; tyto se oceňují ve specifikaci. Ztratné se
    nestanoví.
</t>
  </si>
  <si>
    <t>50</t>
  </si>
  <si>
    <t>Pol43</t>
  </si>
  <si>
    <t>Poklop uliční výškově nastavitelný</t>
  </si>
  <si>
    <t>2027176079</t>
  </si>
  <si>
    <t>51</t>
  </si>
  <si>
    <t>899712111</t>
  </si>
  <si>
    <t>Orientační tabulky na zdivu</t>
  </si>
  <si>
    <t>-449448410</t>
  </si>
  <si>
    <t>Orientační tabulky na vodovodních a kanalizačních řadech na zdivu</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</si>
  <si>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</si>
  <si>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52</t>
  </si>
  <si>
    <t>Pol44</t>
  </si>
  <si>
    <t>Odvzdušnění a odkalení</t>
  </si>
  <si>
    <t>Kč</t>
  </si>
  <si>
    <t>1298297315</t>
  </si>
  <si>
    <t>53</t>
  </si>
  <si>
    <t>Pol45</t>
  </si>
  <si>
    <t>Napojení na stávající vodovody</t>
  </si>
  <si>
    <t>1522897581</t>
  </si>
  <si>
    <t>54</t>
  </si>
  <si>
    <t>Pol23</t>
  </si>
  <si>
    <t>Geodetické zaměření skutečného provedení</t>
  </si>
  <si>
    <t>423623194</t>
  </si>
  <si>
    <t>55</t>
  </si>
  <si>
    <t>Pol24</t>
  </si>
  <si>
    <t>Projektová dokumentace skutečného zaměření</t>
  </si>
  <si>
    <t>-373479561</t>
  </si>
  <si>
    <t>56</t>
  </si>
  <si>
    <t>Pol25</t>
  </si>
  <si>
    <t>Přesun hmot</t>
  </si>
  <si>
    <t>999486152</t>
  </si>
  <si>
    <t xml:space="preserve">SO 303 - Odvodnění komunikace vnitrobloku </t>
  </si>
  <si>
    <t>HSV -  Práce a dodávky HSV</t>
  </si>
  <si>
    <t xml:space="preserve">    1 -  Zemní práce</t>
  </si>
  <si>
    <t xml:space="preserve">    4 -  Vodorovné konstrukce</t>
  </si>
  <si>
    <t xml:space="preserve">    8 -  Trubní vedení</t>
  </si>
  <si>
    <t xml:space="preserve">    9 -  Ostatní konstrukce a práce-bourání</t>
  </si>
  <si>
    <t>1767988185</t>
  </si>
  <si>
    <t>1337203068</t>
  </si>
  <si>
    <t>Dočasné zajištění potrubí vodovodního</t>
  </si>
  <si>
    <t>-799827801</t>
  </si>
  <si>
    <t>1923534045</t>
  </si>
  <si>
    <t>-1924426523</t>
  </si>
  <si>
    <t>-1963922241</t>
  </si>
  <si>
    <t>2076874311</t>
  </si>
  <si>
    <t>-38994580</t>
  </si>
  <si>
    <t>-1989419981</t>
  </si>
  <si>
    <t>1192943096</t>
  </si>
  <si>
    <t>1300083986</t>
  </si>
  <si>
    <t>162301102</t>
  </si>
  <si>
    <t>Vodorovné přemístění do 1000 m výkopku z horniny tř. 1 až 4</t>
  </si>
  <si>
    <t>962659671</t>
  </si>
  <si>
    <t>Vodorovné přemístění výkopku nebo sypaniny po suchu na obvyklém dopravním prostředku, bez naložení výkopku, avšak se složením bez rozhrnutí z horniny tř. 1 až 4 na vzdálenost přes 500 do 1 000 m</t>
  </si>
  <si>
    <t>228698267</t>
  </si>
  <si>
    <t>-972736697</t>
  </si>
  <si>
    <t>370,7*5</t>
  </si>
  <si>
    <t>167101102</t>
  </si>
  <si>
    <t>Nakládání výkopku z hornin tř. 1 až 4 přes 100 m3</t>
  </si>
  <si>
    <t>187928569</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</si>
  <si>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</si>
  <si>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</si>
  <si>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-1826172529</t>
  </si>
  <si>
    <t>370,7*1,75</t>
  </si>
  <si>
    <t>1943572996</t>
  </si>
  <si>
    <t>Pol1</t>
  </si>
  <si>
    <t>Vhodný materiál pro zásyp /štěrkodrť)</t>
  </si>
  <si>
    <t>1770331895</t>
  </si>
  <si>
    <t>-1228454234</t>
  </si>
  <si>
    <t>Pol2</t>
  </si>
  <si>
    <t>-1558627115</t>
  </si>
  <si>
    <t>-955171488</t>
  </si>
  <si>
    <t>609096134</t>
  </si>
  <si>
    <t>63</t>
  </si>
  <si>
    <t>831352121</t>
  </si>
  <si>
    <t>Montáž potrubí z trub kameninových hrdlových s integrovaným těsněním výkop sklon do 20 % DN 200</t>
  </si>
  <si>
    <t>-2017909756</t>
  </si>
  <si>
    <t>Montáž potrubí z trub kameninových hrdlových s integrovaným těsněním v otevřeném výkopu ve sklonu do 20 % DN 200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</si>
  <si>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</si>
  <si>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64</t>
  </si>
  <si>
    <t>Pol5</t>
  </si>
  <si>
    <t>Potrubí kameninové hrdlové DN 200, FN 48, tř. 240</t>
  </si>
  <si>
    <t>-789764310</t>
  </si>
  <si>
    <t>Potrubí kameninové hrdlové DN 250, FN 40, tř. 160</t>
  </si>
  <si>
    <t>831362121</t>
  </si>
  <si>
    <t>Montáž potrubí z trub kameninových hrdlových s integrovaným těsněním výkop sklon do 20 % DN 250</t>
  </si>
  <si>
    <t>-1583928648</t>
  </si>
  <si>
    <t>Montáž potrubí z trub kameninových hrdlových s integrovaným těsněním v otevřeném výkopu ve sklonu do 20 % DN 250</t>
  </si>
  <si>
    <t>Pol4</t>
  </si>
  <si>
    <t>-2128390652</t>
  </si>
  <si>
    <t>837361221</t>
  </si>
  <si>
    <t>Montáž kameninových tvarovek odbočných s integrovaným těsněním otevřený výkop DN 250</t>
  </si>
  <si>
    <t>-1990573967</t>
  </si>
  <si>
    <t>Montáž kameninových tvarovek na potrubí z trub kameninových v otevřeném výkopu s integrovaným těsněním odbočných DN 250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</si>
  <si>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</si>
  <si>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Pol7</t>
  </si>
  <si>
    <t>Odbočky kameninové 250/150 - 45, FN 40, tř. 160 spoj C/F</t>
  </si>
  <si>
    <t>-1134746780</t>
  </si>
  <si>
    <t>871315221</t>
  </si>
  <si>
    <t>Kanalizační potrubí z tvrdého PVC-systém KG tuhost třídy SN8 DN150</t>
  </si>
  <si>
    <t>665859237</t>
  </si>
  <si>
    <t>Kanalizační potrubí z tvrdého PVC systém KG v otevřeném výkopu ve sklonu do 20 %, tuhost třídy SN 8 DN 150</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</si>
  <si>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</si>
  <si>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877313123</t>
  </si>
  <si>
    <t>Montáž tvarovek jednoosých na potrubí z trub z PVC těsněných kroužkem otevřený výkop DN 150</t>
  </si>
  <si>
    <t>1077934405</t>
  </si>
  <si>
    <t>Montáž tvarovek na potrubí z kanalizačních trub z plastu z tvrdého PVC těsněných gumovým kroužkem v otevřeném výkopu jednoosých DN 150</t>
  </si>
  <si>
    <t xml:space="preserve">Poznámka k souboru cen:
1. Napojení trubních řadů z trub PVC na jiný druh potrubí se oceňuje individuálně.
2. V cenách montáže tvarovek nejsou započteny náklady na dodání tvarovek a těsnicích kroužků. Tyto
    náklady se oceňují ve specifikaci. Ztratné lze dohodnout u trub kanalizačních z tvrdého PVC ve výši
    1,5 %.
</t>
  </si>
  <si>
    <t>Pol9</t>
  </si>
  <si>
    <t>Koleno PVC  DN 150 - 45</t>
  </si>
  <si>
    <t>-1628181322</t>
  </si>
  <si>
    <t>899104111</t>
  </si>
  <si>
    <t>Osazení poklopů litinových nebo ocelových včetně rámů hmotnosti nad 150 kg</t>
  </si>
  <si>
    <t>1878118125</t>
  </si>
  <si>
    <t>Osazení poklopů litinových a ocelových včetně rámů hmotnosti jednotlivě přes 150 kg</t>
  </si>
  <si>
    <t xml:space="preserve">Poznámka k souboru cen:
1. Cena -1111 lze použít i pro osazení rektifikačních kroužků nebo rámečků.
2. V cenách nejsou započteny náklady na dodání poklopů včetně rámů; tyto náklady se oceňují ve
    specifikaci.
</t>
  </si>
  <si>
    <t>Pol18</t>
  </si>
  <si>
    <t>Poklop s rámem D 400 s odvětráním</t>
  </si>
  <si>
    <t>1388914119</t>
  </si>
  <si>
    <t>61</t>
  </si>
  <si>
    <t>899623151</t>
  </si>
  <si>
    <t>Obetonování potrubí nebo zdiva stok betonem prostým tř. C 16/20 otevřený výkop</t>
  </si>
  <si>
    <t>-213324320</t>
  </si>
  <si>
    <t>Obetonování potrubí nebo zdiva stok betonem prostým v otevřeném výkopu, beton tř. C 16/20</t>
  </si>
  <si>
    <t xml:space="preserve">Poznámka k souboru cen:
1. Obetonování zdiva stok ve štole se oceňuje cenami souboru cen 359 31-02 Výplň za rubem cihelného
    zdiva stok části A 03 tohoto katalogu.
</t>
  </si>
  <si>
    <t>obetonování potrubí DN200 v délce 18.0 m betonem C12/15, objem betonu cca 2.235 m3</t>
  </si>
  <si>
    <t>2,235</t>
  </si>
  <si>
    <t>899623181</t>
  </si>
  <si>
    <t>Obetonování potrubí nebo zdiva stok betonem prostým tř. C 30/37 v otevřeném výkopu</t>
  </si>
  <si>
    <t>2111752358</t>
  </si>
  <si>
    <t>Obetonování potrubí nebo zdiva stok betonem prostým v otevřeném výkopu, beton tř. C 30/37</t>
  </si>
  <si>
    <t>úprava žlábku stávajích šachet</t>
  </si>
  <si>
    <t>0,4</t>
  </si>
  <si>
    <t>894411111</t>
  </si>
  <si>
    <t>Zřízení šachet kanalizačních z betonových dílců (Š1, Š2, Š5)</t>
  </si>
  <si>
    <t>1500631386</t>
  </si>
  <si>
    <t>Zřízení šachet kanalizačních z betonových dílců výšky vstupu do 1,50 m s obložením dna betonem tř. C 25/30, na potrubí DN do 200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</si>
  <si>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dodání a osazení stupadel.
3. V cenách nejsou započteny náklady na:
    a) litinové poklopy; osazení litinových poklopů se oceňuje cenami souboru cen 899 10- . 1
        Osazení poklopů litinových a ocelových včetně rámů části A 01 tohoto katalogu; dodání poklopů se
        oceňuje ve specifikaci,
    b) podkladní prstence; tyto se oceňují cenami souboru cen 452 38- . 1 Podkladní  a vyrovnávací
        konstrukce z betonu části A 01 tohoto katalogu,
    c) dodání betonových dílců; tyto se oceňují ve specifikaci.
</t>
  </si>
  <si>
    <t>62</t>
  </si>
  <si>
    <t>592241300</t>
  </si>
  <si>
    <t xml:space="preserve">Deska betonová přechodová </t>
  </si>
  <si>
    <t>702271262</t>
  </si>
  <si>
    <t>prefabrikáty pro vstupní šachty a drenážní šachtice (betonové a železobetonové) šachty pro studňové a drenážní soustavy deska přechodová TZK-Q 625/200/90 T   62,5 x 20 x 9</t>
  </si>
  <si>
    <t>Pol12</t>
  </si>
  <si>
    <t>Betonová skruž šachtová  TBS-Q 500/1000/120-SP</t>
  </si>
  <si>
    <t>-1592171796</t>
  </si>
  <si>
    <t>Pol13</t>
  </si>
  <si>
    <t>Betonová skruž šachtová  TBS-Q 250/1000/120-SP</t>
  </si>
  <si>
    <t>-132917547</t>
  </si>
  <si>
    <t>Pol14</t>
  </si>
  <si>
    <t>Šachtový konus TBR-Q 600/1000x625/125 SPK</t>
  </si>
  <si>
    <t>-1625501178</t>
  </si>
  <si>
    <t>Pol15</t>
  </si>
  <si>
    <t>Vyrovnávací prstenec TBW-Q 60/625/120</t>
  </si>
  <si>
    <t>333689172</t>
  </si>
  <si>
    <t>Pol16</t>
  </si>
  <si>
    <t>Vyrovnávací prstenec  TBW-Q 100/625/120</t>
  </si>
  <si>
    <t>-1259414347</t>
  </si>
  <si>
    <t>Pol17</t>
  </si>
  <si>
    <t>Šachtové dno TBZ-Q</t>
  </si>
  <si>
    <t>-845092366</t>
  </si>
  <si>
    <t>Pol10</t>
  </si>
  <si>
    <t>Vybourání otvoru ve stávaj. šachtách, zabetonov. vodotěsné uzavření - otvor 300/300</t>
  </si>
  <si>
    <t>1919739866</t>
  </si>
  <si>
    <t>Pol11</t>
  </si>
  <si>
    <t>Kameninová vložka DN 250</t>
  </si>
  <si>
    <t>162103207</t>
  </si>
  <si>
    <t>57</t>
  </si>
  <si>
    <t>Pol22</t>
  </si>
  <si>
    <t>Likvidace stávajícího potrubí - odbočky vyplnění inertním materiálem</t>
  </si>
  <si>
    <t>574676062</t>
  </si>
  <si>
    <t>Zkouška těsnosti kanalizačního protrubí</t>
  </si>
  <si>
    <t>574371441</t>
  </si>
  <si>
    <t>Pol6</t>
  </si>
  <si>
    <t>Kamerová prohlídka potrubí</t>
  </si>
  <si>
    <t>1241690716</t>
  </si>
  <si>
    <t>Pol8</t>
  </si>
  <si>
    <t>Napojení stoky  jádrovým vývrtem s osazením odbočky DN 150   D+M</t>
  </si>
  <si>
    <t>1775073287</t>
  </si>
  <si>
    <t>Napojení stoky  jádrovým vývrtem s osazením odbočky Fabekum DN 150   D+M</t>
  </si>
  <si>
    <t>58</t>
  </si>
  <si>
    <t>-731687394</t>
  </si>
  <si>
    <t>59</t>
  </si>
  <si>
    <t>389278292</t>
  </si>
  <si>
    <t>60</t>
  </si>
  <si>
    <t>998275101</t>
  </si>
  <si>
    <t>Přesun hmot pro trubní vedení z trub kameninových otevřený výkop</t>
  </si>
  <si>
    <t>8634335</t>
  </si>
  <si>
    <t>Přesun hmot pro trubní vedení hloubené z trub kameninových pro kanalizace v otevřeném výkopu dopravní vzdálenost do 15 m</t>
  </si>
  <si>
    <t>beton</t>
  </si>
  <si>
    <t>825,81</t>
  </si>
  <si>
    <t>živice</t>
  </si>
  <si>
    <t>889,02</t>
  </si>
  <si>
    <t>SO 001 - Přípravné práce</t>
  </si>
  <si>
    <t xml:space="preserve">      99 -  Přesun hmot</t>
  </si>
  <si>
    <t>111301111</t>
  </si>
  <si>
    <t>Sejmutí drnu tl do 100 mm s přemístěním do 50 m nebo naložením na dopravní prostředek</t>
  </si>
  <si>
    <t>-1035384773</t>
  </si>
  <si>
    <t>Sejmutí drnu tl. do 100 mm, v jakékoliv ploše</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</si>
  <si>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</si>
  <si>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 xml:space="preserve">zeleň </t>
  </si>
  <si>
    <t>618+172+190+50,5+57+38+80+285+158+8,3+87+888+36+488+63+864+15+579+107+1054+246+434+173+17,5+347+67+30+223+24+17,5+110</t>
  </si>
  <si>
    <t>113106121</t>
  </si>
  <si>
    <t>Rozebrání dlažeb komunikací pro pěší z betonových nebo kamenných dlaždic</t>
  </si>
  <si>
    <t>-2068559728</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</si>
  <si>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</si>
  <si>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21-1 Vodorovná doprava suti a vybouraných hmot.
</t>
  </si>
  <si>
    <t>betonové zatravňovací tvárnice</t>
  </si>
  <si>
    <t>113106123</t>
  </si>
  <si>
    <t>Rozebrání dlažeb nebo dílců komunikací pro pěší ze zámkových dlaždic</t>
  </si>
  <si>
    <t>629673920</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</si>
  <si>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</si>
  <si>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zámková dlažba - vchody</t>
  </si>
  <si>
    <t>13+12,5+14+11,5+12,5+14+19,5+19,5</t>
  </si>
  <si>
    <t>dlažba chodník</t>
  </si>
  <si>
    <t>6,9</t>
  </si>
  <si>
    <t>Součet</t>
  </si>
  <si>
    <t>113107222</t>
  </si>
  <si>
    <t>Odstranění podkladu pl přes 200 m2 z kameniva drceného tl 200 mm</t>
  </si>
  <si>
    <t>1903265136</t>
  </si>
  <si>
    <t>Odstranění podkladů nebo krytů s přemístěním hmot na skládku na vzdálenost do 20 m nebo s naložením na dopravní prostředek v ploše jednotlivě přes 200 m2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</si>
  <si>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</si>
  <si>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 xml:space="preserve">chodník živice </t>
  </si>
  <si>
    <t>115+138+144+81+183+29+21+275+104,30+234,5</t>
  </si>
  <si>
    <t>chodník zámková dl. vchody</t>
  </si>
  <si>
    <t xml:space="preserve">chodník dlažba </t>
  </si>
  <si>
    <t>113107224</t>
  </si>
  <si>
    <t>Odstranění podkladu pl přes 200 m2 z kameniva drceného tl 400 mm</t>
  </si>
  <si>
    <t>396447066</t>
  </si>
  <si>
    <t>Odstranění podkladů nebo krytů s přemístěním hmot na skládku na vzdálenost do 20 m nebo s naložením na dopravní prostředek v ploše jednotlivě přes 200 m2 z kameniva hrubého drceného, o tl. vrstvy přes 300 do 400 mm</t>
  </si>
  <si>
    <t xml:space="preserve">parkoviště </t>
  </si>
  <si>
    <t>1287+37+101</t>
  </si>
  <si>
    <t xml:space="preserve">vozovky živice </t>
  </si>
  <si>
    <t>936+1082,5+269</t>
  </si>
  <si>
    <t xml:space="preserve">vjezdy beton </t>
  </si>
  <si>
    <t>65+50</t>
  </si>
  <si>
    <t xml:space="preserve">vozovky beton </t>
  </si>
  <si>
    <t>1128,70</t>
  </si>
  <si>
    <t>113107231</t>
  </si>
  <si>
    <t>Odstranění podkladu pl přes 200 m2 z betonu prostého tl 150 mm</t>
  </si>
  <si>
    <t>146053348</t>
  </si>
  <si>
    <t>Odstranění podkladů nebo krytů s přemístěním hmot na skládku na vzdálenost do 20 m nebo s naložením na dopravní prostředek v ploše jednotlivě přes 200 m2 z betonu prostého, o tl. vrstvy přes 100 do 150 mm</t>
  </si>
  <si>
    <t>betonová konstrukce parkoviště</t>
  </si>
  <si>
    <t>113107241</t>
  </si>
  <si>
    <t>Odstranění podkladu pl přes 200 m2 živičných tl 50 mm</t>
  </si>
  <si>
    <t>2134408168</t>
  </si>
  <si>
    <t>Odstranění podkladů nebo krytů s přemístěním hmot na skládku na vzdálenost do 20 m nebo s naložením na dopravní prostředek v ploše jednotlivě přes 200 m2 živičných, o tl. vrstvy do 50 mm</t>
  </si>
  <si>
    <t>živice - chodník</t>
  </si>
  <si>
    <t>115+138+144+81+183+29+21+275+104,30+234,50</t>
  </si>
  <si>
    <t>113107243</t>
  </si>
  <si>
    <t>Odstranění podkladu pl přes 200 m2 živičných tl 150 mm</t>
  </si>
  <si>
    <t>1514228328</t>
  </si>
  <si>
    <t>Odstranění podkladů nebo krytů s přemístěním hmot na skládku na vzdálenost do 20 m nebo s naložením na dopravní prostředek v ploše jednotlivě přes 200 m2 živičných, o tl. vrstvy přes 100 do 150 mm</t>
  </si>
  <si>
    <t>živice - vozovka</t>
  </si>
  <si>
    <t>936+1082,50+269</t>
  </si>
  <si>
    <t xml:space="preserve">vjezdy živice </t>
  </si>
  <si>
    <t>115</t>
  </si>
  <si>
    <t>113202111</t>
  </si>
  <si>
    <t>Vytrhání obrub krajníků obrubníků stojatých</t>
  </si>
  <si>
    <t>-1127269704</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</si>
  <si>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</si>
  <si>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</si>
  <si>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 xml:space="preserve">obrubník silniční </t>
  </si>
  <si>
    <t>178+56,5+9,5+58+9+5,5+7+68,5+37+27+103,5+64+138</t>
  </si>
  <si>
    <t>obrubník kamenný - vjezdy</t>
  </si>
  <si>
    <t>6,5+3,5+4,5+7+17,5+12</t>
  </si>
  <si>
    <t>113204111</t>
  </si>
  <si>
    <t>Vytrhání obrub záhonových</t>
  </si>
  <si>
    <t>1434749948</t>
  </si>
  <si>
    <t>Vytrhání obrub s vybouráním lože, s přemístěním hmot na skládku na vzdálenost do 3 m nebo s naložením na dopravní prostředek záhonových</t>
  </si>
  <si>
    <t xml:space="preserve">obrubník záhonový </t>
  </si>
  <si>
    <t>41,5+24,5+23,5+19,5+(3,3*8)+(3,5*4)+(4*4,9)+30+31+236+260+181,5+147+30,5</t>
  </si>
  <si>
    <t>Vodorovné přemístění do 10000 m výkopku/sypaniny z horniny tř. 1 až 4</t>
  </si>
  <si>
    <t>-433111740</t>
  </si>
  <si>
    <t>7526,80*0,1</t>
  </si>
  <si>
    <t>Příplatek k vodorovnému přemístění výkopku/sypaniny z horniny tř. 1 až 4 ZKD 1000 m přes 10000 m</t>
  </si>
  <si>
    <t>914752724</t>
  </si>
  <si>
    <t>752,68*5</t>
  </si>
  <si>
    <t>-1865884766</t>
  </si>
  <si>
    <t>752,68*1,75</t>
  </si>
  <si>
    <t>966001211</t>
  </si>
  <si>
    <t>Odstranění lavičky stabilní zabetonované</t>
  </si>
  <si>
    <t>2029728448</t>
  </si>
  <si>
    <t>Odstranění lavičky parkové stabilní zabetonované</t>
  </si>
  <si>
    <t xml:space="preserve">Poznámka k souboru cen:
1. V cenách jsou započteny i náklady na odklizení materiálu na vzdálenost do 20 m nebo s naložením
    na dopravní prostředek
2. Přemístění vybouraných hmot na vzdálenost přes 20 m se oceňuje cenami  souborů cen 997 22-1 .
    Vodorovná doprava vybouraných hmot katalogu 822-1 Komunikace pozemní a letiště.
</t>
  </si>
  <si>
    <t>96600141R</t>
  </si>
  <si>
    <t xml:space="preserve">Odstranění sušáků na prádlo </t>
  </si>
  <si>
    <t>1823974855</t>
  </si>
  <si>
    <t>Odstranění stojanu na kola přichyceného kotevními šrouby</t>
  </si>
  <si>
    <t>997221551</t>
  </si>
  <si>
    <t>Vodorovná doprava suti ze sypkých materiálů do 1 km</t>
  </si>
  <si>
    <t>-61465134</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</si>
  <si>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</si>
  <si>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</si>
  <si>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340,327+2775,472</t>
  </si>
  <si>
    <t>997221559</t>
  </si>
  <si>
    <t>Příplatek ZKD 1 km u vodorovné dopravy suti ze sypkých materiálů</t>
  </si>
  <si>
    <t>364812208</t>
  </si>
  <si>
    <t>Vodorovná doprava suti bez naložení, ale se složením a s hrubým urovnáním Příplatek k ceně za každý další i započatý 1 km přes 1 km</t>
  </si>
  <si>
    <t>3115,799*14</t>
  </si>
  <si>
    <t>997221561</t>
  </si>
  <si>
    <t>Vodorovná doprava suti z kusových materiálů do 1 km</t>
  </si>
  <si>
    <t>990540920</t>
  </si>
  <si>
    <t>Vodorovná doprava suti bez naložení, ale se složením a s hrubým urovnáním z kusových materiálů, na vzdálenost do 1 km</t>
  </si>
  <si>
    <t>4833,088-3115,799</t>
  </si>
  <si>
    <t>997221569</t>
  </si>
  <si>
    <t>Příplatek ZKD 1 km u vodorovné dopravy suti z kusových materiálů</t>
  </si>
  <si>
    <t>-223619470</t>
  </si>
  <si>
    <t>1717,289*14</t>
  </si>
  <si>
    <t>997221845</t>
  </si>
  <si>
    <t>Poplatek za uložení odpadu z asfaltových povrchů na skládce (skládkovné)</t>
  </si>
  <si>
    <t>644718804</t>
  </si>
  <si>
    <t>Poplatek za uložení stavebního odpadu na skládce (skládkovné) z asfaltových povrchů</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</si>
  <si>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</si>
  <si>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129,830+759,190</t>
  </si>
  <si>
    <t>997221855</t>
  </si>
  <si>
    <t>Poplatek za uložení odpadu z kameniva na skládce (skládkovné)</t>
  </si>
  <si>
    <t>1635286836</t>
  </si>
  <si>
    <t>Poplatek za uložení stavebního odpadu na skládce (skládkovné) z kameniva</t>
  </si>
  <si>
    <t>4830,628</t>
  </si>
  <si>
    <t>-živice</t>
  </si>
  <si>
    <t>-beton</t>
  </si>
  <si>
    <t>997221815</t>
  </si>
  <si>
    <t>Poplatek za uložení betonového odpadu na skládce (skládkovné)</t>
  </si>
  <si>
    <t>-810971384</t>
  </si>
  <si>
    <t>Poplatek za uložení stavebního odpadu na skládce (skládkovné) betonového</t>
  </si>
  <si>
    <t>9,18+32,084+574,583+166,563+43,40</t>
  </si>
  <si>
    <t>asfEF</t>
  </si>
  <si>
    <t>asfaltový povrch E,F</t>
  </si>
  <si>
    <t>700,5</t>
  </si>
  <si>
    <t>asfchodnik</t>
  </si>
  <si>
    <t xml:space="preserve">asfaltový chodník </t>
  </si>
  <si>
    <t>104,3</t>
  </si>
  <si>
    <t>choddlbarrelief</t>
  </si>
  <si>
    <t xml:space="preserve">chodník dlažba reliéfní barevná </t>
  </si>
  <si>
    <t>choddlseda</t>
  </si>
  <si>
    <t>chodník zámková dlažba šedá</t>
  </si>
  <si>
    <t>948,7</t>
  </si>
  <si>
    <t>mlat</t>
  </si>
  <si>
    <t>mlatový povrch</t>
  </si>
  <si>
    <t>318,2</t>
  </si>
  <si>
    <t>SO 130 - Obytná zóna</t>
  </si>
  <si>
    <t>najrampa</t>
  </si>
  <si>
    <t xml:space="preserve">nájezdová rampa kostky dlažební </t>
  </si>
  <si>
    <t>4,5</t>
  </si>
  <si>
    <t>obrzahon</t>
  </si>
  <si>
    <t xml:space="preserve">obruby záhonové </t>
  </si>
  <si>
    <t>961</t>
  </si>
  <si>
    <t>obytzonadl</t>
  </si>
  <si>
    <t xml:space="preserve">vozovka obytné zóny dlažba </t>
  </si>
  <si>
    <t>2048,1</t>
  </si>
  <si>
    <t>parkoviste</t>
  </si>
  <si>
    <t xml:space="preserve">parkoviště zámková dlažba </t>
  </si>
  <si>
    <t>2032,8</t>
  </si>
  <si>
    <t>pridlazba</t>
  </si>
  <si>
    <t>26,5</t>
  </si>
  <si>
    <t>rekultivace</t>
  </si>
  <si>
    <t>480</t>
  </si>
  <si>
    <t>skládka</t>
  </si>
  <si>
    <t>2661,021</t>
  </si>
  <si>
    <t>výkop</t>
  </si>
  <si>
    <t>2759,921</t>
  </si>
  <si>
    <t>zelen</t>
  </si>
  <si>
    <t>zeleň</t>
  </si>
  <si>
    <t>3339,9</t>
  </si>
  <si>
    <t>zeskcech</t>
  </si>
  <si>
    <t xml:space="preserve">zesílená konstrukce chodníku </t>
  </si>
  <si>
    <t>117,8</t>
  </si>
  <si>
    <t xml:space="preserve">    2 -  Zakládání</t>
  </si>
  <si>
    <t xml:space="preserve">    5 -  Komunikace</t>
  </si>
  <si>
    <t>84</t>
  </si>
  <si>
    <t>120901121</t>
  </si>
  <si>
    <t>Bourání zdiva z betonu prostého neprokládaného ručně</t>
  </si>
  <si>
    <t>924711943</t>
  </si>
  <si>
    <t>Bourání konstrukcí v odkopávkách a prokopávkách, korytech vodotečí, melioračních kanálech - ručně s přemístěním suti na hromady na vzdálenost do 20 m nebo s naložením na dopravní prostředek z betonu prostého neprokládaného</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</si>
  <si>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popř. vodorovné přemístění materiálu z rozbouraných konstrukcí ve výkopišti se oceňuje
    jako přemístění výkopku z hornin tř. 5 až 7 cenami souboru cen 161 10-11 Svislé přemístění výkopku,
    příp. 162 . 0-1 . Vodorovné přemístění výkopku.
4. Ceny nelze použít pro bourání konstrukcí pod vodou
    a) ze zdiva nebo z betonu prostého, zakazuje-li projekt použití trhavin;
    b) z betonu železového nebo předpjatého a ocelových konstrukcí; toto bourání se ocení
        individuálně.
5. Bourání konstrukce ze zdiva nebo z betonu prostého pod vodou se oceňuje cenou 127 40-1112
    Vykopávka pod vodou v hornině tř. 5 s použitím trhavin.
6. Objem vybouraného materiálu pro přemístění se rovná objemu konstrukcí před rozbouráním.
7. Vzdálenost vodorovného přemístění se určuje od těžiště původní konstrukce do těžiště skládky.
</t>
  </si>
  <si>
    <t>stáv. kanal. vpusti</t>
  </si>
  <si>
    <t>6*0,3</t>
  </si>
  <si>
    <t>72</t>
  </si>
  <si>
    <t>122202203</t>
  </si>
  <si>
    <t>Odkopávky a prokopávky nezapažené pro silnice objemu do 5000 m3 v hornině tř. 3</t>
  </si>
  <si>
    <t>2019045335</t>
  </si>
  <si>
    <t>Odkopávky a prokopávky nezapažené pro silnice s přemístěním výkopku v příčných profilech na vzdálenost do 15 m nebo s naložením na dopravní prostředek v hornině tř. 3 přes 1 000 do 5 000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</si>
  <si>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</si>
  <si>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výkop výpočet z příčných řezů</t>
  </si>
  <si>
    <t>4036,50</t>
  </si>
  <si>
    <t xml:space="preserve">odpočet bourané konstrukce </t>
  </si>
  <si>
    <t>-58,625</t>
  </si>
  <si>
    <t>-1,794</t>
  </si>
  <si>
    <t>-595,375</t>
  </si>
  <si>
    <t>-620,785</t>
  </si>
  <si>
    <t>73</t>
  </si>
  <si>
    <t>122202209</t>
  </si>
  <si>
    <t>Příplatek k odkopávkám a prokopávkám pro silnice v hornině tř. 3 za lepivost</t>
  </si>
  <si>
    <t>-2010671342</t>
  </si>
  <si>
    <t>Odkopávky a prokopávky nezapažené pro silnice s přemístěním výkopku v příčných profilech na vzdálenost do 15 m nebo s naložením na dopravní prostředek v hornině tř. 3 Příplatek k cenám za lepivost horniny tř. 3</t>
  </si>
  <si>
    <t>69</t>
  </si>
  <si>
    <t>132203302</t>
  </si>
  <si>
    <t>Hloubení rýh pro sběrné a svodné drény hl do 1,1 m v hornině tř. 3</t>
  </si>
  <si>
    <t>900325094</t>
  </si>
  <si>
    <t>Hloubení rýh pro drény ve sklonu terénu do 15 st. v jakémkoliv množství, s úpravou do předepsaného spádu, v suchu, mokru i ve vodě sběrné i svodné DN do 200 hloubky do 1,10 m v hornině tř. 3</t>
  </si>
  <si>
    <t xml:space="preserve">Poznámka k souboru cen:
1. Ceny nelze použít pro hloubení rýh:
    a) v tekoucím písku; toto hloubení se oceňuje individuálně,
    b) vedených pod silnicemi, polními cestami a v místech, kde projekt předepisuje zhutněný zásyp
        rýh, nebo použít betonové trouby;
    c) v hloubce přes 2 m; toto hloubení se oceňuje podle čl.3134 Všeobecných podmínek katalogu.
2. V cenách jsou započteny i náklady na svislé přemístění výkopku a na odstranění napadávky hornin.
3. Pro volbu cen podle hloubky rýhy rozhoduje průměrná hloubka úseků určených projektem.
4. Hloubení rýh v hornině 5, 6 a 7 se oceňuje cenami souboru cen 132 . 0-11 Hloubení zapažených i
    nezapažených rýh části A 01 tohoto katalogu.
5. Je-li ve výjimečných případech nutno stěny rýhy hloubky přes 1,30 m pažit, oceňuje se:
    a) rozšíření rýh cenami souborů cen 132 . 0-1101 nebo 132 . 0-1201 části A 01. Objem výkopu pro
        rozšíření se určí podle ČSN 73 3050 - Zemní práce;
    b) pažení těchto rýh cenami souborů cen 151 . 0-11 Zřízení pažení a rozepření stěn rýh pro
        podzemní vedení pro všechny šířky rýhy části A 01 tohoto katalogu.
6. Hloubení rýh pro dva drény v jedné rýze se oceňuje příslušnými cenami souborů cen části A 01
    tohoto katalogu.
7. Objem rýhy pro drén se od objemu výkopu pro objekty na drenážní síti neodečítá.
8. Hloubka se určuje v ose rýhy vždy od povrchu i s ornicí.
9. Délka rýhy se určuje v ose rýhy průběžně přes objekty.
</t>
  </si>
  <si>
    <t>-1523126605</t>
  </si>
  <si>
    <t>drenáže</t>
  </si>
  <si>
    <t>518*0,4*0,5</t>
  </si>
  <si>
    <t>výkop - násyp</t>
  </si>
  <si>
    <t>výkop-202,50</t>
  </si>
  <si>
    <t>-1673963241</t>
  </si>
  <si>
    <t>skládka*5</t>
  </si>
  <si>
    <t>74</t>
  </si>
  <si>
    <t>171101103</t>
  </si>
  <si>
    <t>Uložení sypaniny z hornin soudržných do násypů zhutněných do 100 % PS</t>
  </si>
  <si>
    <t>-1538267028</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</si>
  <si>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</si>
  <si>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</si>
  <si>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násypy výpočet z příčných řezů</t>
  </si>
  <si>
    <t>202,5</t>
  </si>
  <si>
    <t>1991844819</t>
  </si>
  <si>
    <t>skládka*1,75</t>
  </si>
  <si>
    <t>180402111</t>
  </si>
  <si>
    <t>Založení parkového trávníku výsevem v rovině a ve svahu do 1:5</t>
  </si>
  <si>
    <t>CS ÚRS 2012 02</t>
  </si>
  <si>
    <t>1978008287</t>
  </si>
  <si>
    <t>Založení trávníku výsevem parkového v rovině nebo na svahu do 1:5</t>
  </si>
  <si>
    <t>005724100</t>
  </si>
  <si>
    <t>osivo směs travní parková rekreační</t>
  </si>
  <si>
    <t>kg</t>
  </si>
  <si>
    <t>-108397029</t>
  </si>
  <si>
    <t>osiva pícnin směsi travní balení obvykle 25 kg parková</t>
  </si>
  <si>
    <t>4863,92*0,025 'Přepočtené koeficientem množství</t>
  </si>
  <si>
    <t>181102301</t>
  </si>
  <si>
    <t>Úprava pláně v zářezech bez zhutnění</t>
  </si>
  <si>
    <t>259687409</t>
  </si>
  <si>
    <t>Úprava pláně na stavbách dálnic v zářezech mimo skalních bez zhutnění</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</si>
  <si>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</si>
  <si>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154+10+9+8,2+17,5+3,2+44,5+23+23+19,1+12,7+197,1+12,4+14,9+146,6+70,4+8,1+5,3+7,4+5,4+7,1+5,1+30,8+14,9+176,7+197,1+1001,9+3,8+14,6+62,3+107+29,6+131</t>
  </si>
  <si>
    <t>75+62,3+29+97+17,3+234,9+36+65+63,3+35+35,4+16</t>
  </si>
  <si>
    <t>Mezisoučet</t>
  </si>
  <si>
    <t>rekultivace plocha</t>
  </si>
  <si>
    <t>219,4+49,8+5,5+7,7+23+122,5+17,9+34,2</t>
  </si>
  <si>
    <t>181102302</t>
  </si>
  <si>
    <t>Úprava pláně v zářezech se zhutněním</t>
  </si>
  <si>
    <t>-1326720104</t>
  </si>
  <si>
    <t>Úprava pláně na stavbách dálnic v zářezech mimo skalních se zhutněním</t>
  </si>
  <si>
    <t>výpočet = 406,5+191+103</t>
  </si>
  <si>
    <t>"odkaz"asfEF</t>
  </si>
  <si>
    <t>výpočet = 49,6+9,5+45,2</t>
  </si>
  <si>
    <t>"odkaz"asfchodnik</t>
  </si>
  <si>
    <t>chodník dlažba barevná reliéfní</t>
  </si>
  <si>
    <t>výpočet = 3,1+2,4+2,8+4,9+4,8</t>
  </si>
  <si>
    <t>"odkaz"choddlbarrelief</t>
  </si>
  <si>
    <t>chodník dlažba šedá</t>
  </si>
  <si>
    <t>výpočet = 8+6,2+12,2+14,2+11,7+36,5+14,8+22,8+2,1+13+18,9+13,4+18,4+4,2+18+24+9,3+45,6+42,9+7,7+14,4+48,8+30,7+414,9+96</t>
  </si>
  <si>
    <t>"odkaz"choddlseda</t>
  </si>
  <si>
    <t xml:space="preserve">plochy mlat </t>
  </si>
  <si>
    <t>výpočet = 7,9+100+42,5+100+30,1+31,5+1,2+1,3+3,2+0,5</t>
  </si>
  <si>
    <t>"odkaz"mlat</t>
  </si>
  <si>
    <t>nájezdová rampa kostky dlažební 10/10</t>
  </si>
  <si>
    <t>výměra = 4,5</t>
  </si>
  <si>
    <t>"odkaz"najrampa</t>
  </si>
  <si>
    <t>dlažba obytné zóny</t>
  </si>
  <si>
    <t>výpočet = 100,1+238,2+464+171,1-4,8+265,7+64+322,8+427</t>
  </si>
  <si>
    <t>"odkaz"obytzonadl</t>
  </si>
  <si>
    <t>plocha parkoviště</t>
  </si>
  <si>
    <t>výpočet = 75,8+1,8+1,9+21,6+64,2+290,3+59,4+48,3+19,6+129,4+56,6+13,4+49,4+243,2+280,9+286+200,9+60,3+129,8</t>
  </si>
  <si>
    <t>"odkaz"parkoviste</t>
  </si>
  <si>
    <t>výpočet = 40,5+9,1+24,2+28,3+15,7</t>
  </si>
  <si>
    <t>"odkaz"zeskcech</t>
  </si>
  <si>
    <t>181301111</t>
  </si>
  <si>
    <t>Rozprostření ornice tl vrstvy do 100 mm pl přes 500 m2 v rovině nebo ve svahu do 1:5</t>
  </si>
  <si>
    <t>524317892</t>
  </si>
  <si>
    <t>Rozprostření a urovnání ornice v rovině nebo ve svahu sklonu do 1 : 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</si>
  <si>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</si>
  <si>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182303111</t>
  </si>
  <si>
    <t>Doplnění ornice na travnatých plochách tl 50 mm rovina v rovinně a svahu do 1:5</t>
  </si>
  <si>
    <t>1866669785</t>
  </si>
  <si>
    <t>Doplnění ornice na travnatých plochách tloušťky do 50 mm v rovině nebo na svahu do 1:5</t>
  </si>
  <si>
    <t xml:space="preserve">Poznámka k souboru cen:
1. V cenách jsou započteny i náklady na vodorovné přemístění na vzdálenost do 3 m.
2. V cenách nejsou započteny náklady na substrát.
</t>
  </si>
  <si>
    <t>10371500R</t>
  </si>
  <si>
    <t>dodávka zeminy pro sadové úpravy</t>
  </si>
  <si>
    <t>-383168091</t>
  </si>
  <si>
    <t>hnojiva humusová substrát zahradnický B      VL</t>
  </si>
  <si>
    <t>zelen*0,10</t>
  </si>
  <si>
    <t>rekultivace*0,05</t>
  </si>
  <si>
    <t>65</t>
  </si>
  <si>
    <t>211561111</t>
  </si>
  <si>
    <t>Výplň odvodňovacích žeber nebo trativodů kamenivem hrubým drceným frakce 4 až 16 mm</t>
  </si>
  <si>
    <t>-171591347</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</si>
  <si>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</si>
  <si>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</si>
  <si>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66</t>
  </si>
  <si>
    <t>211971110</t>
  </si>
  <si>
    <t>Zřízení opláštění žeber nebo trativodů geotextilií v rýze nebo zářezu sklonu do 1:2</t>
  </si>
  <si>
    <t>-417508762</t>
  </si>
  <si>
    <t>Zřízení opláštění výplně z geotextilie odvodňovacích žeber nebo trativodů v rýze nebo zářezu se stěnami šikmými o sklonu do 1:2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</si>
  <si>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</si>
  <si>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 xml:space="preserve">drenáže </t>
  </si>
  <si>
    <t>518*4*0,5</t>
  </si>
  <si>
    <t>67</t>
  </si>
  <si>
    <t>693111460</t>
  </si>
  <si>
    <t xml:space="preserve">textilie 300 g/m2 </t>
  </si>
  <si>
    <t>502987466</t>
  </si>
  <si>
    <t>textilie 300 g/m2</t>
  </si>
  <si>
    <t>1036*1,1</t>
  </si>
  <si>
    <t>68</t>
  </si>
  <si>
    <t>212755216</t>
  </si>
  <si>
    <t>Trativody z drenážních trubek plastových flexibilních D 160 mm bez lože</t>
  </si>
  <si>
    <t>-220725798</t>
  </si>
  <si>
    <t>Trativody bez lože z drenážních trubek plastových flexibilních D 160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</si>
  <si>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</si>
  <si>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56421111R</t>
  </si>
  <si>
    <t xml:space="preserve">Mlatový povrch - zahliněný písek tl. 50 mm </t>
  </si>
  <si>
    <t>-1220489143</t>
  </si>
  <si>
    <t>Podklad nebo podsyp ze štěrkopísku ŠP s rozprostřením, vlhčením a zhutněním, po zhutnění tl. 50 mm</t>
  </si>
  <si>
    <t>564811111</t>
  </si>
  <si>
    <t>Podklad ze štěrkodrtě ŠD tl 50 mm</t>
  </si>
  <si>
    <t>1831526836</t>
  </si>
  <si>
    <t>Podklad ze štěrkodrti ŠD s rozprostřením a zhutněním, po zhutnění tl. 50 mm</t>
  </si>
  <si>
    <t>564831111</t>
  </si>
  <si>
    <t>Podklad ze štěrkodrtě ŠD tl 100 mm</t>
  </si>
  <si>
    <t>1168630163</t>
  </si>
  <si>
    <t>Podklad ze štěrkodrti ŠD s rozprostřením a zhutněním, po zhutnění tl. 100 mm</t>
  </si>
  <si>
    <t>nájezdová rampa</t>
  </si>
  <si>
    <t>564851111</t>
  </si>
  <si>
    <t>Podklad ze štěrkodrtě ŠD tl 150 mm</t>
  </si>
  <si>
    <t>1264223453</t>
  </si>
  <si>
    <t>Podklad ze štěrkodrti ŠD s rozprostřením a zhutněním, po zhutnění tl. 150 mm</t>
  </si>
  <si>
    <t>vozovka asf E,F</t>
  </si>
  <si>
    <t>asfEF*2</t>
  </si>
  <si>
    <t xml:space="preserve">obytná zóna zámková dlažba </t>
  </si>
  <si>
    <t xml:space="preserve">chodník dlažba přírodní </t>
  </si>
  <si>
    <t>chodník asfaltový</t>
  </si>
  <si>
    <t>564861111</t>
  </si>
  <si>
    <t>Podklad ze štěrkodrtě ŠD tl 200 mm</t>
  </si>
  <si>
    <t>-432967005</t>
  </si>
  <si>
    <t>Podklad ze štěrkodrti ŠD s rozprostřením a zhutněním, po zhutnění tl. 200 mm</t>
  </si>
  <si>
    <t>564861114</t>
  </si>
  <si>
    <t>Podklad ze štěrkodrtě ŠD tl 230 mm</t>
  </si>
  <si>
    <t>32315016</t>
  </si>
  <si>
    <t>Podklad ze štěrkodrti ŠD s rozprostřením a zhutněním, po zhutnění tl. 230 mm</t>
  </si>
  <si>
    <t>564871111</t>
  </si>
  <si>
    <t>Podklad ze štěrkodrtě ŠD tl 250 mm</t>
  </si>
  <si>
    <t>-824473710</t>
  </si>
  <si>
    <t>Podklad ze štěrkodrti ŠD s rozprostřením a zhutněním, po zhutnění tl. 250 mm</t>
  </si>
  <si>
    <t>564911411</t>
  </si>
  <si>
    <t>Podklad z asfaltového recyklátu tl 50 mm</t>
  </si>
  <si>
    <t>-895526015</t>
  </si>
  <si>
    <t>Podklad nebo podsyp z asfaltového recyklátu s rozprostřením a zhutněním, po zhutnění tl. 50 mm</t>
  </si>
  <si>
    <t>565135111</t>
  </si>
  <si>
    <t>Asfaltový beton vrstva podkladní ACP 16 (obalované kamenivo OKS) tl 50 mm š do 3 m</t>
  </si>
  <si>
    <t>-743050693</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</si>
  <si>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</si>
  <si>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</si>
  <si>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asf. vozovka</t>
  </si>
  <si>
    <t>577134111</t>
  </si>
  <si>
    <t>Asfaltový beton vrstva obrusná ACO 11 (ABS) tř. I tl 40 mm š do 3 m z nemodifikovaného asfaltu</t>
  </si>
  <si>
    <t>358105504</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</si>
  <si>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</si>
  <si>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</si>
  <si>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asfaltová vozovka</t>
  </si>
  <si>
    <t>577143111</t>
  </si>
  <si>
    <t>Asfaltový beton vrstva obrusná ACO 8 (ABJ) tl 50 mm š do 3 m z nemodifikovaného asfaltu</t>
  </si>
  <si>
    <t>-126231979</t>
  </si>
  <si>
    <t>Asfaltový beton vrstva obrusná ACO 8 (ABJ) s rozprostřením a se zhutněním z nemodifikovaného asfaltu v pruhu šířky do 3 m, po zhutnění tl. 50 mm</t>
  </si>
  <si>
    <t>591241111</t>
  </si>
  <si>
    <t>Kladení dlažby z kostek drobných z kamene na MC tl 50 mm</t>
  </si>
  <si>
    <t>1008704462</t>
  </si>
  <si>
    <t>Kladení dlažby z kostek s provedením lože do tl. 50 mm, s vyplněním spár, s dvojím beraněním a se smetením přebytečného materiálu na krajnici drobných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</si>
  <si>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43-2111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</si>
  <si>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583801200</t>
  </si>
  <si>
    <t>kostka dlažební drobná, žula velikost 10/10 cm</t>
  </si>
  <si>
    <t>-41088073</t>
  </si>
  <si>
    <t>Poznámka k položce:
1t = cca 5 m2</t>
  </si>
  <si>
    <t>P</t>
  </si>
  <si>
    <t>najrampa/5*1,01</t>
  </si>
  <si>
    <t>596211113</t>
  </si>
  <si>
    <t>Kladení zámkové dlažby komunikací pro pěší tl 60 mm skupiny A pl přes 300 m2</t>
  </si>
  <si>
    <t>-507063396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</si>
  <si>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</si>
  <si>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pro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</si>
  <si>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chodník zámková dlažba přírodní </t>
  </si>
  <si>
    <t xml:space="preserve">kontrastní pás podél nástupní hrany zastávky tl. 6 cm </t>
  </si>
  <si>
    <t>21*0,4</t>
  </si>
  <si>
    <t>signální pás u autobus zastávky (reliéfní dl. 6 cm)</t>
  </si>
  <si>
    <t>4,2*0,8</t>
  </si>
  <si>
    <t>86</t>
  </si>
  <si>
    <t>592452670</t>
  </si>
  <si>
    <t>dlažba zámková pro nevidomé tl. 6 cm barevná</t>
  </si>
  <si>
    <t>1120334693</t>
  </si>
  <si>
    <t xml:space="preserve">signální pás u autobus. zastávky </t>
  </si>
  <si>
    <t>3,36*1,01</t>
  </si>
  <si>
    <t>592453080</t>
  </si>
  <si>
    <t>dlažba zámková zámková tl. 6 cm přírodní</t>
  </si>
  <si>
    <t>-506772161</t>
  </si>
  <si>
    <t>choddlseda*1,01</t>
  </si>
  <si>
    <t>85</t>
  </si>
  <si>
    <t>592452680</t>
  </si>
  <si>
    <t>dlažba zámková tl. 6 cm barevná</t>
  </si>
  <si>
    <t>-1293131352</t>
  </si>
  <si>
    <t>8,4*1,01</t>
  </si>
  <si>
    <t>596212213</t>
  </si>
  <si>
    <t>Kladení zámkové dlažby pozemních komunikací tl 80 mm skupiny A pl přes 300 m2</t>
  </si>
  <si>
    <t>243991214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</si>
  <si>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</si>
  <si>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</si>
  <si>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parkoviště zámková dl.</t>
  </si>
  <si>
    <t>obytná zóna dlažba</t>
  </si>
  <si>
    <t xml:space="preserve">reliéfní barevná </t>
  </si>
  <si>
    <t>592453000</t>
  </si>
  <si>
    <t>dlažba zámková s tvarovými zámky 20x16,5x8 cm přírodní</t>
  </si>
  <si>
    <t>107725632</t>
  </si>
  <si>
    <t>(4198,7-160,707)*1,01</t>
  </si>
  <si>
    <t>4078,373*1,01 'Přepočtené koeficientem množství</t>
  </si>
  <si>
    <t>88</t>
  </si>
  <si>
    <t>592452830</t>
  </si>
  <si>
    <t>dlažba zámková s tvarovými zámky 20x16,5x8 cm barevná</t>
  </si>
  <si>
    <t>1464362434</t>
  </si>
  <si>
    <t xml:space="preserve">výpočet výměr barevné dlažby </t>
  </si>
  <si>
    <t>šikmé 45°</t>
  </si>
  <si>
    <t>30*4,3*10</t>
  </si>
  <si>
    <t>šikmé 60°</t>
  </si>
  <si>
    <t>(29*5,2+8*5+8*4,8)*10</t>
  </si>
  <si>
    <t xml:space="preserve">kolmé </t>
  </si>
  <si>
    <t>(4*5+19*4,5+2*3,5+25*5,3+3*2+1*2,2)*5</t>
  </si>
  <si>
    <t>4848/36</t>
  </si>
  <si>
    <t>invalida</t>
  </si>
  <si>
    <t>3,72*7</t>
  </si>
  <si>
    <t>160,707*1,01</t>
  </si>
  <si>
    <t>87</t>
  </si>
  <si>
    <t>59245267R</t>
  </si>
  <si>
    <t>dlažba pro nevidomé 20 x 10 x 8 cm barevná</t>
  </si>
  <si>
    <t>1428811931</t>
  </si>
  <si>
    <t>choddlbarrelief*1,01</t>
  </si>
  <si>
    <t>596411112</t>
  </si>
  <si>
    <t>Kladení dlažby z vegetačních tvárnic komunikací pro pěší tl 80 mm pl do 100 m2</t>
  </si>
  <si>
    <t>-1445570468</t>
  </si>
  <si>
    <t>Kladení dlažby z betonových vegetačních dlaždic komunikací pro pěší s ložem z kameniva těženého nebo drceného tl. do 40 mm, s vyplněním spár a vegetačních otvorů, s hutněním vibrováním tl. 80 mm, pro plochy přes 50 do 100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</si>
  <si>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 které se oceňují ve specifikaci,
    c) založení trávníku. Tyto náklady se oceňují cenami souboru cen 180 40-51 části A02 Katalogu
        823-1 Plochy a úprava území.
3. Část lože přesahující tloušťku 40 mm se oceňuje cenami souboru cen 451 ..-9 Příplatek za každých
    dalších 10 mm tloušťky podkladu nebo lože.
</t>
  </si>
  <si>
    <t>zatravňovací tvárnice PVC rošt</t>
  </si>
  <si>
    <t>3,8+5,5+3,1+27,3+23</t>
  </si>
  <si>
    <t>562451430</t>
  </si>
  <si>
    <t>dlažba zatravňovací PVC rošt</t>
  </si>
  <si>
    <t>-51572237</t>
  </si>
  <si>
    <t>71</t>
  </si>
  <si>
    <t>800000001</t>
  </si>
  <si>
    <t>Napojení drenáží do stávajících vpustí (dodávka a montáž)</t>
  </si>
  <si>
    <t>-1834189217</t>
  </si>
  <si>
    <t>Napojení drenáží do stávajících vpustí</t>
  </si>
  <si>
    <t>75</t>
  </si>
  <si>
    <t>895941111</t>
  </si>
  <si>
    <t>Zřízení vpusti kanalizační uliční z betonových dílců typ UV</t>
  </si>
  <si>
    <t>2121995121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</si>
  <si>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</si>
  <si>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76</t>
  </si>
  <si>
    <t>592238640</t>
  </si>
  <si>
    <t>prstenec betonový pro uliční vpusť vyrovnávací</t>
  </si>
  <si>
    <t>-100490195</t>
  </si>
  <si>
    <t>77</t>
  </si>
  <si>
    <t>592238570</t>
  </si>
  <si>
    <t>skruž betonová pro uliční vpusť horní</t>
  </si>
  <si>
    <t>-1534126751</t>
  </si>
  <si>
    <t>78</t>
  </si>
  <si>
    <t>592238540</t>
  </si>
  <si>
    <t>skruž betonová pro uliční vpusťs výtokovým otvorem</t>
  </si>
  <si>
    <t>1106071635</t>
  </si>
  <si>
    <t>79</t>
  </si>
  <si>
    <t>592238520</t>
  </si>
  <si>
    <t>dno betonové pro uliční vpusť</t>
  </si>
  <si>
    <t>-909991206</t>
  </si>
  <si>
    <t>80</t>
  </si>
  <si>
    <t>899202111</t>
  </si>
  <si>
    <t>Osazení mříží litinových včetně rámů a košů na bahno hmotnosti nad 50 do 100 kg</t>
  </si>
  <si>
    <t>-845252255</t>
  </si>
  <si>
    <t xml:space="preserve">Poznámka k souboru cen:
1. V cenách nejsou započteny náklady na dodání mříží, rámů a košů na bahno; tyto náklady se oceňují
    ve specifikaci.
</t>
  </si>
  <si>
    <t>81</t>
  </si>
  <si>
    <t>552421000</t>
  </si>
  <si>
    <t>mříž pro uliční vpusti 500 x 300 mm, D400</t>
  </si>
  <si>
    <t>1599321187</t>
  </si>
  <si>
    <t>82</t>
  </si>
  <si>
    <t>286618160</t>
  </si>
  <si>
    <t>koš kalový pro uliční vpusť - pozink</t>
  </si>
  <si>
    <t>-341438756</t>
  </si>
  <si>
    <t>914111111</t>
  </si>
  <si>
    <t>Montáž svislé dopravní značky do velikosti 1 m2 objímkami na sloupek nebo konzolu</t>
  </si>
  <si>
    <t>2095996618</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</si>
  <si>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</si>
  <si>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</si>
  <si>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spec.01</t>
  </si>
  <si>
    <t>svislá dopravní značka IP4b</t>
  </si>
  <si>
    <t>2031749080</t>
  </si>
  <si>
    <t>IP4b</t>
  </si>
  <si>
    <t>spec.02</t>
  </si>
  <si>
    <t>svislá dopravní značka IP12</t>
  </si>
  <si>
    <t>1003320522</t>
  </si>
  <si>
    <t>IP12</t>
  </si>
  <si>
    <t>spec.03</t>
  </si>
  <si>
    <t>svislá dopravní značka C3b</t>
  </si>
  <si>
    <t>1946292177</t>
  </si>
  <si>
    <t>V10f</t>
  </si>
  <si>
    <t>spec.04</t>
  </si>
  <si>
    <t>svislá dopravní značka E1</t>
  </si>
  <si>
    <t>1721698070</t>
  </si>
  <si>
    <t>E1</t>
  </si>
  <si>
    <t>spec.05</t>
  </si>
  <si>
    <t>svislá dopravní značka C3a</t>
  </si>
  <si>
    <t>1747236139</t>
  </si>
  <si>
    <t>C3a</t>
  </si>
  <si>
    <t>spec.06</t>
  </si>
  <si>
    <t>svislá dopravní značka IP26a</t>
  </si>
  <si>
    <t>957333716</t>
  </si>
  <si>
    <t>IP26a</t>
  </si>
  <si>
    <t>spec.07</t>
  </si>
  <si>
    <t>svislá dopravní značka IP26b</t>
  </si>
  <si>
    <t>539531067</t>
  </si>
  <si>
    <t>IP26b</t>
  </si>
  <si>
    <t>spec.08</t>
  </si>
  <si>
    <t>svislá dopravní značka B2</t>
  </si>
  <si>
    <t>-1815786505</t>
  </si>
  <si>
    <t>B2</t>
  </si>
  <si>
    <t>914511112</t>
  </si>
  <si>
    <t>Montáž sloupku dopravních značek délky do 3,5 m s betonovým základem a patkou</t>
  </si>
  <si>
    <t>-1593795109</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</si>
  <si>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</si>
  <si>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</si>
  <si>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</si>
  <si>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</si>
  <si>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-1004340162</t>
  </si>
  <si>
    <t>404452410</t>
  </si>
  <si>
    <t>patka hliníková HP 70</t>
  </si>
  <si>
    <t>685737519</t>
  </si>
  <si>
    <t>404452540</t>
  </si>
  <si>
    <t>víčko plastové na sloupek 70</t>
  </si>
  <si>
    <t>1832569604</t>
  </si>
  <si>
    <t>404452570</t>
  </si>
  <si>
    <t>upínací svorka na sloupek US 70</t>
  </si>
  <si>
    <t>1261978109</t>
  </si>
  <si>
    <t>19*2</t>
  </si>
  <si>
    <t>915131111</t>
  </si>
  <si>
    <t>Vodorovné dopravní značení bílou barvou přechody pro chodce, šipky, symboly</t>
  </si>
  <si>
    <t>-998573854</t>
  </si>
  <si>
    <t>Vodorovné dopravní značení stříkané barvou přechody pro chodce, šipky, symboly bílé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</si>
  <si>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</si>
  <si>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915621111</t>
  </si>
  <si>
    <t>Předznačení vodorovného plošného značení</t>
  </si>
  <si>
    <t>-1365940104</t>
  </si>
  <si>
    <t>Předznačení pro vodorovné značení stříkané barvou nebo prováděné z nátěrových hmot plošné šipky, symboly, nápisy</t>
  </si>
  <si>
    <t xml:space="preserve">Poznámka k souboru cen:
1. Množství měrných jednotek se určuje:
    a) pro cenu -1111 v m délky dělicí čáry nebo vodícího proužku (včetně mezer),
    b) pro cenu -1112 v m2 natírané nebo stříkané plochy.
</t>
  </si>
  <si>
    <t>916111123</t>
  </si>
  <si>
    <t>Osazení obruby z drobných kostek s boční opěrou do lože z betonu prostého</t>
  </si>
  <si>
    <t>-1773254075</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</si>
  <si>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</si>
  <si>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</si>
  <si>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přídlažba</t>
  </si>
  <si>
    <t>13+13,5</t>
  </si>
  <si>
    <t>-960620615</t>
  </si>
  <si>
    <t>pridlazba*0,1/5</t>
  </si>
  <si>
    <t>916131213</t>
  </si>
  <si>
    <t>Osazení silničního obrubníku betonového stojatého s boční opěrou do lože z betonu prostého</t>
  </si>
  <si>
    <t>1400934859</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</si>
  <si>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</si>
  <si>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</si>
  <si>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592174910</t>
  </si>
  <si>
    <t>obrubník betonový silniční 100x15x25 cm</t>
  </si>
  <si>
    <t>1243271030</t>
  </si>
  <si>
    <t>1351,48514851485*1,01 'Přepočtené koeficientem množství</t>
  </si>
  <si>
    <t>916231212</t>
  </si>
  <si>
    <t>Osazení chodníkového obrubníku betonového stojatého bez boční opěry do lože z betonu prostého</t>
  </si>
  <si>
    <t>-1360672063</t>
  </si>
  <si>
    <t>Osazení chodníkového obrubníku betonového se zřízením lože, s vyplněním a zatřením spár cementovou maltou stojatého bez boční opěry,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</si>
  <si>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</si>
  <si>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xml:space="preserve">lemování záhonů </t>
  </si>
  <si>
    <t>výpočet = 208,8+147,2+65,7+67,6+27,3+26,9+63,7+64,4+21,2+23,2+17,5+0,5+1,8+2,4+4+4+20,1+0,8+1,8+3+3,3+3,5+3,5+3,4+3,4+3,5+3,5+3,7+4,6+4,6+4,5+34,1</t>
  </si>
  <si>
    <t>výpočet = 31,4+4,5+22+2+6+5,5+1,8+33,1+2,8+4,4</t>
  </si>
  <si>
    <t>"odkaz"obrzahon</t>
  </si>
  <si>
    <t>592173140</t>
  </si>
  <si>
    <t>obrubník betonový zahradní přírodní 50x8x25 cm</t>
  </si>
  <si>
    <t>928072296</t>
  </si>
  <si>
    <t>Poznámka k položce:
spotřeba: 2 kus/m</t>
  </si>
  <si>
    <t>obrzahon*2</t>
  </si>
  <si>
    <t>916241213</t>
  </si>
  <si>
    <t>Osazení chodníkového obrubníku kamenného stojatého s boční opěrou do lože z betonu prostého</t>
  </si>
  <si>
    <t>-1028526742</t>
  </si>
  <si>
    <t>Osazení obrubníku kamenného se zřízením lože, s vyplněním a zatřením spár cementovou maltou stojatého s boční opěrou z betonu prostého tř. C 12/15, do lože z betonu prostého téže značky</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</si>
  <si>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</si>
  <si>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583803330</t>
  </si>
  <si>
    <t>obrubník kamenný přímý, žula, OP3 25x20</t>
  </si>
  <si>
    <t>603683916</t>
  </si>
  <si>
    <t>936104213</t>
  </si>
  <si>
    <t>Montáž odpadkového koše kotevními šrouby na  pevný podklad</t>
  </si>
  <si>
    <t>158451361</t>
  </si>
  <si>
    <t>Montáž odpadkového koše přichycením kotevními šrouby</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</si>
  <si>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</si>
  <si>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749101340</t>
  </si>
  <si>
    <t>koš odpadkový na psí exkrementy</t>
  </si>
  <si>
    <t>1950093413</t>
  </si>
  <si>
    <t>93610421R</t>
  </si>
  <si>
    <t>Nádoby na odpad (vč. separovaného) - přesun</t>
  </si>
  <si>
    <t>-512273195</t>
  </si>
  <si>
    <t>936124113</t>
  </si>
  <si>
    <t>Montáž lavičky stabilní kotvené šrouby na pevný podklad</t>
  </si>
  <si>
    <t>1460141835</t>
  </si>
  <si>
    <t>Montáž lavičky parkové stabilní přichycené kotevními šrouby</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</si>
  <si>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</si>
  <si>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749101060</t>
  </si>
  <si>
    <t>lavička parková s opěradlem (kotvená)</t>
  </si>
  <si>
    <t>-193076383</t>
  </si>
  <si>
    <t>966006132</t>
  </si>
  <si>
    <t>Odstranění značek dopravních nebo orientačních se sloupky s betonovými patkami</t>
  </si>
  <si>
    <t>1780052191</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</si>
  <si>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</si>
  <si>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</si>
  <si>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966006211</t>
  </si>
  <si>
    <t>Odstranění svislých dopravních značek ze sloupů, sloupků nebo konzol</t>
  </si>
  <si>
    <t>1451434255</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</si>
  <si>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</si>
  <si>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</si>
  <si>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83</t>
  </si>
  <si>
    <t>976085211</t>
  </si>
  <si>
    <t>Vybourání kanalizačních rámů včetně poklopů nebo mříží pl do 0,3 m2</t>
  </si>
  <si>
    <t>-1304910881</t>
  </si>
  <si>
    <t>Vybourání drobných zámečnických a jiných konstrukcí kanalizačních rámů litinových, z rýhovaného plechu nebo betonových včetně poklopů nebo mříží, plochy do 0,30 m2</t>
  </si>
  <si>
    <t xml:space="preserve">bourání stáv. vpustí </t>
  </si>
  <si>
    <t>70</t>
  </si>
  <si>
    <t>998223011</t>
  </si>
  <si>
    <t>Přesun hmot pro pozemní komunikace s krytem dlážděným</t>
  </si>
  <si>
    <t>1517230198</t>
  </si>
  <si>
    <t>Přesun hmot pro pozemní komunikace s krytem dlážděným dopravní vzdálenost do 200 m jakékoliv délky objektu</t>
  </si>
  <si>
    <t>SO 502 - Ochrana horkovodu</t>
  </si>
  <si>
    <t>122201101</t>
  </si>
  <si>
    <t>Odkopávky a prokopávky nezapažené v hornině tř. 3 objem do 100 m3</t>
  </si>
  <si>
    <t>-1377541737</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</si>
  <si>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</si>
  <si>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</si>
  <si>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2,5*3*0,4</t>
  </si>
  <si>
    <t>122201109</t>
  </si>
  <si>
    <t>Příplatek za lepivost u odkopávek v hornině tř. 1 až 3</t>
  </si>
  <si>
    <t>557212424</t>
  </si>
  <si>
    <t>Odkopávky a prokopávky nezapažené s přehozením výkopku na vzdálenost do 3 m nebo s naložením na dopravní prostředek v hornině tř. 3 Příplatek k cenám za lepivost horniny tř. 3</t>
  </si>
  <si>
    <t>146819495</t>
  </si>
  <si>
    <t>-389116307</t>
  </si>
  <si>
    <t>3*5</t>
  </si>
  <si>
    <t>672461862</t>
  </si>
  <si>
    <t>3*1,75</t>
  </si>
  <si>
    <t>215901101</t>
  </si>
  <si>
    <t>Zhutnění podloží z hornin soudržných do 92% PS nebo nesoudržných sypkých I(d) do 0,8</t>
  </si>
  <si>
    <t>-858180750</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</si>
  <si>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</si>
  <si>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</si>
  <si>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2,5*3</t>
  </si>
  <si>
    <t>291211111</t>
  </si>
  <si>
    <t>Zřízení plochy ze silničních panelů do lože tl 50 mm z kameniva</t>
  </si>
  <si>
    <t>-1248821720</t>
  </si>
  <si>
    <t>Zřízení zpevněné plochy ze silničních panelů osazených do lože tl. 50 mm z kameniva</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</si>
  <si>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</si>
  <si>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593811840</t>
  </si>
  <si>
    <t>panel silniční 300x150x21,5 cm</t>
  </si>
  <si>
    <t>-189330070</t>
  </si>
  <si>
    <t>754915317</t>
  </si>
  <si>
    <t>'"Podkladní vrstva ŠD tl" . 0,15 m</t>
  </si>
  <si>
    <t>2,5*3,0</t>
  </si>
  <si>
    <t>998226011</t>
  </si>
  <si>
    <t>Přesun hmot pro pozemní komunikace a letiště s krytem montovaným z ŽB dílců</t>
  </si>
  <si>
    <t>218098809</t>
  </si>
  <si>
    <t>Přesun hmot pro pozemní komunikace a letiště s krytem montovaným ze silničních dílců ze železového nebo předpjatého betonu dopravní vzdálenost do 200 m jakékoliv délky objektu</t>
  </si>
  <si>
    <t xml:space="preserve">SO 460 - Přeložka a ochrana kabelů a trubek Telefonica </t>
  </si>
  <si>
    <t>D1 -  ZEMNÍ PRÁCE</t>
  </si>
  <si>
    <t>D2 -  MONTÁŽ METALIKA</t>
  </si>
  <si>
    <t>D3 -  MONTÁŽ OPTIKA</t>
  </si>
  <si>
    <t>D4 -  MATERIÁL</t>
  </si>
  <si>
    <t>D5 -  GEODETICKÉ PRÁCE</t>
  </si>
  <si>
    <t>Pol46</t>
  </si>
  <si>
    <t>Vytyčení trasy</t>
  </si>
  <si>
    <t>-1697309584</t>
  </si>
  <si>
    <t>Pol47</t>
  </si>
  <si>
    <t>Vytyčení kab. vedení zastavěný prostor</t>
  </si>
  <si>
    <t>ks</t>
  </si>
  <si>
    <t>902876073</t>
  </si>
  <si>
    <t>Pol48</t>
  </si>
  <si>
    <t>Rýha v chodníku 50x50-70</t>
  </si>
  <si>
    <t>634551399</t>
  </si>
  <si>
    <t>Pol49</t>
  </si>
  <si>
    <t>Rýha v trávě 50x70-100</t>
  </si>
  <si>
    <t>1364889527</t>
  </si>
  <si>
    <t>Pol50</t>
  </si>
  <si>
    <t>Rýha vozovka 50x110</t>
  </si>
  <si>
    <t>-25069951</t>
  </si>
  <si>
    <t>Pol51</t>
  </si>
  <si>
    <t>Hutnění zeminy 20cm vrstva zeminy</t>
  </si>
  <si>
    <t>-1010903426</t>
  </si>
  <si>
    <t>Pol52</t>
  </si>
  <si>
    <t>Zabezpečení výkopu</t>
  </si>
  <si>
    <t>121223810</t>
  </si>
  <si>
    <t>Pol53</t>
  </si>
  <si>
    <t>Kabel. lože z písku  tl.10+10cm se zakrytím</t>
  </si>
  <si>
    <t>-293271457</t>
  </si>
  <si>
    <t>Pol54</t>
  </si>
  <si>
    <t>Pokládka PE nebo vrapované chráničky</t>
  </si>
  <si>
    <t>1802795728</t>
  </si>
  <si>
    <t>Pol55</t>
  </si>
  <si>
    <t>Pokládka žlabů TK2,T2N</t>
  </si>
  <si>
    <t>2017707639</t>
  </si>
  <si>
    <t>Pol56</t>
  </si>
  <si>
    <t>Zához kab.rýhy 50x50-70</t>
  </si>
  <si>
    <t>271949702</t>
  </si>
  <si>
    <t>Pol57</t>
  </si>
  <si>
    <t>Zához kab.rýhy 50x110</t>
  </si>
  <si>
    <t>-310543205</t>
  </si>
  <si>
    <t>Pol58</t>
  </si>
  <si>
    <t>Provizorní úprava terénu</t>
  </si>
  <si>
    <t>1144803878</t>
  </si>
  <si>
    <t>Pol59</t>
  </si>
  <si>
    <t>Označení vedení,spojky Mini Marker</t>
  </si>
  <si>
    <t>-686829598</t>
  </si>
  <si>
    <t>Pol60</t>
  </si>
  <si>
    <t>Výkop spojkoviště 2x1x1,5 m</t>
  </si>
  <si>
    <t>-102090493</t>
  </si>
  <si>
    <t>Pol61</t>
  </si>
  <si>
    <t>Dovoz písku do 1 km</t>
  </si>
  <si>
    <t>263291450</t>
  </si>
  <si>
    <t>Pol62</t>
  </si>
  <si>
    <t>Dovoz písku další km</t>
  </si>
  <si>
    <t>-650462898</t>
  </si>
  <si>
    <t>Pol63</t>
  </si>
  <si>
    <t>Dovoz betonu do 1 km</t>
  </si>
  <si>
    <t>10320067</t>
  </si>
  <si>
    <t>Pol64</t>
  </si>
  <si>
    <t>Dovoz betonu další km</t>
  </si>
  <si>
    <t>1828649201</t>
  </si>
  <si>
    <t>Pol65</t>
  </si>
  <si>
    <t>Doprava ostatních materiálů</t>
  </si>
  <si>
    <t>1391318855</t>
  </si>
  <si>
    <t>Pol66</t>
  </si>
  <si>
    <t>Doprava ostatních materiálů za každý 1km</t>
  </si>
  <si>
    <t>-89643295</t>
  </si>
  <si>
    <t>Pol67</t>
  </si>
  <si>
    <t>Skládkovné</t>
  </si>
  <si>
    <t>2102880082</t>
  </si>
  <si>
    <t>Pol68</t>
  </si>
  <si>
    <t>Montáž úložných kabelů do 50 XN</t>
  </si>
  <si>
    <t>1469479201</t>
  </si>
  <si>
    <t>Pol69</t>
  </si>
  <si>
    <t>Montáž úložných kabelů nad 50 XN</t>
  </si>
  <si>
    <t>-2128957297</t>
  </si>
  <si>
    <t>Pol70</t>
  </si>
  <si>
    <t>Montáž spojky smrštitelné do 50 čtyřek</t>
  </si>
  <si>
    <t>2017612585</t>
  </si>
  <si>
    <t>Pol71</t>
  </si>
  <si>
    <t>Montáž spojky smrštitelné nad 50 čtyřek</t>
  </si>
  <si>
    <t>1795689826</t>
  </si>
  <si>
    <t>Pol72</t>
  </si>
  <si>
    <t>Montáž spojky smrštitelné nad 200 čtyřek</t>
  </si>
  <si>
    <t>-1266767054</t>
  </si>
  <si>
    <t>Pol73</t>
  </si>
  <si>
    <t>Měření stejnosměrné - první čtyřka</t>
  </si>
  <si>
    <t>80336774</t>
  </si>
  <si>
    <t>Pol74</t>
  </si>
  <si>
    <t>Měření stejnosměrné - další čtyřka</t>
  </si>
  <si>
    <t>-1883110243</t>
  </si>
  <si>
    <t>Pol75</t>
  </si>
  <si>
    <t>Měření střídavé - první čtyřka</t>
  </si>
  <si>
    <t>195109654</t>
  </si>
  <si>
    <t>Pol76</t>
  </si>
  <si>
    <t>Měření střídavé - další čtyřka</t>
  </si>
  <si>
    <t>-1618017482</t>
  </si>
  <si>
    <t>Pol77</t>
  </si>
  <si>
    <t>Měření útlumu - první čtyřka</t>
  </si>
  <si>
    <t>-1597696405</t>
  </si>
  <si>
    <t>Pol78</t>
  </si>
  <si>
    <t>Montáž jedné čtyřky za provozu</t>
  </si>
  <si>
    <t>1256186733</t>
  </si>
  <si>
    <t>Pol79</t>
  </si>
  <si>
    <t>Montáž ukončení kabelu v rozvaděči</t>
  </si>
  <si>
    <t>-1468360244</t>
  </si>
  <si>
    <t>Pol80</t>
  </si>
  <si>
    <t>Montáž ukončení čtyřky v rozvaděči</t>
  </si>
  <si>
    <t>-504651939</t>
  </si>
  <si>
    <t>Pol81</t>
  </si>
  <si>
    <t>Zrušení úložných kabelů do 50 XN</t>
  </si>
  <si>
    <t>793184594</t>
  </si>
  <si>
    <t>Pol82</t>
  </si>
  <si>
    <t>Zrušení úložných kabelů nad 50 XN</t>
  </si>
  <si>
    <t>-1304579976</t>
  </si>
  <si>
    <t>Pol83</t>
  </si>
  <si>
    <t>Zrušení ukončení čtyřky v rozvaděči</t>
  </si>
  <si>
    <t>230117716</t>
  </si>
  <si>
    <t>Pol84</t>
  </si>
  <si>
    <t>Zrušení ukončení kabelu v rozvaděči</t>
  </si>
  <si>
    <t>-1413500457</t>
  </si>
  <si>
    <t>Pol85</t>
  </si>
  <si>
    <t>Demontáž spojky smrštitelné 1000 čtyřek</t>
  </si>
  <si>
    <t>-756805928</t>
  </si>
  <si>
    <t>Pol86</t>
  </si>
  <si>
    <t>Montáž podzemní tratě síťové metalické</t>
  </si>
  <si>
    <t>kpl.</t>
  </si>
  <si>
    <t>1146335994</t>
  </si>
  <si>
    <t>Pol87</t>
  </si>
  <si>
    <t>Montáž trubky úložné</t>
  </si>
  <si>
    <t>1837072970</t>
  </si>
  <si>
    <t>Pol88</t>
  </si>
  <si>
    <t>Kalibrace trubek do pr. 40mm</t>
  </si>
  <si>
    <t>133869151</t>
  </si>
  <si>
    <t>Pol89</t>
  </si>
  <si>
    <t>Zkouška tlaková trubky</t>
  </si>
  <si>
    <t>773181894</t>
  </si>
  <si>
    <t>Pol90</t>
  </si>
  <si>
    <t>Montáž spojky, redukce mechanické rozeb</t>
  </si>
  <si>
    <t>2073006252</t>
  </si>
  <si>
    <t>Pol91</t>
  </si>
  <si>
    <t>Montáž koncovky mechanické rozeb</t>
  </si>
  <si>
    <t>923556978</t>
  </si>
  <si>
    <t>Pol92</t>
  </si>
  <si>
    <t>Zrušení úložné trubky</t>
  </si>
  <si>
    <t>-1202000989</t>
  </si>
  <si>
    <t>Pol93</t>
  </si>
  <si>
    <t>Demontáž koncovky mechanické rozeb</t>
  </si>
  <si>
    <t>-115809354</t>
  </si>
  <si>
    <t>Pol94</t>
  </si>
  <si>
    <t>Demontáž spojky mechanické rozeb</t>
  </si>
  <si>
    <t>-1765808988</t>
  </si>
  <si>
    <t>Pol95</t>
  </si>
  <si>
    <t>Drobne montazni prace</t>
  </si>
  <si>
    <t>-1685490504</t>
  </si>
  <si>
    <t>Pol96</t>
  </si>
  <si>
    <t>Fólie výstražná 330mm PE oranžová</t>
  </si>
  <si>
    <t>-1103602447</t>
  </si>
  <si>
    <t>Pol97</t>
  </si>
  <si>
    <t>Fólie výstražná 80mm PE červenobílá</t>
  </si>
  <si>
    <t>1343083884</t>
  </si>
  <si>
    <t>Pol98</t>
  </si>
  <si>
    <t>Kabel plastový TCEPKPFLE 25x4x0,4</t>
  </si>
  <si>
    <t>-1354913249</t>
  </si>
  <si>
    <t>Pol99</t>
  </si>
  <si>
    <t>Kabel plastový TCEPKPFLE 100x4x0,4</t>
  </si>
  <si>
    <t>-1106871265</t>
  </si>
  <si>
    <t>Pol100</t>
  </si>
  <si>
    <t>Mini Marker 1401 3M Ball</t>
  </si>
  <si>
    <t>-956892761</t>
  </si>
  <si>
    <t>Pol101</t>
  </si>
  <si>
    <t>Modul konektor. 9700-10P</t>
  </si>
  <si>
    <t>-965177169</t>
  </si>
  <si>
    <t>Pol102</t>
  </si>
  <si>
    <t>Páska pryž. izolační 19mmx10m Rotunda</t>
  </si>
  <si>
    <t>-1076977646</t>
  </si>
  <si>
    <t>Pol103</t>
  </si>
  <si>
    <t>Pěna montážní CF-I 750ml pistolová izol.</t>
  </si>
  <si>
    <t>-1694621249</t>
  </si>
  <si>
    <t>Pol104</t>
  </si>
  <si>
    <t>Poklop žlabu beton  50x31x6 cm k T2N</t>
  </si>
  <si>
    <t>-1321725421</t>
  </si>
  <si>
    <t>Pol105</t>
  </si>
  <si>
    <t>Žlab kabelový beton 100x31x26 cm T2N</t>
  </si>
  <si>
    <t>-479422800</t>
  </si>
  <si>
    <t>Pol106</t>
  </si>
  <si>
    <t>Souprava čistící 4413S</t>
  </si>
  <si>
    <t>719107131</t>
  </si>
  <si>
    <t>Pol107</t>
  </si>
  <si>
    <t>Spojka kabelová SCX 43/8-300</t>
  </si>
  <si>
    <t>-874114204</t>
  </si>
  <si>
    <t>Pol108</t>
  </si>
  <si>
    <t>Spojka kabelová SCX 75/15-300</t>
  </si>
  <si>
    <t>1206766048</t>
  </si>
  <si>
    <t>Pol109</t>
  </si>
  <si>
    <t>Spojka kabelová SCX 122/28-500</t>
  </si>
  <si>
    <t>-437563533</t>
  </si>
  <si>
    <t>Pol110</t>
  </si>
  <si>
    <t>Trubka vrapovaná 75/61 s lankem</t>
  </si>
  <si>
    <t>-761215157</t>
  </si>
  <si>
    <t>Pol111</t>
  </si>
  <si>
    <t>Trubka vrapovaná 50/40 s lankem</t>
  </si>
  <si>
    <t>-2072358696</t>
  </si>
  <si>
    <t>Pol112</t>
  </si>
  <si>
    <t>Spojka trubky HDPE 40mm Plasson</t>
  </si>
  <si>
    <t>-1655509317</t>
  </si>
  <si>
    <t>Pol113</t>
  </si>
  <si>
    <t>Koncovka trubky HDPE 40mm Plasson</t>
  </si>
  <si>
    <t>-1474469407</t>
  </si>
  <si>
    <t>Pol114</t>
  </si>
  <si>
    <t>Trubka HDPE 40/33 oranž. - 2 rudé pruhy</t>
  </si>
  <si>
    <t>-2136656796</t>
  </si>
  <si>
    <t>Pol115</t>
  </si>
  <si>
    <t>Trubka HDPE 40/33 oranž. - 2 zelené pruhy</t>
  </si>
  <si>
    <t>-560376502</t>
  </si>
  <si>
    <t>Pol116</t>
  </si>
  <si>
    <t>Chranicka PE 110x6,3</t>
  </si>
  <si>
    <t>-1264481049</t>
  </si>
  <si>
    <t>Pol117</t>
  </si>
  <si>
    <t>Víčko plastové trubky 110/100 mm</t>
  </si>
  <si>
    <t>1360686939</t>
  </si>
  <si>
    <t>Pol118</t>
  </si>
  <si>
    <t>Pěna montážní 300ml</t>
  </si>
  <si>
    <t>1877731612</t>
  </si>
  <si>
    <t>Pol119</t>
  </si>
  <si>
    <t>Spojka,souprava odbočovací TRP S1</t>
  </si>
  <si>
    <t>-586145763</t>
  </si>
  <si>
    <t>Pol120</t>
  </si>
  <si>
    <t>Beton tř. B10</t>
  </si>
  <si>
    <t>2063914437</t>
  </si>
  <si>
    <t>Pol121</t>
  </si>
  <si>
    <t>Deska krycí plastová 300x1000 mm</t>
  </si>
  <si>
    <t>166420308</t>
  </si>
  <si>
    <t>Pol122</t>
  </si>
  <si>
    <t>Písek</t>
  </si>
  <si>
    <t>-580449</t>
  </si>
  <si>
    <t>Pol123</t>
  </si>
  <si>
    <t>Geodetické zaměření do 1 km pevná částka</t>
  </si>
  <si>
    <t>-1540089804</t>
  </si>
  <si>
    <t>Pol124</t>
  </si>
  <si>
    <t>Geodetické zaměření - trasa</t>
  </si>
  <si>
    <t>km</t>
  </si>
  <si>
    <t>-261772846</t>
  </si>
  <si>
    <t>Pol125</t>
  </si>
  <si>
    <t>Oprava schématických plánů</t>
  </si>
  <si>
    <t>766395642</t>
  </si>
  <si>
    <t>Pol126</t>
  </si>
  <si>
    <t>Doplnění knihy plánů DOK</t>
  </si>
  <si>
    <t>809572069</t>
  </si>
  <si>
    <t>Pol127</t>
  </si>
  <si>
    <t>Autorský dozor</t>
  </si>
  <si>
    <t>1030913382</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</si>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</sst>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i/>
      <sz val="8"/>
      <color indexed="12"/>
      <name val="Trebuchet MS"/>
      <family val="0"/>
    </font>
    <font>
      <sz val="8"/>
      <color indexed="63"/>
      <name val="Trebuchet MS"/>
      <family val="0"/>
    </font>
    <font>
      <sz val="8"/>
      <color indexed="20"/>
      <name val="Trebuchet MS"/>
      <family val="0"/>
    </font>
    <font>
      <sz val="8"/>
      <color indexed="10"/>
      <name val="Trebuchet MS"/>
      <family val="0"/>
    </font>
    <font>
      <sz val="8"/>
      <color indexed="18"/>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29">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7"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35"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35"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11" fillId="34"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11" fillId="0" borderId="32" xfId="0" applyFont="1" applyBorder="1" applyAlignment="1" applyProtection="1">
      <alignment horizontal="center" vertical="center" wrapText="1"/>
      <protection/>
    </xf>
    <xf numFmtId="167" fontId="11" fillId="0" borderId="32" xfId="0" applyNumberFormat="1" applyFont="1" applyBorder="1" applyAlignment="1" applyProtection="1">
      <alignment horizontal="right" vertical="center"/>
      <protection/>
    </xf>
    <xf numFmtId="167" fontId="11" fillId="0" borderId="33" xfId="0" applyNumberFormat="1" applyFont="1" applyBorder="1" applyAlignment="1" applyProtection="1">
      <alignment horizontal="right" vertical="center"/>
      <protection/>
    </xf>
    <xf numFmtId="0" fontId="29" fillId="0" borderId="34" xfId="0" applyFont="1" applyBorder="1" applyAlignment="1" applyProtection="1">
      <alignment horizontal="center" vertical="center"/>
      <protection/>
    </xf>
    <xf numFmtId="49" fontId="29" fillId="0" borderId="34" xfId="0" applyNumberFormat="1" applyFont="1" applyBorder="1" applyAlignment="1" applyProtection="1">
      <alignment horizontal="left" vertical="center" wrapText="1"/>
      <protection/>
    </xf>
    <xf numFmtId="0" fontId="29" fillId="0" borderId="34" xfId="0" applyFont="1" applyBorder="1" applyAlignment="1" applyProtection="1">
      <alignment horizontal="center" vertical="center" wrapText="1"/>
      <protection/>
    </xf>
    <xf numFmtId="168" fontId="29" fillId="0" borderId="34" xfId="0" applyNumberFormat="1" applyFont="1" applyBorder="1" applyAlignment="1" applyProtection="1">
      <alignment horizontal="right" vertical="center"/>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168" fontId="32" fillId="0" borderId="0" xfId="0" applyNumberFormat="1" applyFont="1" applyAlignment="1" applyProtection="1">
      <alignment horizontal="right" vertical="center"/>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30" fillId="0" borderId="31" xfId="0" applyFont="1" applyBorder="1" applyAlignment="1" applyProtection="1">
      <alignment horizontal="left" vertical="center"/>
      <protection/>
    </xf>
    <xf numFmtId="0" fontId="30" fillId="0" borderId="32" xfId="0" applyFont="1" applyBorder="1" applyAlignment="1" applyProtection="1">
      <alignment horizontal="left" vertical="center"/>
      <protection/>
    </xf>
    <xf numFmtId="0" fontId="30" fillId="0" borderId="33" xfId="0" applyFont="1" applyBorder="1" applyAlignment="1" applyProtection="1">
      <alignment horizontal="left" vertical="center"/>
      <protection/>
    </xf>
    <xf numFmtId="0" fontId="33" fillId="0" borderId="13" xfId="0" applyFont="1" applyBorder="1" applyAlignment="1" applyProtection="1">
      <alignment horizontal="left" vertical="center"/>
      <protection/>
    </xf>
    <xf numFmtId="0" fontId="33" fillId="0" borderId="0" xfId="0" applyFont="1" applyAlignment="1" applyProtection="1">
      <alignment horizontal="left" vertical="center"/>
      <protection/>
    </xf>
    <xf numFmtId="168" fontId="33" fillId="0" borderId="0" xfId="0" applyNumberFormat="1" applyFont="1" applyAlignment="1" applyProtection="1">
      <alignment horizontal="right" vertical="center"/>
      <protection/>
    </xf>
    <xf numFmtId="0" fontId="33" fillId="0" borderId="13" xfId="0" applyFont="1" applyBorder="1" applyAlignment="1">
      <alignment horizontal="left" vertical="center"/>
    </xf>
    <xf numFmtId="0" fontId="33" fillId="0" borderId="25" xfId="0" applyFont="1" applyBorder="1" applyAlignment="1" applyProtection="1">
      <alignment horizontal="left" vertical="center"/>
      <protection/>
    </xf>
    <xf numFmtId="0" fontId="33" fillId="0" borderId="24" xfId="0" applyFont="1" applyBorder="1" applyAlignment="1" applyProtection="1">
      <alignment horizontal="left" vertical="center"/>
      <protection/>
    </xf>
    <xf numFmtId="0" fontId="33" fillId="0" borderId="0" xfId="0" applyFont="1" applyAlignment="1">
      <alignment horizontal="left" vertical="center"/>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49" fontId="9" fillId="34"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7"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7"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0" fillId="0" borderId="0" xfId="0"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9"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0" xfId="0" applyAlignment="1" applyProtection="1">
      <alignment horizontal="left" vertical="center" wrapText="1"/>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9" fillId="35" borderId="0" xfId="0" applyFont="1" applyFill="1" applyAlignment="1" applyProtection="1">
      <alignment horizontal="center" vertical="center"/>
      <protection/>
    </xf>
    <xf numFmtId="0" fontId="0" fillId="35" borderId="0" xfId="0" applyFill="1" applyAlignment="1" applyProtection="1">
      <alignment horizontal="left" vertical="center"/>
      <protection/>
    </xf>
    <xf numFmtId="164" fontId="21" fillId="0" borderId="0" xfId="0" applyNumberFormat="1" applyFont="1" applyAlignment="1" applyProtection="1">
      <alignment horizontal="right" vertical="center"/>
      <protection/>
    </xf>
    <xf numFmtId="0" fontId="21" fillId="0" borderId="0" xfId="0" applyFont="1" applyAlignment="1" applyProtection="1">
      <alignment horizontal="left" vertical="center"/>
      <protection/>
    </xf>
    <xf numFmtId="164" fontId="23" fillId="0" borderId="0" xfId="0" applyNumberFormat="1" applyFont="1" applyAlignment="1" applyProtection="1">
      <alignment horizontal="right" vertical="center"/>
      <protection/>
    </xf>
    <xf numFmtId="0" fontId="23" fillId="0" borderId="0" xfId="0" applyFont="1" applyAlignment="1" applyProtection="1">
      <alignment horizontal="left" vertical="center"/>
      <protection/>
    </xf>
    <xf numFmtId="0" fontId="9" fillId="35" borderId="28"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wrapText="1"/>
      <protection/>
    </xf>
    <xf numFmtId="0" fontId="0" fillId="0" borderId="34" xfId="0" applyFont="1" applyBorder="1" applyAlignment="1" applyProtection="1">
      <alignment horizontal="left" vertical="center" wrapText="1"/>
      <protection/>
    </xf>
    <xf numFmtId="0" fontId="0" fillId="0" borderId="34" xfId="0" applyBorder="1" applyAlignment="1" applyProtection="1">
      <alignment horizontal="left" vertical="center"/>
      <protection/>
    </xf>
    <xf numFmtId="164" fontId="0" fillId="34"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0" fontId="27" fillId="0" borderId="0" xfId="0" applyFont="1" applyAlignment="1" applyProtection="1">
      <alignment horizontal="left" vertical="center" wrapText="1"/>
      <protection/>
    </xf>
    <xf numFmtId="164" fontId="14" fillId="0" borderId="0" xfId="0" applyNumberFormat="1" applyFont="1" applyAlignment="1" applyProtection="1">
      <alignment horizontal="right"/>
      <protection/>
    </xf>
    <xf numFmtId="164" fontId="21" fillId="0" borderId="0" xfId="0" applyNumberFormat="1" applyFont="1" applyAlignment="1" applyProtection="1">
      <alignment horizontal="right"/>
      <protection/>
    </xf>
    <xf numFmtId="0" fontId="26" fillId="0" borderId="0" xfId="0" applyFont="1" applyAlignment="1" applyProtection="1">
      <alignment horizontal="left"/>
      <protection/>
    </xf>
    <xf numFmtId="164" fontId="23" fillId="0" borderId="0" xfId="0" applyNumberFormat="1" applyFont="1" applyAlignment="1" applyProtection="1">
      <alignment horizontal="right"/>
      <protection/>
    </xf>
    <xf numFmtId="0" fontId="28" fillId="0" borderId="0" xfId="0" applyFont="1" applyAlignment="1" applyProtection="1">
      <alignment horizontal="left" vertical="top" wrapText="1"/>
      <protection/>
    </xf>
    <xf numFmtId="0" fontId="29" fillId="0" borderId="34" xfId="0" applyFont="1" applyBorder="1" applyAlignment="1" applyProtection="1">
      <alignment horizontal="left" vertical="center" wrapText="1"/>
      <protection/>
    </xf>
    <xf numFmtId="0" fontId="29" fillId="0" borderId="34" xfId="0" applyFont="1" applyBorder="1" applyAlignment="1" applyProtection="1">
      <alignment horizontal="left" vertical="center"/>
      <protection/>
    </xf>
    <xf numFmtId="164" fontId="29" fillId="34" borderId="34" xfId="0" applyNumberFormat="1" applyFont="1" applyFill="1" applyBorder="1" applyAlignment="1">
      <alignment horizontal="right" vertical="center"/>
    </xf>
    <xf numFmtId="164" fontId="29" fillId="0" borderId="34" xfId="0" applyNumberFormat="1" applyFont="1" applyBorder="1" applyAlignment="1" applyProtection="1">
      <alignment horizontal="right" vertical="center"/>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33" fillId="0" borderId="0" xfId="0" applyFont="1" applyAlignment="1" applyProtection="1">
      <alignment horizontal="left" vertical="center"/>
      <protection/>
    </xf>
    <xf numFmtId="0" fontId="58" fillId="33" borderId="0" xfId="36" applyFill="1" applyAlignment="1">
      <alignment horizontal="left" vertical="top"/>
    </xf>
    <xf numFmtId="0" fontId="73" fillId="0" borderId="0" xfId="36" applyFont="1" applyAlignment="1">
      <alignment horizontal="center"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4" fillId="33" borderId="0" xfId="36" applyFont="1" applyFill="1" applyAlignment="1" applyProtection="1">
      <alignment horizontal="center" vertical="center"/>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9" fillId="0" borderId="40" xfId="0" applyFont="1" applyBorder="1" applyAlignment="1">
      <alignment horizontal="left"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alignment vertical="center" wrapText="1"/>
    </xf>
    <xf numFmtId="0" fontId="0" fillId="0" borderId="41" xfId="0" applyFont="1" applyBorder="1" applyAlignment="1">
      <alignment vertical="center" wrapText="1"/>
    </xf>
    <xf numFmtId="0" fontId="22"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0" xfId="0" applyFont="1" applyBorder="1" applyAlignment="1">
      <alignment horizontal="left" vertical="center"/>
    </xf>
    <xf numFmtId="0" fontId="19" fillId="0" borderId="40" xfId="0" applyFont="1" applyBorder="1" applyAlignment="1">
      <alignment horizontal="center" vertical="center"/>
    </xf>
    <xf numFmtId="0" fontId="16" fillId="0" borderId="4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1" xfId="0" applyFont="1" applyBorder="1" applyAlignment="1">
      <alignment horizontal="left" vertical="center"/>
    </xf>
    <xf numFmtId="0" fontId="22"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9" fillId="0" borderId="40"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0" xfId="0" applyFont="1" applyBorder="1" applyAlignment="1">
      <alignment vertical="center"/>
    </xf>
    <xf numFmtId="0" fontId="19" fillId="0" borderId="40" xfId="0" applyFont="1" applyBorder="1" applyAlignment="1">
      <alignment vertical="center"/>
    </xf>
    <xf numFmtId="0" fontId="19" fillId="0" borderId="40" xfId="0" applyFont="1" applyBorder="1" applyAlignment="1">
      <alignment horizontal="left"/>
    </xf>
    <xf numFmtId="0" fontId="16" fillId="0" borderId="40" xfId="0" applyFont="1" applyBorder="1" applyAlignment="1">
      <alignment/>
    </xf>
    <xf numFmtId="0" fontId="19" fillId="0" borderId="40" xfId="0" applyFont="1" applyBorder="1" applyAlignment="1">
      <alignment horizontal="left"/>
    </xf>
    <xf numFmtId="0" fontId="9" fillId="0" borderId="0" xfId="0" applyFont="1" applyBorder="1" applyAlignment="1">
      <alignment horizontal="left" vertical="center"/>
    </xf>
    <xf numFmtId="0" fontId="0" fillId="0" borderId="38" xfId="0" applyFont="1" applyBorder="1" applyAlignment="1">
      <alignment vertical="top"/>
    </xf>
    <xf numFmtId="0" fontId="9"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3BC6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93D8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2F71D.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B1A60.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F829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4358F.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074A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E02A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E9E7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3BC6C.tmp" descr="C:\KROSplusData\System\Temp\rad3BC6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93D8E.tmp" descr="C:\KROSplusData\System\Temp\rad93D8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2F71D.tmp" descr="C:\KROSplusData\System\Temp\rad2F71D.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B1A60.tmp" descr="C:\KROSplusData\System\Temp\radB1A60.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829C.tmp" descr="C:\KROSplusData\System\Temp\radF829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4358F.tmp" descr="C:\KROSplusData\System\Temp\rad4358F.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74AE.tmp" descr="C:\KROSplusData\System\Temp\rad074A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E02AA.tmp" descr="C:\KROSplusData\System\Temp\radE02A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E9E7C.tmp" descr="C:\KROSplusData\System\Temp\radE9E7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42" t="s">
        <v>0</v>
      </c>
      <c r="B1" s="243"/>
      <c r="C1" s="243"/>
      <c r="D1" s="244" t="s">
        <v>1</v>
      </c>
      <c r="E1" s="243"/>
      <c r="F1" s="243"/>
      <c r="G1" s="243"/>
      <c r="H1" s="243"/>
      <c r="I1" s="243"/>
      <c r="J1" s="243"/>
      <c r="K1" s="245" t="s">
        <v>1517</v>
      </c>
      <c r="L1" s="245"/>
      <c r="M1" s="245"/>
      <c r="N1" s="245"/>
      <c r="O1" s="245"/>
      <c r="P1" s="245"/>
      <c r="Q1" s="245"/>
      <c r="R1" s="245"/>
      <c r="S1" s="245"/>
      <c r="T1" s="243"/>
      <c r="U1" s="243"/>
      <c r="V1" s="243"/>
      <c r="W1" s="245" t="s">
        <v>1518</v>
      </c>
      <c r="X1" s="245"/>
      <c r="Y1" s="245"/>
      <c r="Z1" s="245"/>
      <c r="AA1" s="245"/>
      <c r="AB1" s="245"/>
      <c r="AC1" s="245"/>
      <c r="AD1" s="245"/>
      <c r="AE1" s="245"/>
      <c r="AF1" s="245"/>
      <c r="AG1" s="245"/>
      <c r="AH1" s="245"/>
      <c r="AI1" s="240"/>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69" t="s">
        <v>5</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204"/>
      <c r="AS2" s="170"/>
      <c r="AT2" s="170"/>
      <c r="AU2" s="170"/>
      <c r="AV2" s="170"/>
      <c r="AW2" s="170"/>
      <c r="AX2" s="170"/>
      <c r="AY2" s="170"/>
      <c r="AZ2" s="170"/>
      <c r="BA2" s="170"/>
      <c r="BB2" s="170"/>
      <c r="BC2" s="170"/>
      <c r="BD2" s="170"/>
      <c r="BE2" s="170"/>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71" t="s">
        <v>9</v>
      </c>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3"/>
      <c r="AS4" s="13" t="s">
        <v>10</v>
      </c>
      <c r="BE4" s="14" t="s">
        <v>11</v>
      </c>
      <c r="BS4" s="6" t="s">
        <v>12</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74" t="s">
        <v>13</v>
      </c>
      <c r="BS5" s="6" t="s">
        <v>6</v>
      </c>
    </row>
    <row r="6" spans="2:71" s="2" customFormat="1" ht="26.25" customHeight="1">
      <c r="B6" s="10"/>
      <c r="C6" s="11"/>
      <c r="D6" s="15" t="s">
        <v>14</v>
      </c>
      <c r="E6" s="11"/>
      <c r="F6" s="11"/>
      <c r="G6" s="11"/>
      <c r="H6" s="11"/>
      <c r="I6" s="11"/>
      <c r="J6" s="11"/>
      <c r="K6" s="177" t="s">
        <v>15</v>
      </c>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1"/>
      <c r="AQ6" s="12"/>
      <c r="BE6" s="170"/>
      <c r="BS6" s="6" t="s">
        <v>16</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170"/>
      <c r="BS7" s="6" t="s">
        <v>17</v>
      </c>
    </row>
    <row r="8" spans="2:71" s="2" customFormat="1" ht="15" customHeight="1">
      <c r="B8" s="10"/>
      <c r="C8" s="11"/>
      <c r="D8" s="16" t="s">
        <v>18</v>
      </c>
      <c r="E8" s="11"/>
      <c r="F8" s="11"/>
      <c r="G8" s="11"/>
      <c r="H8" s="11"/>
      <c r="I8" s="11"/>
      <c r="J8" s="11"/>
      <c r="K8" s="17" t="s">
        <v>19</v>
      </c>
      <c r="L8" s="11"/>
      <c r="M8" s="11"/>
      <c r="N8" s="11"/>
      <c r="O8" s="11"/>
      <c r="P8" s="11"/>
      <c r="Q8" s="11"/>
      <c r="R8" s="11"/>
      <c r="S8" s="11"/>
      <c r="T8" s="11"/>
      <c r="U8" s="11"/>
      <c r="V8" s="11"/>
      <c r="W8" s="11"/>
      <c r="X8" s="11"/>
      <c r="Y8" s="11"/>
      <c r="Z8" s="11"/>
      <c r="AA8" s="11"/>
      <c r="AB8" s="11"/>
      <c r="AC8" s="11"/>
      <c r="AD8" s="11"/>
      <c r="AE8" s="11"/>
      <c r="AF8" s="11"/>
      <c r="AG8" s="11"/>
      <c r="AH8" s="11"/>
      <c r="AI8" s="11"/>
      <c r="AJ8" s="11"/>
      <c r="AK8" s="16" t="s">
        <v>20</v>
      </c>
      <c r="AL8" s="11"/>
      <c r="AM8" s="11"/>
      <c r="AN8" s="18" t="s">
        <v>21</v>
      </c>
      <c r="AO8" s="11"/>
      <c r="AP8" s="11"/>
      <c r="AQ8" s="12"/>
      <c r="BE8" s="170"/>
      <c r="BS8" s="6" t="s">
        <v>22</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70"/>
      <c r="BS9" s="6" t="s">
        <v>23</v>
      </c>
    </row>
    <row r="10" spans="2:71" s="2" customFormat="1" ht="15" customHeight="1">
      <c r="B10" s="10"/>
      <c r="C10" s="11"/>
      <c r="D10" s="16" t="s">
        <v>24</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25</v>
      </c>
      <c r="AL10" s="11"/>
      <c r="AM10" s="11"/>
      <c r="AN10" s="17"/>
      <c r="AO10" s="11"/>
      <c r="AP10" s="11"/>
      <c r="AQ10" s="12"/>
      <c r="BE10" s="170"/>
      <c r="BS10" s="6" t="s">
        <v>16</v>
      </c>
    </row>
    <row r="11" spans="2:71" s="2" customFormat="1" ht="19.5" customHeight="1">
      <c r="B11" s="10"/>
      <c r="C11" s="11"/>
      <c r="D11" s="11"/>
      <c r="E11" s="17" t="s">
        <v>26</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27</v>
      </c>
      <c r="AL11" s="11"/>
      <c r="AM11" s="11"/>
      <c r="AN11" s="17"/>
      <c r="AO11" s="11"/>
      <c r="AP11" s="11"/>
      <c r="AQ11" s="12"/>
      <c r="BE11" s="170"/>
      <c r="BS11" s="6" t="s">
        <v>16</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70"/>
      <c r="BS12" s="6" t="s">
        <v>16</v>
      </c>
    </row>
    <row r="13" spans="2:71" s="2" customFormat="1" ht="15" customHeight="1">
      <c r="B13" s="10"/>
      <c r="C13" s="11"/>
      <c r="D13" s="16" t="s">
        <v>28</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25</v>
      </c>
      <c r="AL13" s="11"/>
      <c r="AM13" s="11"/>
      <c r="AN13" s="19" t="s">
        <v>29</v>
      </c>
      <c r="AO13" s="11"/>
      <c r="AP13" s="11"/>
      <c r="AQ13" s="12"/>
      <c r="BE13" s="170"/>
      <c r="BS13" s="6" t="s">
        <v>16</v>
      </c>
    </row>
    <row r="14" spans="2:71" s="2" customFormat="1" ht="15.75" customHeight="1">
      <c r="B14" s="10"/>
      <c r="C14" s="11"/>
      <c r="D14" s="11"/>
      <c r="E14" s="178" t="s">
        <v>29</v>
      </c>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6" t="s">
        <v>27</v>
      </c>
      <c r="AL14" s="11"/>
      <c r="AM14" s="11"/>
      <c r="AN14" s="19" t="s">
        <v>29</v>
      </c>
      <c r="AO14" s="11"/>
      <c r="AP14" s="11"/>
      <c r="AQ14" s="12"/>
      <c r="BE14" s="170"/>
      <c r="BS14" s="6" t="s">
        <v>16</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70"/>
      <c r="BS15" s="6" t="s">
        <v>3</v>
      </c>
    </row>
    <row r="16" spans="2:71" s="2" customFormat="1" ht="15" customHeight="1">
      <c r="B16" s="10"/>
      <c r="C16" s="11"/>
      <c r="D16" s="16" t="s">
        <v>30</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25</v>
      </c>
      <c r="AL16" s="11"/>
      <c r="AM16" s="11"/>
      <c r="AN16" s="17"/>
      <c r="AO16" s="11"/>
      <c r="AP16" s="11"/>
      <c r="AQ16" s="12"/>
      <c r="BE16" s="170"/>
      <c r="BS16" s="6" t="s">
        <v>3</v>
      </c>
    </row>
    <row r="17" spans="2:71" s="2" customFormat="1" ht="19.5" customHeight="1">
      <c r="B17" s="10"/>
      <c r="C17" s="11"/>
      <c r="D17" s="11"/>
      <c r="E17" s="17" t="s">
        <v>26</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27</v>
      </c>
      <c r="AL17" s="11"/>
      <c r="AM17" s="11"/>
      <c r="AN17" s="17"/>
      <c r="AO17" s="11"/>
      <c r="AP17" s="11"/>
      <c r="AQ17" s="12"/>
      <c r="BE17" s="170"/>
      <c r="BS17" s="6" t="s">
        <v>31</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70"/>
      <c r="BS18" s="6" t="s">
        <v>6</v>
      </c>
    </row>
    <row r="19" spans="2:71" s="2" customFormat="1" ht="15" customHeight="1">
      <c r="B19" s="10"/>
      <c r="C19" s="11"/>
      <c r="D19" s="16" t="s">
        <v>32</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170"/>
      <c r="BS19" s="6" t="s">
        <v>16</v>
      </c>
    </row>
    <row r="20" spans="2:71" s="2" customFormat="1" ht="15.75" customHeight="1">
      <c r="B20" s="10"/>
      <c r="C20" s="11"/>
      <c r="D20" s="11"/>
      <c r="E20" s="179"/>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1"/>
      <c r="AP20" s="11"/>
      <c r="AQ20" s="12"/>
      <c r="BE20" s="170"/>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70"/>
    </row>
    <row r="22" spans="2:57" s="2" customFormat="1"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170"/>
    </row>
    <row r="23" spans="2:57" s="6" customFormat="1" ht="27" customHeight="1">
      <c r="B23" s="21"/>
      <c r="C23" s="22"/>
      <c r="D23" s="23" t="s">
        <v>33</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80">
        <f>ROUNDUP($AG$49,2)</f>
        <v>0</v>
      </c>
      <c r="AL23" s="181"/>
      <c r="AM23" s="181"/>
      <c r="AN23" s="181"/>
      <c r="AO23" s="181"/>
      <c r="AP23" s="22"/>
      <c r="AQ23" s="25"/>
      <c r="BE23" s="175"/>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75"/>
    </row>
    <row r="25" spans="2:57" s="6" customFormat="1" ht="15" customHeight="1">
      <c r="B25" s="26"/>
      <c r="C25" s="27"/>
      <c r="D25" s="27" t="s">
        <v>34</v>
      </c>
      <c r="E25" s="27"/>
      <c r="F25" s="27" t="s">
        <v>35</v>
      </c>
      <c r="G25" s="27"/>
      <c r="H25" s="27"/>
      <c r="I25" s="27"/>
      <c r="J25" s="27"/>
      <c r="K25" s="27"/>
      <c r="L25" s="182">
        <v>0.21</v>
      </c>
      <c r="M25" s="183"/>
      <c r="N25" s="183"/>
      <c r="O25" s="183"/>
      <c r="P25" s="27"/>
      <c r="Q25" s="27"/>
      <c r="R25" s="27"/>
      <c r="S25" s="27"/>
      <c r="T25" s="29" t="s">
        <v>36</v>
      </c>
      <c r="U25" s="27"/>
      <c r="V25" s="27"/>
      <c r="W25" s="184">
        <f>ROUNDUP($AZ$49,2)</f>
        <v>0</v>
      </c>
      <c r="X25" s="183"/>
      <c r="Y25" s="183"/>
      <c r="Z25" s="183"/>
      <c r="AA25" s="183"/>
      <c r="AB25" s="183"/>
      <c r="AC25" s="183"/>
      <c r="AD25" s="183"/>
      <c r="AE25" s="183"/>
      <c r="AF25" s="27"/>
      <c r="AG25" s="27"/>
      <c r="AH25" s="27"/>
      <c r="AI25" s="27"/>
      <c r="AJ25" s="27"/>
      <c r="AK25" s="184">
        <f>ROUNDUP($AV$49,1)</f>
        <v>0</v>
      </c>
      <c r="AL25" s="183"/>
      <c r="AM25" s="183"/>
      <c r="AN25" s="183"/>
      <c r="AO25" s="183"/>
      <c r="AP25" s="27"/>
      <c r="AQ25" s="30"/>
      <c r="BE25" s="176"/>
    </row>
    <row r="26" spans="2:57" s="6" customFormat="1" ht="15" customHeight="1">
      <c r="B26" s="26"/>
      <c r="C26" s="27"/>
      <c r="D26" s="27"/>
      <c r="E26" s="27"/>
      <c r="F26" s="27" t="s">
        <v>37</v>
      </c>
      <c r="G26" s="27"/>
      <c r="H26" s="27"/>
      <c r="I26" s="27"/>
      <c r="J26" s="27"/>
      <c r="K26" s="27"/>
      <c r="L26" s="182">
        <v>0.15</v>
      </c>
      <c r="M26" s="183"/>
      <c r="N26" s="183"/>
      <c r="O26" s="183"/>
      <c r="P26" s="27"/>
      <c r="Q26" s="27"/>
      <c r="R26" s="27"/>
      <c r="S26" s="27"/>
      <c r="T26" s="29" t="s">
        <v>36</v>
      </c>
      <c r="U26" s="27"/>
      <c r="V26" s="27"/>
      <c r="W26" s="184">
        <f>ROUNDUP($BA$49,2)</f>
        <v>0</v>
      </c>
      <c r="X26" s="183"/>
      <c r="Y26" s="183"/>
      <c r="Z26" s="183"/>
      <c r="AA26" s="183"/>
      <c r="AB26" s="183"/>
      <c r="AC26" s="183"/>
      <c r="AD26" s="183"/>
      <c r="AE26" s="183"/>
      <c r="AF26" s="27"/>
      <c r="AG26" s="27"/>
      <c r="AH26" s="27"/>
      <c r="AI26" s="27"/>
      <c r="AJ26" s="27"/>
      <c r="AK26" s="184">
        <f>ROUNDUP($AW$49,1)</f>
        <v>0</v>
      </c>
      <c r="AL26" s="183"/>
      <c r="AM26" s="183"/>
      <c r="AN26" s="183"/>
      <c r="AO26" s="183"/>
      <c r="AP26" s="27"/>
      <c r="AQ26" s="30"/>
      <c r="BE26" s="176"/>
    </row>
    <row r="27" spans="2:57" s="6" customFormat="1" ht="15" customHeight="1" hidden="1">
      <c r="B27" s="26"/>
      <c r="C27" s="27"/>
      <c r="D27" s="27"/>
      <c r="E27" s="27"/>
      <c r="F27" s="27" t="s">
        <v>38</v>
      </c>
      <c r="G27" s="27"/>
      <c r="H27" s="27"/>
      <c r="I27" s="27"/>
      <c r="J27" s="27"/>
      <c r="K27" s="27"/>
      <c r="L27" s="182">
        <v>0.21</v>
      </c>
      <c r="M27" s="183"/>
      <c r="N27" s="183"/>
      <c r="O27" s="183"/>
      <c r="P27" s="27"/>
      <c r="Q27" s="27"/>
      <c r="R27" s="27"/>
      <c r="S27" s="27"/>
      <c r="T27" s="29" t="s">
        <v>36</v>
      </c>
      <c r="U27" s="27"/>
      <c r="V27" s="27"/>
      <c r="W27" s="184">
        <f>ROUNDUP($BB$49,2)</f>
        <v>0</v>
      </c>
      <c r="X27" s="183"/>
      <c r="Y27" s="183"/>
      <c r="Z27" s="183"/>
      <c r="AA27" s="183"/>
      <c r="AB27" s="183"/>
      <c r="AC27" s="183"/>
      <c r="AD27" s="183"/>
      <c r="AE27" s="183"/>
      <c r="AF27" s="27"/>
      <c r="AG27" s="27"/>
      <c r="AH27" s="27"/>
      <c r="AI27" s="27"/>
      <c r="AJ27" s="27"/>
      <c r="AK27" s="184">
        <v>0</v>
      </c>
      <c r="AL27" s="183"/>
      <c r="AM27" s="183"/>
      <c r="AN27" s="183"/>
      <c r="AO27" s="183"/>
      <c r="AP27" s="27"/>
      <c r="AQ27" s="30"/>
      <c r="BE27" s="176"/>
    </row>
    <row r="28" spans="2:57" s="6" customFormat="1" ht="15" customHeight="1" hidden="1">
      <c r="B28" s="26"/>
      <c r="C28" s="27"/>
      <c r="D28" s="27"/>
      <c r="E28" s="27"/>
      <c r="F28" s="27" t="s">
        <v>39</v>
      </c>
      <c r="G28" s="27"/>
      <c r="H28" s="27"/>
      <c r="I28" s="27"/>
      <c r="J28" s="27"/>
      <c r="K28" s="27"/>
      <c r="L28" s="182">
        <v>0.15</v>
      </c>
      <c r="M28" s="183"/>
      <c r="N28" s="183"/>
      <c r="O28" s="183"/>
      <c r="P28" s="27"/>
      <c r="Q28" s="27"/>
      <c r="R28" s="27"/>
      <c r="S28" s="27"/>
      <c r="T28" s="29" t="s">
        <v>36</v>
      </c>
      <c r="U28" s="27"/>
      <c r="V28" s="27"/>
      <c r="W28" s="184">
        <f>ROUNDUP($BC$49,2)</f>
        <v>0</v>
      </c>
      <c r="X28" s="183"/>
      <c r="Y28" s="183"/>
      <c r="Z28" s="183"/>
      <c r="AA28" s="183"/>
      <c r="AB28" s="183"/>
      <c r="AC28" s="183"/>
      <c r="AD28" s="183"/>
      <c r="AE28" s="183"/>
      <c r="AF28" s="27"/>
      <c r="AG28" s="27"/>
      <c r="AH28" s="27"/>
      <c r="AI28" s="27"/>
      <c r="AJ28" s="27"/>
      <c r="AK28" s="184">
        <v>0</v>
      </c>
      <c r="AL28" s="183"/>
      <c r="AM28" s="183"/>
      <c r="AN28" s="183"/>
      <c r="AO28" s="183"/>
      <c r="AP28" s="27"/>
      <c r="AQ28" s="30"/>
      <c r="BE28" s="176"/>
    </row>
    <row r="29" spans="2:57" s="6" customFormat="1" ht="15" customHeight="1" hidden="1">
      <c r="B29" s="26"/>
      <c r="C29" s="27"/>
      <c r="D29" s="27"/>
      <c r="E29" s="27"/>
      <c r="F29" s="27" t="s">
        <v>40</v>
      </c>
      <c r="G29" s="27"/>
      <c r="H29" s="27"/>
      <c r="I29" s="27"/>
      <c r="J29" s="27"/>
      <c r="K29" s="27"/>
      <c r="L29" s="182">
        <v>0</v>
      </c>
      <c r="M29" s="183"/>
      <c r="N29" s="183"/>
      <c r="O29" s="183"/>
      <c r="P29" s="27"/>
      <c r="Q29" s="27"/>
      <c r="R29" s="27"/>
      <c r="S29" s="27"/>
      <c r="T29" s="29" t="s">
        <v>36</v>
      </c>
      <c r="U29" s="27"/>
      <c r="V29" s="27"/>
      <c r="W29" s="184">
        <f>ROUNDUP($BD$49,2)</f>
        <v>0</v>
      </c>
      <c r="X29" s="183"/>
      <c r="Y29" s="183"/>
      <c r="Z29" s="183"/>
      <c r="AA29" s="183"/>
      <c r="AB29" s="183"/>
      <c r="AC29" s="183"/>
      <c r="AD29" s="183"/>
      <c r="AE29" s="183"/>
      <c r="AF29" s="27"/>
      <c r="AG29" s="27"/>
      <c r="AH29" s="27"/>
      <c r="AI29" s="27"/>
      <c r="AJ29" s="27"/>
      <c r="AK29" s="184">
        <v>0</v>
      </c>
      <c r="AL29" s="183"/>
      <c r="AM29" s="183"/>
      <c r="AN29" s="183"/>
      <c r="AO29" s="183"/>
      <c r="AP29" s="27"/>
      <c r="AQ29" s="30"/>
      <c r="BE29" s="176"/>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75"/>
    </row>
    <row r="31" spans="2:57" s="6" customFormat="1" ht="27" customHeight="1">
      <c r="B31" s="21"/>
      <c r="C31" s="31"/>
      <c r="D31" s="32" t="s">
        <v>41</v>
      </c>
      <c r="E31" s="33"/>
      <c r="F31" s="33"/>
      <c r="G31" s="33"/>
      <c r="H31" s="33"/>
      <c r="I31" s="33"/>
      <c r="J31" s="33"/>
      <c r="K31" s="33"/>
      <c r="L31" s="33"/>
      <c r="M31" s="33"/>
      <c r="N31" s="33"/>
      <c r="O31" s="33"/>
      <c r="P31" s="33"/>
      <c r="Q31" s="33"/>
      <c r="R31" s="33"/>
      <c r="S31" s="33"/>
      <c r="T31" s="34" t="s">
        <v>42</v>
      </c>
      <c r="U31" s="33"/>
      <c r="V31" s="33"/>
      <c r="W31" s="33"/>
      <c r="X31" s="185" t="s">
        <v>43</v>
      </c>
      <c r="Y31" s="186"/>
      <c r="Z31" s="186"/>
      <c r="AA31" s="186"/>
      <c r="AB31" s="186"/>
      <c r="AC31" s="33"/>
      <c r="AD31" s="33"/>
      <c r="AE31" s="33"/>
      <c r="AF31" s="33"/>
      <c r="AG31" s="33"/>
      <c r="AH31" s="33"/>
      <c r="AI31" s="33"/>
      <c r="AJ31" s="33"/>
      <c r="AK31" s="187">
        <f>ROUNDUP(SUM($AK$23:$AK$29),2)</f>
        <v>0</v>
      </c>
      <c r="AL31" s="186"/>
      <c r="AM31" s="186"/>
      <c r="AN31" s="186"/>
      <c r="AO31" s="188"/>
      <c r="AP31" s="31"/>
      <c r="AQ31" s="35"/>
      <c r="BE31" s="175"/>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75"/>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71" t="s">
        <v>44</v>
      </c>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14</v>
      </c>
      <c r="D40" s="15"/>
      <c r="E40" s="15"/>
      <c r="F40" s="15"/>
      <c r="G40" s="15"/>
      <c r="H40" s="15"/>
      <c r="I40" s="15"/>
      <c r="J40" s="15"/>
      <c r="K40" s="15"/>
      <c r="L40" s="177" t="str">
        <f>$K$6</f>
        <v>S02 - Vnitroblok Závodu míru</v>
      </c>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18</v>
      </c>
      <c r="D42" s="22"/>
      <c r="E42" s="22"/>
      <c r="F42" s="22"/>
      <c r="G42" s="22"/>
      <c r="H42" s="22"/>
      <c r="I42" s="22"/>
      <c r="J42" s="22"/>
      <c r="K42" s="22"/>
      <c r="L42" s="45" t="str">
        <f>IF($K$8="","",$K$8)</f>
        <v>Karlovy Vary</v>
      </c>
      <c r="M42" s="22"/>
      <c r="N42" s="22"/>
      <c r="O42" s="22"/>
      <c r="P42" s="22"/>
      <c r="Q42" s="22"/>
      <c r="R42" s="22"/>
      <c r="S42" s="22"/>
      <c r="T42" s="22"/>
      <c r="U42" s="22"/>
      <c r="V42" s="22"/>
      <c r="W42" s="22"/>
      <c r="X42" s="22"/>
      <c r="Y42" s="22"/>
      <c r="Z42" s="22"/>
      <c r="AA42" s="22"/>
      <c r="AB42" s="22"/>
      <c r="AC42" s="22"/>
      <c r="AD42" s="22"/>
      <c r="AE42" s="22"/>
      <c r="AF42" s="22"/>
      <c r="AG42" s="22"/>
      <c r="AH42" s="22"/>
      <c r="AI42" s="16" t="s">
        <v>20</v>
      </c>
      <c r="AJ42" s="22"/>
      <c r="AK42" s="22"/>
      <c r="AL42" s="22"/>
      <c r="AM42" s="46" t="str">
        <f>IF($AN$8="","",$AN$8)</f>
        <v>30.04.2013</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24</v>
      </c>
      <c r="D44" s="22"/>
      <c r="E44" s="22"/>
      <c r="F44" s="22"/>
      <c r="G44" s="22"/>
      <c r="H44" s="22"/>
      <c r="I44" s="22"/>
      <c r="J44" s="22"/>
      <c r="K44" s="22"/>
      <c r="L44" s="17" t="str">
        <f>IF($E$11="","",$E$11)</f>
        <v> </v>
      </c>
      <c r="M44" s="22"/>
      <c r="N44" s="22"/>
      <c r="O44" s="22"/>
      <c r="P44" s="22"/>
      <c r="Q44" s="22"/>
      <c r="R44" s="22"/>
      <c r="S44" s="22"/>
      <c r="T44" s="22"/>
      <c r="U44" s="22"/>
      <c r="V44" s="22"/>
      <c r="W44" s="22"/>
      <c r="X44" s="22"/>
      <c r="Y44" s="22"/>
      <c r="Z44" s="22"/>
      <c r="AA44" s="22"/>
      <c r="AB44" s="22"/>
      <c r="AC44" s="22"/>
      <c r="AD44" s="22"/>
      <c r="AE44" s="22"/>
      <c r="AF44" s="22"/>
      <c r="AG44" s="22"/>
      <c r="AH44" s="22"/>
      <c r="AI44" s="16" t="s">
        <v>30</v>
      </c>
      <c r="AJ44" s="22"/>
      <c r="AK44" s="22"/>
      <c r="AL44" s="22"/>
      <c r="AM44" s="190" t="str">
        <f>IF($E$17="","",$E$17)</f>
        <v> </v>
      </c>
      <c r="AN44" s="189"/>
      <c r="AO44" s="189"/>
      <c r="AP44" s="189"/>
      <c r="AQ44" s="22"/>
      <c r="AR44" s="41"/>
      <c r="AS44" s="191" t="s">
        <v>45</v>
      </c>
      <c r="AT44" s="192"/>
      <c r="AU44" s="47"/>
      <c r="AV44" s="47"/>
      <c r="AW44" s="47"/>
      <c r="AX44" s="47"/>
      <c r="AY44" s="47"/>
      <c r="AZ44" s="47"/>
      <c r="BA44" s="47"/>
      <c r="BB44" s="47"/>
      <c r="BC44" s="47"/>
      <c r="BD44" s="48"/>
    </row>
    <row r="45" spans="2:56" s="6" customFormat="1" ht="15.75" customHeight="1">
      <c r="B45" s="21"/>
      <c r="C45" s="16" t="s">
        <v>28</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93"/>
      <c r="AT45" s="175"/>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94"/>
      <c r="AT46" s="189"/>
      <c r="AU46" s="22"/>
      <c r="AV46" s="22"/>
      <c r="AW46" s="22"/>
      <c r="AX46" s="22"/>
      <c r="AY46" s="22"/>
      <c r="AZ46" s="22"/>
      <c r="BA46" s="22"/>
      <c r="BB46" s="22"/>
      <c r="BC46" s="22"/>
      <c r="BD46" s="51"/>
    </row>
    <row r="47" spans="2:57" s="6" customFormat="1" ht="30" customHeight="1">
      <c r="B47" s="21"/>
      <c r="C47" s="195" t="s">
        <v>46</v>
      </c>
      <c r="D47" s="186"/>
      <c r="E47" s="186"/>
      <c r="F47" s="186"/>
      <c r="G47" s="186"/>
      <c r="H47" s="33"/>
      <c r="I47" s="196" t="s">
        <v>47</v>
      </c>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97" t="s">
        <v>48</v>
      </c>
      <c r="AH47" s="186"/>
      <c r="AI47" s="186"/>
      <c r="AJ47" s="186"/>
      <c r="AK47" s="186"/>
      <c r="AL47" s="186"/>
      <c r="AM47" s="186"/>
      <c r="AN47" s="196" t="s">
        <v>49</v>
      </c>
      <c r="AO47" s="186"/>
      <c r="AP47" s="186"/>
      <c r="AQ47" s="52" t="s">
        <v>50</v>
      </c>
      <c r="AR47" s="41"/>
      <c r="AS47" s="53" t="s">
        <v>51</v>
      </c>
      <c r="AT47" s="54" t="s">
        <v>52</v>
      </c>
      <c r="AU47" s="54" t="s">
        <v>53</v>
      </c>
      <c r="AV47" s="54" t="s">
        <v>54</v>
      </c>
      <c r="AW47" s="54" t="s">
        <v>55</v>
      </c>
      <c r="AX47" s="54" t="s">
        <v>56</v>
      </c>
      <c r="AY47" s="54" t="s">
        <v>57</v>
      </c>
      <c r="AZ47" s="54" t="s">
        <v>58</v>
      </c>
      <c r="BA47" s="54" t="s">
        <v>59</v>
      </c>
      <c r="BB47" s="54" t="s">
        <v>60</v>
      </c>
      <c r="BC47" s="54" t="s">
        <v>61</v>
      </c>
      <c r="BD47" s="55" t="s">
        <v>62</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76" s="42" customFormat="1" ht="33" customHeight="1">
      <c r="B49" s="43"/>
      <c r="C49" s="60" t="s">
        <v>63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202">
        <f>ROUNDUP(SUM($AG$50:$AG$57),2)</f>
        <v>0</v>
      </c>
      <c r="AH49" s="203"/>
      <c r="AI49" s="203"/>
      <c r="AJ49" s="203"/>
      <c r="AK49" s="203"/>
      <c r="AL49" s="203"/>
      <c r="AM49" s="203"/>
      <c r="AN49" s="202">
        <f>ROUNDUP(SUM($AG$49,$AT$49),2)</f>
        <v>0</v>
      </c>
      <c r="AO49" s="203"/>
      <c r="AP49" s="203"/>
      <c r="AQ49" s="61"/>
      <c r="AR49" s="44"/>
      <c r="AS49" s="62">
        <f>ROUNDUP(SUM($AS$50:$AS$57),2)</f>
        <v>0</v>
      </c>
      <c r="AT49" s="63">
        <f>ROUNDUP(SUM($AV$49:$AW$49),1)</f>
        <v>0</v>
      </c>
      <c r="AU49" s="64">
        <f>ROUNDUP(SUM($AU$50:$AU$57),5)</f>
        <v>0</v>
      </c>
      <c r="AV49" s="63">
        <f>ROUNDUP($AZ$49*$L$25,2)</f>
        <v>0</v>
      </c>
      <c r="AW49" s="63">
        <f>ROUNDUP($BA$49*$L$26,2)</f>
        <v>0</v>
      </c>
      <c r="AX49" s="63">
        <f>ROUNDUP($BB$49*$L$25,2)</f>
        <v>0</v>
      </c>
      <c r="AY49" s="63">
        <f>ROUNDUP($BC$49*$L$26,2)</f>
        <v>0</v>
      </c>
      <c r="AZ49" s="63">
        <f>ROUNDUP(SUM($AZ$50:$AZ$57),2)</f>
        <v>0</v>
      </c>
      <c r="BA49" s="63">
        <f>ROUNDUP(SUM($BA$50:$BA$57),2)</f>
        <v>0</v>
      </c>
      <c r="BB49" s="63">
        <f>ROUNDUP(SUM($BB$50:$BB$57),2)</f>
        <v>0</v>
      </c>
      <c r="BC49" s="63">
        <f>ROUNDUP(SUM($BC$50:$BC$57),2)</f>
        <v>0</v>
      </c>
      <c r="BD49" s="65">
        <f>ROUNDUP(SUM($BD$50:$BD$57),2)</f>
        <v>0</v>
      </c>
      <c r="BS49" s="42" t="s">
        <v>64</v>
      </c>
      <c r="BT49" s="42" t="s">
        <v>65</v>
      </c>
      <c r="BU49" s="66" t="s">
        <v>66</v>
      </c>
      <c r="BV49" s="42" t="s">
        <v>67</v>
      </c>
      <c r="BW49" s="42" t="s">
        <v>4</v>
      </c>
      <c r="BX49" s="42" t="s">
        <v>68</v>
      </c>
    </row>
    <row r="50" spans="1:91" s="67" customFormat="1" ht="28.5" customHeight="1">
      <c r="A50" s="241" t="s">
        <v>1519</v>
      </c>
      <c r="B50" s="68"/>
      <c r="C50" s="69"/>
      <c r="D50" s="200" t="s">
        <v>69</v>
      </c>
      <c r="E50" s="201"/>
      <c r="F50" s="201"/>
      <c r="G50" s="201"/>
      <c r="H50" s="201"/>
      <c r="I50" s="69"/>
      <c r="J50" s="200" t="s">
        <v>70</v>
      </c>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198">
        <f>'3 - VRN_KV - vnitroblok Z...'!$M$25</f>
        <v>0</v>
      </c>
      <c r="AH50" s="199"/>
      <c r="AI50" s="199"/>
      <c r="AJ50" s="199"/>
      <c r="AK50" s="199"/>
      <c r="AL50" s="199"/>
      <c r="AM50" s="199"/>
      <c r="AN50" s="198">
        <f>ROUNDUP(SUM($AG$50,$AT$50),2)</f>
        <v>0</v>
      </c>
      <c r="AO50" s="199"/>
      <c r="AP50" s="199"/>
      <c r="AQ50" s="70" t="s">
        <v>71</v>
      </c>
      <c r="AR50" s="71"/>
      <c r="AS50" s="72">
        <v>0</v>
      </c>
      <c r="AT50" s="73">
        <f>ROUNDUP(SUM($AV$50:$AW$50),1)</f>
        <v>0</v>
      </c>
      <c r="AU50" s="74">
        <f>'3 - VRN_KV - vnitroblok Z...'!$W$71</f>
        <v>0</v>
      </c>
      <c r="AV50" s="73">
        <f>'3 - VRN_KV - vnitroblok Z...'!$M$27</f>
        <v>0</v>
      </c>
      <c r="AW50" s="73">
        <f>'3 - VRN_KV - vnitroblok Z...'!$M$28</f>
        <v>0</v>
      </c>
      <c r="AX50" s="73">
        <f>'3 - VRN_KV - vnitroblok Z...'!$M$29</f>
        <v>0</v>
      </c>
      <c r="AY50" s="73">
        <f>'3 - VRN_KV - vnitroblok Z...'!$M$30</f>
        <v>0</v>
      </c>
      <c r="AZ50" s="73">
        <f>'3 - VRN_KV - vnitroblok Z...'!$H$27</f>
        <v>0</v>
      </c>
      <c r="BA50" s="73">
        <f>'3 - VRN_KV - vnitroblok Z...'!$H$28</f>
        <v>0</v>
      </c>
      <c r="BB50" s="73">
        <f>'3 - VRN_KV - vnitroblok Z...'!$H$29</f>
        <v>0</v>
      </c>
      <c r="BC50" s="73">
        <f>'3 - VRN_KV - vnitroblok Z...'!$H$30</f>
        <v>0</v>
      </c>
      <c r="BD50" s="75">
        <f>'3 - VRN_KV - vnitroblok Z...'!$H$31</f>
        <v>0</v>
      </c>
      <c r="BT50" s="67" t="s">
        <v>17</v>
      </c>
      <c r="BV50" s="67" t="s">
        <v>67</v>
      </c>
      <c r="BW50" s="67" t="s">
        <v>72</v>
      </c>
      <c r="BX50" s="67" t="s">
        <v>4</v>
      </c>
      <c r="CM50" s="67" t="s">
        <v>73</v>
      </c>
    </row>
    <row r="51" spans="1:91" s="67" customFormat="1" ht="28.5" customHeight="1">
      <c r="A51" s="241" t="s">
        <v>1519</v>
      </c>
      <c r="B51" s="68"/>
      <c r="C51" s="69"/>
      <c r="D51" s="200" t="s">
        <v>74</v>
      </c>
      <c r="E51" s="201"/>
      <c r="F51" s="201"/>
      <c r="G51" s="201"/>
      <c r="H51" s="201"/>
      <c r="I51" s="69"/>
      <c r="J51" s="200" t="s">
        <v>75</v>
      </c>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198">
        <f>'SO 190 - DIO'!$M$25</f>
        <v>0</v>
      </c>
      <c r="AH51" s="199"/>
      <c r="AI51" s="199"/>
      <c r="AJ51" s="199"/>
      <c r="AK51" s="199"/>
      <c r="AL51" s="199"/>
      <c r="AM51" s="199"/>
      <c r="AN51" s="198">
        <f>ROUNDUP(SUM($AG$51,$AT$51),2)</f>
        <v>0</v>
      </c>
      <c r="AO51" s="199"/>
      <c r="AP51" s="199"/>
      <c r="AQ51" s="70" t="s">
        <v>71</v>
      </c>
      <c r="AR51" s="71"/>
      <c r="AS51" s="72">
        <v>0</v>
      </c>
      <c r="AT51" s="73">
        <f>ROUNDUP(SUM($AV$51:$AW$51),1)</f>
        <v>0</v>
      </c>
      <c r="AU51" s="74">
        <f>'SO 190 - DIO'!$W$70</f>
        <v>0</v>
      </c>
      <c r="AV51" s="73">
        <f>'SO 190 - DIO'!$M$27</f>
        <v>0</v>
      </c>
      <c r="AW51" s="73">
        <f>'SO 190 - DIO'!$M$28</f>
        <v>0</v>
      </c>
      <c r="AX51" s="73">
        <f>'SO 190 - DIO'!$M$29</f>
        <v>0</v>
      </c>
      <c r="AY51" s="73">
        <f>'SO 190 - DIO'!$M$30</f>
        <v>0</v>
      </c>
      <c r="AZ51" s="73">
        <f>'SO 190 - DIO'!$H$27</f>
        <v>0</v>
      </c>
      <c r="BA51" s="73">
        <f>'SO 190 - DIO'!$H$28</f>
        <v>0</v>
      </c>
      <c r="BB51" s="73">
        <f>'SO 190 - DIO'!$H$29</f>
        <v>0</v>
      </c>
      <c r="BC51" s="73">
        <f>'SO 190 - DIO'!$H$30</f>
        <v>0</v>
      </c>
      <c r="BD51" s="75">
        <f>'SO 190 - DIO'!$H$31</f>
        <v>0</v>
      </c>
      <c r="BT51" s="67" t="s">
        <v>17</v>
      </c>
      <c r="BV51" s="67" t="s">
        <v>67</v>
      </c>
      <c r="BW51" s="67" t="s">
        <v>76</v>
      </c>
      <c r="BX51" s="67" t="s">
        <v>4</v>
      </c>
      <c r="CM51" s="67" t="s">
        <v>73</v>
      </c>
    </row>
    <row r="52" spans="1:91" s="67" customFormat="1" ht="28.5" customHeight="1">
      <c r="A52" s="241" t="s">
        <v>1519</v>
      </c>
      <c r="B52" s="68"/>
      <c r="C52" s="69"/>
      <c r="D52" s="200" t="s">
        <v>77</v>
      </c>
      <c r="E52" s="201"/>
      <c r="F52" s="201"/>
      <c r="G52" s="201"/>
      <c r="H52" s="201"/>
      <c r="I52" s="69"/>
      <c r="J52" s="200" t="s">
        <v>78</v>
      </c>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198">
        <f>'SO 332 - Rekonstrukce vod...'!$M$25</f>
        <v>0</v>
      </c>
      <c r="AH52" s="199"/>
      <c r="AI52" s="199"/>
      <c r="AJ52" s="199"/>
      <c r="AK52" s="199"/>
      <c r="AL52" s="199"/>
      <c r="AM52" s="199"/>
      <c r="AN52" s="198">
        <f>ROUNDUP(SUM($AG$52,$AT$52),2)</f>
        <v>0</v>
      </c>
      <c r="AO52" s="199"/>
      <c r="AP52" s="199"/>
      <c r="AQ52" s="70" t="s">
        <v>71</v>
      </c>
      <c r="AR52" s="71"/>
      <c r="AS52" s="72">
        <v>0</v>
      </c>
      <c r="AT52" s="73">
        <f>ROUNDUP(SUM($AV$52:$AW$52),1)</f>
        <v>0</v>
      </c>
      <c r="AU52" s="74">
        <f>'SO 332 - Rekonstrukce vod...'!$W$73</f>
        <v>0</v>
      </c>
      <c r="AV52" s="73">
        <f>'SO 332 - Rekonstrukce vod...'!$M$27</f>
        <v>0</v>
      </c>
      <c r="AW52" s="73">
        <f>'SO 332 - Rekonstrukce vod...'!$M$28</f>
        <v>0</v>
      </c>
      <c r="AX52" s="73">
        <f>'SO 332 - Rekonstrukce vod...'!$M$29</f>
        <v>0</v>
      </c>
      <c r="AY52" s="73">
        <f>'SO 332 - Rekonstrukce vod...'!$M$30</f>
        <v>0</v>
      </c>
      <c r="AZ52" s="73">
        <f>'SO 332 - Rekonstrukce vod...'!$H$27</f>
        <v>0</v>
      </c>
      <c r="BA52" s="73">
        <f>'SO 332 - Rekonstrukce vod...'!$H$28</f>
        <v>0</v>
      </c>
      <c r="BB52" s="73">
        <f>'SO 332 - Rekonstrukce vod...'!$H$29</f>
        <v>0</v>
      </c>
      <c r="BC52" s="73">
        <f>'SO 332 - Rekonstrukce vod...'!$H$30</f>
        <v>0</v>
      </c>
      <c r="BD52" s="75">
        <f>'SO 332 - Rekonstrukce vod...'!$H$31</f>
        <v>0</v>
      </c>
      <c r="BT52" s="67" t="s">
        <v>17</v>
      </c>
      <c r="BV52" s="67" t="s">
        <v>67</v>
      </c>
      <c r="BW52" s="67" t="s">
        <v>79</v>
      </c>
      <c r="BX52" s="67" t="s">
        <v>4</v>
      </c>
      <c r="CM52" s="67" t="s">
        <v>73</v>
      </c>
    </row>
    <row r="53" spans="1:91" s="67" customFormat="1" ht="28.5" customHeight="1">
      <c r="A53" s="241" t="s">
        <v>1519</v>
      </c>
      <c r="B53" s="68"/>
      <c r="C53" s="69"/>
      <c r="D53" s="200" t="s">
        <v>80</v>
      </c>
      <c r="E53" s="201"/>
      <c r="F53" s="201"/>
      <c r="G53" s="201"/>
      <c r="H53" s="201"/>
      <c r="I53" s="69"/>
      <c r="J53" s="200" t="s">
        <v>81</v>
      </c>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198">
        <f>'SO 303 - Odvodnění komuni...'!$M$25</f>
        <v>0</v>
      </c>
      <c r="AH53" s="199"/>
      <c r="AI53" s="199"/>
      <c r="AJ53" s="199"/>
      <c r="AK53" s="199"/>
      <c r="AL53" s="199"/>
      <c r="AM53" s="199"/>
      <c r="AN53" s="198">
        <f>ROUNDUP(SUM($AG$53,$AT$53),2)</f>
        <v>0</v>
      </c>
      <c r="AO53" s="199"/>
      <c r="AP53" s="199"/>
      <c r="AQ53" s="70" t="s">
        <v>71</v>
      </c>
      <c r="AR53" s="71"/>
      <c r="AS53" s="72">
        <v>0</v>
      </c>
      <c r="AT53" s="73">
        <f>ROUNDUP(SUM($AV$53:$AW$53),1)</f>
        <v>0</v>
      </c>
      <c r="AU53" s="74">
        <f>'SO 303 - Odvodnění komuni...'!$W$74</f>
        <v>0</v>
      </c>
      <c r="AV53" s="73">
        <f>'SO 303 - Odvodnění komuni...'!$M$27</f>
        <v>0</v>
      </c>
      <c r="AW53" s="73">
        <f>'SO 303 - Odvodnění komuni...'!$M$28</f>
        <v>0</v>
      </c>
      <c r="AX53" s="73">
        <f>'SO 303 - Odvodnění komuni...'!$M$29</f>
        <v>0</v>
      </c>
      <c r="AY53" s="73">
        <f>'SO 303 - Odvodnění komuni...'!$M$30</f>
        <v>0</v>
      </c>
      <c r="AZ53" s="73">
        <f>'SO 303 - Odvodnění komuni...'!$H$27</f>
        <v>0</v>
      </c>
      <c r="BA53" s="73">
        <f>'SO 303 - Odvodnění komuni...'!$H$28</f>
        <v>0</v>
      </c>
      <c r="BB53" s="73">
        <f>'SO 303 - Odvodnění komuni...'!$H$29</f>
        <v>0</v>
      </c>
      <c r="BC53" s="73">
        <f>'SO 303 - Odvodnění komuni...'!$H$30</f>
        <v>0</v>
      </c>
      <c r="BD53" s="75">
        <f>'SO 303 - Odvodnění komuni...'!$H$31</f>
        <v>0</v>
      </c>
      <c r="BT53" s="67" t="s">
        <v>17</v>
      </c>
      <c r="BV53" s="67" t="s">
        <v>67</v>
      </c>
      <c r="BW53" s="67" t="s">
        <v>82</v>
      </c>
      <c r="BX53" s="67" t="s">
        <v>4</v>
      </c>
      <c r="CM53" s="67" t="s">
        <v>73</v>
      </c>
    </row>
    <row r="54" spans="1:91" s="67" customFormat="1" ht="28.5" customHeight="1">
      <c r="A54" s="241" t="s">
        <v>1519</v>
      </c>
      <c r="B54" s="68"/>
      <c r="C54" s="69"/>
      <c r="D54" s="200" t="s">
        <v>83</v>
      </c>
      <c r="E54" s="201"/>
      <c r="F54" s="201"/>
      <c r="G54" s="201"/>
      <c r="H54" s="201"/>
      <c r="I54" s="69"/>
      <c r="J54" s="200" t="s">
        <v>84</v>
      </c>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198">
        <f>'SO 001 - Přípravné práce'!$M$25</f>
        <v>0</v>
      </c>
      <c r="AH54" s="199"/>
      <c r="AI54" s="199"/>
      <c r="AJ54" s="199"/>
      <c r="AK54" s="199"/>
      <c r="AL54" s="199"/>
      <c r="AM54" s="199"/>
      <c r="AN54" s="198">
        <f>ROUNDUP(SUM($AG$54,$AT$54),2)</f>
        <v>0</v>
      </c>
      <c r="AO54" s="199"/>
      <c r="AP54" s="199"/>
      <c r="AQ54" s="70" t="s">
        <v>71</v>
      </c>
      <c r="AR54" s="71"/>
      <c r="AS54" s="72">
        <v>0</v>
      </c>
      <c r="AT54" s="73">
        <f>ROUNDUP(SUM($AV$54:$AW$54),1)</f>
        <v>0</v>
      </c>
      <c r="AU54" s="74">
        <f>'SO 001 - Přípravné práce'!$W$73</f>
        <v>0</v>
      </c>
      <c r="AV54" s="73">
        <f>'SO 001 - Přípravné práce'!$M$27</f>
        <v>0</v>
      </c>
      <c r="AW54" s="73">
        <f>'SO 001 - Přípravné práce'!$M$28</f>
        <v>0</v>
      </c>
      <c r="AX54" s="73">
        <f>'SO 001 - Přípravné práce'!$M$29</f>
        <v>0</v>
      </c>
      <c r="AY54" s="73">
        <f>'SO 001 - Přípravné práce'!$M$30</f>
        <v>0</v>
      </c>
      <c r="AZ54" s="73">
        <f>'SO 001 - Přípravné práce'!$H$27</f>
        <v>0</v>
      </c>
      <c r="BA54" s="73">
        <f>'SO 001 - Přípravné práce'!$H$28</f>
        <v>0</v>
      </c>
      <c r="BB54" s="73">
        <f>'SO 001 - Přípravné práce'!$H$29</f>
        <v>0</v>
      </c>
      <c r="BC54" s="73">
        <f>'SO 001 - Přípravné práce'!$H$30</f>
        <v>0</v>
      </c>
      <c r="BD54" s="75">
        <f>'SO 001 - Přípravné práce'!$H$31</f>
        <v>0</v>
      </c>
      <c r="BT54" s="67" t="s">
        <v>17</v>
      </c>
      <c r="BV54" s="67" t="s">
        <v>67</v>
      </c>
      <c r="BW54" s="67" t="s">
        <v>85</v>
      </c>
      <c r="BX54" s="67" t="s">
        <v>4</v>
      </c>
      <c r="CM54" s="67" t="s">
        <v>73</v>
      </c>
    </row>
    <row r="55" spans="1:91" s="67" customFormat="1" ht="28.5" customHeight="1">
      <c r="A55" s="241" t="s">
        <v>1519</v>
      </c>
      <c r="B55" s="68"/>
      <c r="C55" s="69"/>
      <c r="D55" s="200" t="s">
        <v>86</v>
      </c>
      <c r="E55" s="201"/>
      <c r="F55" s="201"/>
      <c r="G55" s="201"/>
      <c r="H55" s="201"/>
      <c r="I55" s="69"/>
      <c r="J55" s="200" t="s">
        <v>87</v>
      </c>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198">
        <f>'SO 130 - Obytná zóna'!$M$25</f>
        <v>0</v>
      </c>
      <c r="AH55" s="199"/>
      <c r="AI55" s="199"/>
      <c r="AJ55" s="199"/>
      <c r="AK55" s="199"/>
      <c r="AL55" s="199"/>
      <c r="AM55" s="199"/>
      <c r="AN55" s="198">
        <f>ROUNDUP(SUM($AG$55,$AT$55),2)</f>
        <v>0</v>
      </c>
      <c r="AO55" s="199"/>
      <c r="AP55" s="199"/>
      <c r="AQ55" s="70" t="s">
        <v>71</v>
      </c>
      <c r="AR55" s="71"/>
      <c r="AS55" s="72">
        <v>0</v>
      </c>
      <c r="AT55" s="73">
        <f>ROUNDUP(SUM($AV$55:$AW$55),1)</f>
        <v>0</v>
      </c>
      <c r="AU55" s="74">
        <f>'SO 130 - Obytná zóna'!$W$76</f>
        <v>0</v>
      </c>
      <c r="AV55" s="73">
        <f>'SO 130 - Obytná zóna'!$M$27</f>
        <v>0</v>
      </c>
      <c r="AW55" s="73">
        <f>'SO 130 - Obytná zóna'!$M$28</f>
        <v>0</v>
      </c>
      <c r="AX55" s="73">
        <f>'SO 130 - Obytná zóna'!$M$29</f>
        <v>0</v>
      </c>
      <c r="AY55" s="73">
        <f>'SO 130 - Obytná zóna'!$M$30</f>
        <v>0</v>
      </c>
      <c r="AZ55" s="73">
        <f>'SO 130 - Obytná zóna'!$H$27</f>
        <v>0</v>
      </c>
      <c r="BA55" s="73">
        <f>'SO 130 - Obytná zóna'!$H$28</f>
        <v>0</v>
      </c>
      <c r="BB55" s="73">
        <f>'SO 130 - Obytná zóna'!$H$29</f>
        <v>0</v>
      </c>
      <c r="BC55" s="73">
        <f>'SO 130 - Obytná zóna'!$H$30</f>
        <v>0</v>
      </c>
      <c r="BD55" s="75">
        <f>'SO 130 - Obytná zóna'!$H$31</f>
        <v>0</v>
      </c>
      <c r="BT55" s="67" t="s">
        <v>17</v>
      </c>
      <c r="BV55" s="67" t="s">
        <v>67</v>
      </c>
      <c r="BW55" s="67" t="s">
        <v>88</v>
      </c>
      <c r="BX55" s="67" t="s">
        <v>4</v>
      </c>
      <c r="CM55" s="67" t="s">
        <v>73</v>
      </c>
    </row>
    <row r="56" spans="1:91" s="67" customFormat="1" ht="28.5" customHeight="1">
      <c r="A56" s="241" t="s">
        <v>1519</v>
      </c>
      <c r="B56" s="68"/>
      <c r="C56" s="69"/>
      <c r="D56" s="200" t="s">
        <v>89</v>
      </c>
      <c r="E56" s="201"/>
      <c r="F56" s="201"/>
      <c r="G56" s="201"/>
      <c r="H56" s="201"/>
      <c r="I56" s="69"/>
      <c r="J56" s="200" t="s">
        <v>90</v>
      </c>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198">
        <f>'SO 502 - Ochrana horkovodu'!$M$25</f>
        <v>0</v>
      </c>
      <c r="AH56" s="199"/>
      <c r="AI56" s="199"/>
      <c r="AJ56" s="199"/>
      <c r="AK56" s="199"/>
      <c r="AL56" s="199"/>
      <c r="AM56" s="199"/>
      <c r="AN56" s="198">
        <f>ROUNDUP(SUM($AG$56,$AT$56),2)</f>
        <v>0</v>
      </c>
      <c r="AO56" s="199"/>
      <c r="AP56" s="199"/>
      <c r="AQ56" s="70" t="s">
        <v>71</v>
      </c>
      <c r="AR56" s="71"/>
      <c r="AS56" s="72">
        <v>0</v>
      </c>
      <c r="AT56" s="73">
        <f>ROUNDUP(SUM($AV$56:$AW$56),1)</f>
        <v>0</v>
      </c>
      <c r="AU56" s="74">
        <f>'SO 502 - Ochrana horkovodu'!$W$75</f>
        <v>0</v>
      </c>
      <c r="AV56" s="73">
        <f>'SO 502 - Ochrana horkovodu'!$M$27</f>
        <v>0</v>
      </c>
      <c r="AW56" s="73">
        <f>'SO 502 - Ochrana horkovodu'!$M$28</f>
        <v>0</v>
      </c>
      <c r="AX56" s="73">
        <f>'SO 502 - Ochrana horkovodu'!$M$29</f>
        <v>0</v>
      </c>
      <c r="AY56" s="73">
        <f>'SO 502 - Ochrana horkovodu'!$M$30</f>
        <v>0</v>
      </c>
      <c r="AZ56" s="73">
        <f>'SO 502 - Ochrana horkovodu'!$H$27</f>
        <v>0</v>
      </c>
      <c r="BA56" s="73">
        <f>'SO 502 - Ochrana horkovodu'!$H$28</f>
        <v>0</v>
      </c>
      <c r="BB56" s="73">
        <f>'SO 502 - Ochrana horkovodu'!$H$29</f>
        <v>0</v>
      </c>
      <c r="BC56" s="73">
        <f>'SO 502 - Ochrana horkovodu'!$H$30</f>
        <v>0</v>
      </c>
      <c r="BD56" s="75">
        <f>'SO 502 - Ochrana horkovodu'!$H$31</f>
        <v>0</v>
      </c>
      <c r="BT56" s="67" t="s">
        <v>17</v>
      </c>
      <c r="BV56" s="67" t="s">
        <v>67</v>
      </c>
      <c r="BW56" s="67" t="s">
        <v>91</v>
      </c>
      <c r="BX56" s="67" t="s">
        <v>4</v>
      </c>
      <c r="CM56" s="67" t="s">
        <v>73</v>
      </c>
    </row>
    <row r="57" spans="1:91" s="67" customFormat="1" ht="28.5" customHeight="1">
      <c r="A57" s="241" t="s">
        <v>1519</v>
      </c>
      <c r="B57" s="68"/>
      <c r="C57" s="69"/>
      <c r="D57" s="200" t="s">
        <v>92</v>
      </c>
      <c r="E57" s="201"/>
      <c r="F57" s="201"/>
      <c r="G57" s="201"/>
      <c r="H57" s="201"/>
      <c r="I57" s="69"/>
      <c r="J57" s="200" t="s">
        <v>93</v>
      </c>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198">
        <f>'SO 460 - Přeložka a ochra...'!$M$25</f>
        <v>0</v>
      </c>
      <c r="AH57" s="199"/>
      <c r="AI57" s="199"/>
      <c r="AJ57" s="199"/>
      <c r="AK57" s="199"/>
      <c r="AL57" s="199"/>
      <c r="AM57" s="199"/>
      <c r="AN57" s="198">
        <f>ROUNDUP(SUM($AG$57,$AT$57),2)</f>
        <v>0</v>
      </c>
      <c r="AO57" s="199"/>
      <c r="AP57" s="199"/>
      <c r="AQ57" s="70" t="s">
        <v>71</v>
      </c>
      <c r="AR57" s="71"/>
      <c r="AS57" s="76">
        <v>0</v>
      </c>
      <c r="AT57" s="77">
        <f>ROUNDUP(SUM($AV$57:$AW$57),1)</f>
        <v>0</v>
      </c>
      <c r="AU57" s="78">
        <f>'SO 460 - Přeložka a ochra...'!$W$74</f>
        <v>0</v>
      </c>
      <c r="AV57" s="77">
        <f>'SO 460 - Přeložka a ochra...'!$M$27</f>
        <v>0</v>
      </c>
      <c r="AW57" s="77">
        <f>'SO 460 - Přeložka a ochra...'!$M$28</f>
        <v>0</v>
      </c>
      <c r="AX57" s="77">
        <f>'SO 460 - Přeložka a ochra...'!$M$29</f>
        <v>0</v>
      </c>
      <c r="AY57" s="77">
        <f>'SO 460 - Přeložka a ochra...'!$M$30</f>
        <v>0</v>
      </c>
      <c r="AZ57" s="77">
        <f>'SO 460 - Přeložka a ochra...'!$H$27</f>
        <v>0</v>
      </c>
      <c r="BA57" s="77">
        <f>'SO 460 - Přeložka a ochra...'!$H$28</f>
        <v>0</v>
      </c>
      <c r="BB57" s="77">
        <f>'SO 460 - Přeložka a ochra...'!$H$29</f>
        <v>0</v>
      </c>
      <c r="BC57" s="77">
        <f>'SO 460 - Přeložka a ochra...'!$H$30</f>
        <v>0</v>
      </c>
      <c r="BD57" s="79">
        <f>'SO 460 - Přeložka a ochra...'!$H$31</f>
        <v>0</v>
      </c>
      <c r="BT57" s="67" t="s">
        <v>17</v>
      </c>
      <c r="BV57" s="67" t="s">
        <v>67</v>
      </c>
      <c r="BW57" s="67" t="s">
        <v>94</v>
      </c>
      <c r="BX57" s="67" t="s">
        <v>4</v>
      </c>
      <c r="CM57" s="67" t="s">
        <v>73</v>
      </c>
    </row>
    <row r="58" spans="2:44" s="6" customFormat="1" ht="30.75" customHeight="1">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41"/>
    </row>
    <row r="59" spans="2:44" s="6" customFormat="1" ht="7.5" customHeight="1">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41"/>
    </row>
  </sheetData>
  <sheetProtection password="CC35" sheet="1" objects="1" scenarios="1" formatColumns="0" formatRows="0" sort="0" autoFilter="0"/>
  <mergeCells count="67">
    <mergeCell ref="AR2:BE2"/>
    <mergeCell ref="AN57:AP57"/>
    <mergeCell ref="AG57:AM57"/>
    <mergeCell ref="D57:H57"/>
    <mergeCell ref="J57:AF57"/>
    <mergeCell ref="AG49:AM49"/>
    <mergeCell ref="AN49:AP49"/>
    <mergeCell ref="AN55:AP55"/>
    <mergeCell ref="AG55:AM55"/>
    <mergeCell ref="D55:H55"/>
    <mergeCell ref="J55:AF55"/>
    <mergeCell ref="AN56:AP56"/>
    <mergeCell ref="AG56:AM56"/>
    <mergeCell ref="D56:H56"/>
    <mergeCell ref="J56:AF56"/>
    <mergeCell ref="AN53:AP53"/>
    <mergeCell ref="AG53:AM53"/>
    <mergeCell ref="D53:H53"/>
    <mergeCell ref="J53:AF53"/>
    <mergeCell ref="AN54:AP54"/>
    <mergeCell ref="AG54:AM54"/>
    <mergeCell ref="D54:H54"/>
    <mergeCell ref="J54:AF54"/>
    <mergeCell ref="AN51:AP51"/>
    <mergeCell ref="AG51:AM51"/>
    <mergeCell ref="D51:H51"/>
    <mergeCell ref="J51:AF51"/>
    <mergeCell ref="AN52:AP52"/>
    <mergeCell ref="AG52:AM52"/>
    <mergeCell ref="D52:H52"/>
    <mergeCell ref="J52:AF52"/>
    <mergeCell ref="C47:G47"/>
    <mergeCell ref="I47:AF47"/>
    <mergeCell ref="AG47:AM47"/>
    <mergeCell ref="AN47:AP47"/>
    <mergeCell ref="AN50:AP50"/>
    <mergeCell ref="AG50:AM50"/>
    <mergeCell ref="D50:H50"/>
    <mergeCell ref="J50:AF50"/>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0" location="'3 - VRN_KV - vnitroblok Z...'!C2" tooltip="3 - VRN_KV - vnitroblok Z..." display="/"/>
    <hyperlink ref="A51" location="'SO 190 - DIO'!C2" tooltip="SO 190 - DIO" display="/"/>
    <hyperlink ref="A52" location="'SO 332 - Rekonstrukce vod...'!C2" tooltip="SO 332 - Rekonstrukce vod..." display="/"/>
    <hyperlink ref="A53" location="'SO 303 - Odvodnění komuni...'!C2" tooltip="SO 303 - Odvodnění komuni..." display="/"/>
    <hyperlink ref="A54" location="'SO 001 - Přípravné práce'!C2" tooltip="SO 001 - Přípravné práce" display="/"/>
    <hyperlink ref="A55" location="'SO 130 - Obytná zóna'!C2" tooltip="SO 130 - Obytná zóna" display="/"/>
    <hyperlink ref="A56" location="'SO 502 - Ochrana horkovodu'!C2" tooltip="SO 502 - Ochrana horkovodu" display="/"/>
    <hyperlink ref="A57" location="'SO 460 - Přeložka a ochra...'!C2" tooltip="SO 460 - Přeložka a ochra..."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48"/>
      <c r="C2" s="249"/>
      <c r="D2" s="249"/>
      <c r="E2" s="249"/>
      <c r="F2" s="249"/>
      <c r="G2" s="249"/>
      <c r="H2" s="249"/>
      <c r="I2" s="249"/>
      <c r="J2" s="249"/>
      <c r="K2" s="250"/>
    </row>
    <row r="3" spans="2:11" s="254" customFormat="1" ht="45" customHeight="1">
      <c r="B3" s="251"/>
      <c r="C3" s="252" t="s">
        <v>1524</v>
      </c>
      <c r="D3" s="252"/>
      <c r="E3" s="252"/>
      <c r="F3" s="252"/>
      <c r="G3" s="252"/>
      <c r="H3" s="252"/>
      <c r="I3" s="252"/>
      <c r="J3" s="252"/>
      <c r="K3" s="253"/>
    </row>
    <row r="4" spans="2:11" ht="25.5" customHeight="1">
      <c r="B4" s="255"/>
      <c r="C4" s="256" t="s">
        <v>1525</v>
      </c>
      <c r="D4" s="256"/>
      <c r="E4" s="256"/>
      <c r="F4" s="256"/>
      <c r="G4" s="256"/>
      <c r="H4" s="256"/>
      <c r="I4" s="256"/>
      <c r="J4" s="256"/>
      <c r="K4" s="257"/>
    </row>
    <row r="5" spans="2:11" ht="5.25" customHeight="1">
      <c r="B5" s="255"/>
      <c r="C5" s="258"/>
      <c r="D5" s="258"/>
      <c r="E5" s="258"/>
      <c r="F5" s="258"/>
      <c r="G5" s="258"/>
      <c r="H5" s="258"/>
      <c r="I5" s="258"/>
      <c r="J5" s="258"/>
      <c r="K5" s="257"/>
    </row>
    <row r="6" spans="2:11" ht="15" customHeight="1">
      <c r="B6" s="255"/>
      <c r="C6" s="259" t="s">
        <v>1526</v>
      </c>
      <c r="D6" s="259"/>
      <c r="E6" s="259"/>
      <c r="F6" s="259"/>
      <c r="G6" s="259"/>
      <c r="H6" s="259"/>
      <c r="I6" s="259"/>
      <c r="J6" s="259"/>
      <c r="K6" s="257"/>
    </row>
    <row r="7" spans="2:11" ht="15" customHeight="1">
      <c r="B7" s="260"/>
      <c r="C7" s="259" t="s">
        <v>1527</v>
      </c>
      <c r="D7" s="259"/>
      <c r="E7" s="259"/>
      <c r="F7" s="259"/>
      <c r="G7" s="259"/>
      <c r="H7" s="259"/>
      <c r="I7" s="259"/>
      <c r="J7" s="259"/>
      <c r="K7" s="257"/>
    </row>
    <row r="8" spans="2:11" ht="12.75" customHeight="1">
      <c r="B8" s="260"/>
      <c r="C8" s="261"/>
      <c r="D8" s="261"/>
      <c r="E8" s="261"/>
      <c r="F8" s="261"/>
      <c r="G8" s="261"/>
      <c r="H8" s="261"/>
      <c r="I8" s="261"/>
      <c r="J8" s="261"/>
      <c r="K8" s="257"/>
    </row>
    <row r="9" spans="2:11" ht="15" customHeight="1">
      <c r="B9" s="260"/>
      <c r="C9" s="259" t="s">
        <v>1528</v>
      </c>
      <c r="D9" s="259"/>
      <c r="E9" s="259"/>
      <c r="F9" s="259"/>
      <c r="G9" s="259"/>
      <c r="H9" s="259"/>
      <c r="I9" s="259"/>
      <c r="J9" s="259"/>
      <c r="K9" s="257"/>
    </row>
    <row r="10" spans="2:11" ht="15" customHeight="1">
      <c r="B10" s="260"/>
      <c r="C10" s="261"/>
      <c r="D10" s="259" t="s">
        <v>1529</v>
      </c>
      <c r="E10" s="259"/>
      <c r="F10" s="259"/>
      <c r="G10" s="259"/>
      <c r="H10" s="259"/>
      <c r="I10" s="259"/>
      <c r="J10" s="259"/>
      <c r="K10" s="257"/>
    </row>
    <row r="11" spans="2:11" ht="15" customHeight="1">
      <c r="B11" s="260"/>
      <c r="C11" s="262"/>
      <c r="D11" s="259" t="s">
        <v>1530</v>
      </c>
      <c r="E11" s="259"/>
      <c r="F11" s="259"/>
      <c r="G11" s="259"/>
      <c r="H11" s="259"/>
      <c r="I11" s="259"/>
      <c r="J11" s="259"/>
      <c r="K11" s="257"/>
    </row>
    <row r="12" spans="2:11" ht="12.75" customHeight="1">
      <c r="B12" s="260"/>
      <c r="C12" s="262"/>
      <c r="D12" s="262"/>
      <c r="E12" s="262"/>
      <c r="F12" s="262"/>
      <c r="G12" s="262"/>
      <c r="H12" s="262"/>
      <c r="I12" s="262"/>
      <c r="J12" s="262"/>
      <c r="K12" s="257"/>
    </row>
    <row r="13" spans="2:11" ht="15" customHeight="1">
      <c r="B13" s="260"/>
      <c r="C13" s="262"/>
      <c r="D13" s="259" t="s">
        <v>1531</v>
      </c>
      <c r="E13" s="259"/>
      <c r="F13" s="259"/>
      <c r="G13" s="259"/>
      <c r="H13" s="259"/>
      <c r="I13" s="259"/>
      <c r="J13" s="259"/>
      <c r="K13" s="257"/>
    </row>
    <row r="14" spans="2:11" ht="15" customHeight="1">
      <c r="B14" s="260"/>
      <c r="C14" s="262"/>
      <c r="D14" s="259" t="s">
        <v>1532</v>
      </c>
      <c r="E14" s="259"/>
      <c r="F14" s="259"/>
      <c r="G14" s="259"/>
      <c r="H14" s="259"/>
      <c r="I14" s="259"/>
      <c r="J14" s="259"/>
      <c r="K14" s="257"/>
    </row>
    <row r="15" spans="2:11" ht="15" customHeight="1">
      <c r="B15" s="260"/>
      <c r="C15" s="262"/>
      <c r="D15" s="259" t="s">
        <v>1533</v>
      </c>
      <c r="E15" s="259"/>
      <c r="F15" s="259"/>
      <c r="G15" s="259"/>
      <c r="H15" s="259"/>
      <c r="I15" s="259"/>
      <c r="J15" s="259"/>
      <c r="K15" s="257"/>
    </row>
    <row r="16" spans="2:11" ht="15" customHeight="1">
      <c r="B16" s="260"/>
      <c r="C16" s="262"/>
      <c r="D16" s="262"/>
      <c r="E16" s="263" t="s">
        <v>71</v>
      </c>
      <c r="F16" s="259" t="s">
        <v>1534</v>
      </c>
      <c r="G16" s="259"/>
      <c r="H16" s="259"/>
      <c r="I16" s="259"/>
      <c r="J16" s="259"/>
      <c r="K16" s="257"/>
    </row>
    <row r="17" spans="2:11" ht="15" customHeight="1">
      <c r="B17" s="260"/>
      <c r="C17" s="262"/>
      <c r="D17" s="262"/>
      <c r="E17" s="263" t="s">
        <v>1535</v>
      </c>
      <c r="F17" s="259" t="s">
        <v>1536</v>
      </c>
      <c r="G17" s="259"/>
      <c r="H17" s="259"/>
      <c r="I17" s="259"/>
      <c r="J17" s="259"/>
      <c r="K17" s="257"/>
    </row>
    <row r="18" spans="2:11" ht="15" customHeight="1">
      <c r="B18" s="260"/>
      <c r="C18" s="262"/>
      <c r="D18" s="262"/>
      <c r="E18" s="263" t="s">
        <v>1537</v>
      </c>
      <c r="F18" s="259" t="s">
        <v>1538</v>
      </c>
      <c r="G18" s="259"/>
      <c r="H18" s="259"/>
      <c r="I18" s="259"/>
      <c r="J18" s="259"/>
      <c r="K18" s="257"/>
    </row>
    <row r="19" spans="2:11" ht="15" customHeight="1">
      <c r="B19" s="260"/>
      <c r="C19" s="262"/>
      <c r="D19" s="262"/>
      <c r="E19" s="263" t="s">
        <v>1539</v>
      </c>
      <c r="F19" s="259" t="s">
        <v>1540</v>
      </c>
      <c r="G19" s="259"/>
      <c r="H19" s="259"/>
      <c r="I19" s="259"/>
      <c r="J19" s="259"/>
      <c r="K19" s="257"/>
    </row>
    <row r="20" spans="2:11" ht="15" customHeight="1">
      <c r="B20" s="260"/>
      <c r="C20" s="262"/>
      <c r="D20" s="262"/>
      <c r="E20" s="263" t="s">
        <v>1541</v>
      </c>
      <c r="F20" s="259" t="s">
        <v>1542</v>
      </c>
      <c r="G20" s="259"/>
      <c r="H20" s="259"/>
      <c r="I20" s="259"/>
      <c r="J20" s="259"/>
      <c r="K20" s="257"/>
    </row>
    <row r="21" spans="2:11" ht="15" customHeight="1">
      <c r="B21" s="260"/>
      <c r="C21" s="262"/>
      <c r="D21" s="262"/>
      <c r="E21" s="263" t="s">
        <v>1543</v>
      </c>
      <c r="F21" s="259" t="s">
        <v>1544</v>
      </c>
      <c r="G21" s="259"/>
      <c r="H21" s="259"/>
      <c r="I21" s="259"/>
      <c r="J21" s="259"/>
      <c r="K21" s="257"/>
    </row>
    <row r="22" spans="2:11" ht="12.75" customHeight="1">
      <c r="B22" s="260"/>
      <c r="C22" s="262"/>
      <c r="D22" s="262"/>
      <c r="E22" s="262"/>
      <c r="F22" s="262"/>
      <c r="G22" s="262"/>
      <c r="H22" s="262"/>
      <c r="I22" s="262"/>
      <c r="J22" s="262"/>
      <c r="K22" s="257"/>
    </row>
    <row r="23" spans="2:11" ht="15" customHeight="1">
      <c r="B23" s="260"/>
      <c r="C23" s="259" t="s">
        <v>1545</v>
      </c>
      <c r="D23" s="259"/>
      <c r="E23" s="259"/>
      <c r="F23" s="259"/>
      <c r="G23" s="259"/>
      <c r="H23" s="259"/>
      <c r="I23" s="259"/>
      <c r="J23" s="259"/>
      <c r="K23" s="257"/>
    </row>
    <row r="24" spans="2:11" ht="15" customHeight="1">
      <c r="B24" s="260"/>
      <c r="C24" s="259" t="s">
        <v>1546</v>
      </c>
      <c r="D24" s="259"/>
      <c r="E24" s="259"/>
      <c r="F24" s="259"/>
      <c r="G24" s="259"/>
      <c r="H24" s="259"/>
      <c r="I24" s="259"/>
      <c r="J24" s="259"/>
      <c r="K24" s="257"/>
    </row>
    <row r="25" spans="2:11" ht="15" customHeight="1">
      <c r="B25" s="260"/>
      <c r="C25" s="261"/>
      <c r="D25" s="259" t="s">
        <v>1547</v>
      </c>
      <c r="E25" s="259"/>
      <c r="F25" s="259"/>
      <c r="G25" s="259"/>
      <c r="H25" s="259"/>
      <c r="I25" s="259"/>
      <c r="J25" s="259"/>
      <c r="K25" s="257"/>
    </row>
    <row r="26" spans="2:11" ht="15" customHeight="1">
      <c r="B26" s="260"/>
      <c r="C26" s="262"/>
      <c r="D26" s="259" t="s">
        <v>1548</v>
      </c>
      <c r="E26" s="259"/>
      <c r="F26" s="259"/>
      <c r="G26" s="259"/>
      <c r="H26" s="259"/>
      <c r="I26" s="259"/>
      <c r="J26" s="259"/>
      <c r="K26" s="257"/>
    </row>
    <row r="27" spans="2:11" ht="12.75" customHeight="1">
      <c r="B27" s="260"/>
      <c r="C27" s="262"/>
      <c r="D27" s="262"/>
      <c r="E27" s="262"/>
      <c r="F27" s="262"/>
      <c r="G27" s="262"/>
      <c r="H27" s="262"/>
      <c r="I27" s="262"/>
      <c r="J27" s="262"/>
      <c r="K27" s="257"/>
    </row>
    <row r="28" spans="2:11" ht="15" customHeight="1">
      <c r="B28" s="260"/>
      <c r="C28" s="262"/>
      <c r="D28" s="259" t="s">
        <v>1549</v>
      </c>
      <c r="E28" s="259"/>
      <c r="F28" s="259"/>
      <c r="G28" s="259"/>
      <c r="H28" s="259"/>
      <c r="I28" s="259"/>
      <c r="J28" s="259"/>
      <c r="K28" s="257"/>
    </row>
    <row r="29" spans="2:11" ht="15" customHeight="1">
      <c r="B29" s="260"/>
      <c r="C29" s="262"/>
      <c r="D29" s="259" t="s">
        <v>1550</v>
      </c>
      <c r="E29" s="259"/>
      <c r="F29" s="259"/>
      <c r="G29" s="259"/>
      <c r="H29" s="259"/>
      <c r="I29" s="259"/>
      <c r="J29" s="259"/>
      <c r="K29" s="257"/>
    </row>
    <row r="30" spans="2:11" ht="12.75" customHeight="1">
      <c r="B30" s="260"/>
      <c r="C30" s="262"/>
      <c r="D30" s="262"/>
      <c r="E30" s="262"/>
      <c r="F30" s="262"/>
      <c r="G30" s="262"/>
      <c r="H30" s="262"/>
      <c r="I30" s="262"/>
      <c r="J30" s="262"/>
      <c r="K30" s="257"/>
    </row>
    <row r="31" spans="2:11" ht="15" customHeight="1">
      <c r="B31" s="260"/>
      <c r="C31" s="262"/>
      <c r="D31" s="259" t="s">
        <v>1551</v>
      </c>
      <c r="E31" s="259"/>
      <c r="F31" s="259"/>
      <c r="G31" s="259"/>
      <c r="H31" s="259"/>
      <c r="I31" s="259"/>
      <c r="J31" s="259"/>
      <c r="K31" s="257"/>
    </row>
    <row r="32" spans="2:11" ht="15" customHeight="1">
      <c r="B32" s="260"/>
      <c r="C32" s="262"/>
      <c r="D32" s="259" t="s">
        <v>1552</v>
      </c>
      <c r="E32" s="259"/>
      <c r="F32" s="259"/>
      <c r="G32" s="259"/>
      <c r="H32" s="259"/>
      <c r="I32" s="259"/>
      <c r="J32" s="259"/>
      <c r="K32" s="257"/>
    </row>
    <row r="33" spans="2:11" ht="15" customHeight="1">
      <c r="B33" s="260"/>
      <c r="C33" s="262"/>
      <c r="D33" s="259" t="s">
        <v>1553</v>
      </c>
      <c r="E33" s="259"/>
      <c r="F33" s="259"/>
      <c r="G33" s="259"/>
      <c r="H33" s="259"/>
      <c r="I33" s="259"/>
      <c r="J33" s="259"/>
      <c r="K33" s="257"/>
    </row>
    <row r="34" spans="2:11" ht="15" customHeight="1">
      <c r="B34" s="260"/>
      <c r="C34" s="262"/>
      <c r="D34" s="261"/>
      <c r="E34" s="264" t="s">
        <v>108</v>
      </c>
      <c r="F34" s="261"/>
      <c r="G34" s="259" t="s">
        <v>1554</v>
      </c>
      <c r="H34" s="259"/>
      <c r="I34" s="259"/>
      <c r="J34" s="259"/>
      <c r="K34" s="257"/>
    </row>
    <row r="35" spans="2:11" ht="15" customHeight="1">
      <c r="B35" s="260"/>
      <c r="C35" s="262"/>
      <c r="D35" s="261"/>
      <c r="E35" s="264" t="s">
        <v>1555</v>
      </c>
      <c r="F35" s="261"/>
      <c r="G35" s="259" t="s">
        <v>1556</v>
      </c>
      <c r="H35" s="259"/>
      <c r="I35" s="259"/>
      <c r="J35" s="259"/>
      <c r="K35" s="257"/>
    </row>
    <row r="36" spans="2:11" ht="15" customHeight="1">
      <c r="B36" s="260"/>
      <c r="C36" s="262"/>
      <c r="D36" s="261"/>
      <c r="E36" s="264" t="s">
        <v>46</v>
      </c>
      <c r="F36" s="261"/>
      <c r="G36" s="259" t="s">
        <v>1557</v>
      </c>
      <c r="H36" s="259"/>
      <c r="I36" s="259"/>
      <c r="J36" s="259"/>
      <c r="K36" s="257"/>
    </row>
    <row r="37" spans="2:11" ht="15" customHeight="1">
      <c r="B37" s="260"/>
      <c r="C37" s="262"/>
      <c r="D37" s="261"/>
      <c r="E37" s="264" t="s">
        <v>109</v>
      </c>
      <c r="F37" s="261"/>
      <c r="G37" s="259" t="s">
        <v>1558</v>
      </c>
      <c r="H37" s="259"/>
      <c r="I37" s="259"/>
      <c r="J37" s="259"/>
      <c r="K37" s="257"/>
    </row>
    <row r="38" spans="2:11" ht="15" customHeight="1">
      <c r="B38" s="260"/>
      <c r="C38" s="262"/>
      <c r="D38" s="261"/>
      <c r="E38" s="264" t="s">
        <v>110</v>
      </c>
      <c r="F38" s="261"/>
      <c r="G38" s="259" t="s">
        <v>1559</v>
      </c>
      <c r="H38" s="259"/>
      <c r="I38" s="259"/>
      <c r="J38" s="259"/>
      <c r="K38" s="257"/>
    </row>
    <row r="39" spans="2:11" ht="15" customHeight="1">
      <c r="B39" s="260"/>
      <c r="C39" s="262"/>
      <c r="D39" s="261"/>
      <c r="E39" s="264" t="s">
        <v>111</v>
      </c>
      <c r="F39" s="261"/>
      <c r="G39" s="259" t="s">
        <v>1560</v>
      </c>
      <c r="H39" s="259"/>
      <c r="I39" s="259"/>
      <c r="J39" s="259"/>
      <c r="K39" s="257"/>
    </row>
    <row r="40" spans="2:11" ht="15" customHeight="1">
      <c r="B40" s="260"/>
      <c r="C40" s="262"/>
      <c r="D40" s="261"/>
      <c r="E40" s="264" t="s">
        <v>1561</v>
      </c>
      <c r="F40" s="261"/>
      <c r="G40" s="259" t="s">
        <v>1562</v>
      </c>
      <c r="H40" s="259"/>
      <c r="I40" s="259"/>
      <c r="J40" s="259"/>
      <c r="K40" s="257"/>
    </row>
    <row r="41" spans="2:11" ht="15" customHeight="1">
      <c r="B41" s="260"/>
      <c r="C41" s="262"/>
      <c r="D41" s="261"/>
      <c r="E41" s="264"/>
      <c r="F41" s="261"/>
      <c r="G41" s="259" t="s">
        <v>1563</v>
      </c>
      <c r="H41" s="259"/>
      <c r="I41" s="259"/>
      <c r="J41" s="259"/>
      <c r="K41" s="257"/>
    </row>
    <row r="42" spans="2:11" ht="15" customHeight="1">
      <c r="B42" s="260"/>
      <c r="C42" s="262"/>
      <c r="D42" s="261"/>
      <c r="E42" s="264" t="s">
        <v>1564</v>
      </c>
      <c r="F42" s="261"/>
      <c r="G42" s="259" t="s">
        <v>1565</v>
      </c>
      <c r="H42" s="259"/>
      <c r="I42" s="259"/>
      <c r="J42" s="259"/>
      <c r="K42" s="257"/>
    </row>
    <row r="43" spans="2:11" ht="15" customHeight="1">
      <c r="B43" s="260"/>
      <c r="C43" s="262"/>
      <c r="D43" s="261"/>
      <c r="E43" s="264" t="s">
        <v>114</v>
      </c>
      <c r="F43" s="261"/>
      <c r="G43" s="259" t="s">
        <v>1566</v>
      </c>
      <c r="H43" s="259"/>
      <c r="I43" s="259"/>
      <c r="J43" s="259"/>
      <c r="K43" s="257"/>
    </row>
    <row r="44" spans="2:11" ht="12.75" customHeight="1">
      <c r="B44" s="260"/>
      <c r="C44" s="262"/>
      <c r="D44" s="261"/>
      <c r="E44" s="261"/>
      <c r="F44" s="261"/>
      <c r="G44" s="261"/>
      <c r="H44" s="261"/>
      <c r="I44" s="261"/>
      <c r="J44" s="261"/>
      <c r="K44" s="257"/>
    </row>
    <row r="45" spans="2:11" ht="15" customHeight="1">
      <c r="B45" s="260"/>
      <c r="C45" s="262"/>
      <c r="D45" s="259" t="s">
        <v>1567</v>
      </c>
      <c r="E45" s="259"/>
      <c r="F45" s="259"/>
      <c r="G45" s="259"/>
      <c r="H45" s="259"/>
      <c r="I45" s="259"/>
      <c r="J45" s="259"/>
      <c r="K45" s="257"/>
    </row>
    <row r="46" spans="2:11" ht="15" customHeight="1">
      <c r="B46" s="260"/>
      <c r="C46" s="262"/>
      <c r="D46" s="262"/>
      <c r="E46" s="259" t="s">
        <v>1568</v>
      </c>
      <c r="F46" s="259"/>
      <c r="G46" s="259"/>
      <c r="H46" s="259"/>
      <c r="I46" s="259"/>
      <c r="J46" s="259"/>
      <c r="K46" s="257"/>
    </row>
    <row r="47" spans="2:11" ht="15" customHeight="1">
      <c r="B47" s="260"/>
      <c r="C47" s="262"/>
      <c r="D47" s="262"/>
      <c r="E47" s="259" t="s">
        <v>1569</v>
      </c>
      <c r="F47" s="259"/>
      <c r="G47" s="259"/>
      <c r="H47" s="259"/>
      <c r="I47" s="259"/>
      <c r="J47" s="259"/>
      <c r="K47" s="257"/>
    </row>
    <row r="48" spans="2:11" ht="15" customHeight="1">
      <c r="B48" s="260"/>
      <c r="C48" s="262"/>
      <c r="D48" s="262"/>
      <c r="E48" s="259" t="s">
        <v>1570</v>
      </c>
      <c r="F48" s="259"/>
      <c r="G48" s="259"/>
      <c r="H48" s="259"/>
      <c r="I48" s="259"/>
      <c r="J48" s="259"/>
      <c r="K48" s="257"/>
    </row>
    <row r="49" spans="2:11" ht="15" customHeight="1">
      <c r="B49" s="260"/>
      <c r="C49" s="262"/>
      <c r="D49" s="259" t="s">
        <v>1571</v>
      </c>
      <c r="E49" s="259"/>
      <c r="F49" s="259"/>
      <c r="G49" s="259"/>
      <c r="H49" s="259"/>
      <c r="I49" s="259"/>
      <c r="J49" s="259"/>
      <c r="K49" s="257"/>
    </row>
    <row r="50" spans="2:11" ht="25.5" customHeight="1">
      <c r="B50" s="255"/>
      <c r="C50" s="256" t="s">
        <v>1572</v>
      </c>
      <c r="D50" s="256"/>
      <c r="E50" s="256"/>
      <c r="F50" s="256"/>
      <c r="G50" s="256"/>
      <c r="H50" s="256"/>
      <c r="I50" s="256"/>
      <c r="J50" s="256"/>
      <c r="K50" s="257"/>
    </row>
    <row r="51" spans="2:11" ht="5.25" customHeight="1">
      <c r="B51" s="255"/>
      <c r="C51" s="258"/>
      <c r="D51" s="258"/>
      <c r="E51" s="258"/>
      <c r="F51" s="258"/>
      <c r="G51" s="258"/>
      <c r="H51" s="258"/>
      <c r="I51" s="258"/>
      <c r="J51" s="258"/>
      <c r="K51" s="257"/>
    </row>
    <row r="52" spans="2:11" ht="15" customHeight="1">
      <c r="B52" s="255"/>
      <c r="C52" s="259" t="s">
        <v>1573</v>
      </c>
      <c r="D52" s="259"/>
      <c r="E52" s="259"/>
      <c r="F52" s="259"/>
      <c r="G52" s="259"/>
      <c r="H52" s="259"/>
      <c r="I52" s="259"/>
      <c r="J52" s="259"/>
      <c r="K52" s="257"/>
    </row>
    <row r="53" spans="2:11" ht="15" customHeight="1">
      <c r="B53" s="255"/>
      <c r="C53" s="259" t="s">
        <v>1574</v>
      </c>
      <c r="D53" s="259"/>
      <c r="E53" s="259"/>
      <c r="F53" s="259"/>
      <c r="G53" s="259"/>
      <c r="H53" s="259"/>
      <c r="I53" s="259"/>
      <c r="J53" s="259"/>
      <c r="K53" s="257"/>
    </row>
    <row r="54" spans="2:11" ht="12.75" customHeight="1">
      <c r="B54" s="255"/>
      <c r="C54" s="261"/>
      <c r="D54" s="261"/>
      <c r="E54" s="261"/>
      <c r="F54" s="261"/>
      <c r="G54" s="261"/>
      <c r="H54" s="261"/>
      <c r="I54" s="261"/>
      <c r="J54" s="261"/>
      <c r="K54" s="257"/>
    </row>
    <row r="55" spans="2:11" ht="15" customHeight="1">
      <c r="B55" s="255"/>
      <c r="C55" s="259" t="s">
        <v>1575</v>
      </c>
      <c r="D55" s="259"/>
      <c r="E55" s="259"/>
      <c r="F55" s="259"/>
      <c r="G55" s="259"/>
      <c r="H55" s="259"/>
      <c r="I55" s="259"/>
      <c r="J55" s="259"/>
      <c r="K55" s="257"/>
    </row>
    <row r="56" spans="2:11" ht="15" customHeight="1">
      <c r="B56" s="255"/>
      <c r="C56" s="262"/>
      <c r="D56" s="259" t="s">
        <v>1576</v>
      </c>
      <c r="E56" s="259"/>
      <c r="F56" s="259"/>
      <c r="G56" s="259"/>
      <c r="H56" s="259"/>
      <c r="I56" s="259"/>
      <c r="J56" s="259"/>
      <c r="K56" s="257"/>
    </row>
    <row r="57" spans="2:11" ht="15" customHeight="1">
      <c r="B57" s="255"/>
      <c r="C57" s="262"/>
      <c r="D57" s="259" t="s">
        <v>1577</v>
      </c>
      <c r="E57" s="259"/>
      <c r="F57" s="259"/>
      <c r="G57" s="259"/>
      <c r="H57" s="259"/>
      <c r="I57" s="259"/>
      <c r="J57" s="259"/>
      <c r="K57" s="257"/>
    </row>
    <row r="58" spans="2:11" ht="15" customHeight="1">
      <c r="B58" s="255"/>
      <c r="C58" s="262"/>
      <c r="D58" s="259" t="s">
        <v>1578</v>
      </c>
      <c r="E58" s="259"/>
      <c r="F58" s="259"/>
      <c r="G58" s="259"/>
      <c r="H58" s="259"/>
      <c r="I58" s="259"/>
      <c r="J58" s="259"/>
      <c r="K58" s="257"/>
    </row>
    <row r="59" spans="2:11" ht="15" customHeight="1">
      <c r="B59" s="255"/>
      <c r="C59" s="262"/>
      <c r="D59" s="259" t="s">
        <v>1579</v>
      </c>
      <c r="E59" s="259"/>
      <c r="F59" s="259"/>
      <c r="G59" s="259"/>
      <c r="H59" s="259"/>
      <c r="I59" s="259"/>
      <c r="J59" s="259"/>
      <c r="K59" s="257"/>
    </row>
    <row r="60" spans="2:11" ht="15" customHeight="1">
      <c r="B60" s="255"/>
      <c r="C60" s="262"/>
      <c r="D60" s="265" t="s">
        <v>1580</v>
      </c>
      <c r="E60" s="265"/>
      <c r="F60" s="265"/>
      <c r="G60" s="265"/>
      <c r="H60" s="265"/>
      <c r="I60" s="265"/>
      <c r="J60" s="265"/>
      <c r="K60" s="257"/>
    </row>
    <row r="61" spans="2:11" ht="15" customHeight="1">
      <c r="B61" s="255"/>
      <c r="C61" s="262"/>
      <c r="D61" s="259" t="s">
        <v>1581</v>
      </c>
      <c r="E61" s="259"/>
      <c r="F61" s="259"/>
      <c r="G61" s="259"/>
      <c r="H61" s="259"/>
      <c r="I61" s="259"/>
      <c r="J61" s="259"/>
      <c r="K61" s="257"/>
    </row>
    <row r="62" spans="2:11" ht="12.75" customHeight="1">
      <c r="B62" s="255"/>
      <c r="C62" s="262"/>
      <c r="D62" s="262"/>
      <c r="E62" s="266"/>
      <c r="F62" s="262"/>
      <c r="G62" s="262"/>
      <c r="H62" s="262"/>
      <c r="I62" s="262"/>
      <c r="J62" s="262"/>
      <c r="K62" s="257"/>
    </row>
    <row r="63" spans="2:11" ht="15" customHeight="1">
      <c r="B63" s="255"/>
      <c r="C63" s="262"/>
      <c r="D63" s="259" t="s">
        <v>1582</v>
      </c>
      <c r="E63" s="259"/>
      <c r="F63" s="259"/>
      <c r="G63" s="259"/>
      <c r="H63" s="259"/>
      <c r="I63" s="259"/>
      <c r="J63" s="259"/>
      <c r="K63" s="257"/>
    </row>
    <row r="64" spans="2:11" ht="15" customHeight="1">
      <c r="B64" s="255"/>
      <c r="C64" s="262"/>
      <c r="D64" s="265" t="s">
        <v>1583</v>
      </c>
      <c r="E64" s="265"/>
      <c r="F64" s="265"/>
      <c r="G64" s="265"/>
      <c r="H64" s="265"/>
      <c r="I64" s="265"/>
      <c r="J64" s="265"/>
      <c r="K64" s="257"/>
    </row>
    <row r="65" spans="2:11" ht="15" customHeight="1">
      <c r="B65" s="255"/>
      <c r="C65" s="262"/>
      <c r="D65" s="259" t="s">
        <v>1584</v>
      </c>
      <c r="E65" s="259"/>
      <c r="F65" s="259"/>
      <c r="G65" s="259"/>
      <c r="H65" s="259"/>
      <c r="I65" s="259"/>
      <c r="J65" s="259"/>
      <c r="K65" s="257"/>
    </row>
    <row r="66" spans="2:11" ht="15" customHeight="1">
      <c r="B66" s="255"/>
      <c r="C66" s="262"/>
      <c r="D66" s="259" t="s">
        <v>1585</v>
      </c>
      <c r="E66" s="259"/>
      <c r="F66" s="259"/>
      <c r="G66" s="259"/>
      <c r="H66" s="259"/>
      <c r="I66" s="259"/>
      <c r="J66" s="259"/>
      <c r="K66" s="257"/>
    </row>
    <row r="67" spans="2:11" ht="15" customHeight="1">
      <c r="B67" s="255"/>
      <c r="C67" s="262"/>
      <c r="D67" s="259" t="s">
        <v>1586</v>
      </c>
      <c r="E67" s="259"/>
      <c r="F67" s="259"/>
      <c r="G67" s="259"/>
      <c r="H67" s="259"/>
      <c r="I67" s="259"/>
      <c r="J67" s="259"/>
      <c r="K67" s="257"/>
    </row>
    <row r="68" spans="2:11" ht="15" customHeight="1">
      <c r="B68" s="255"/>
      <c r="C68" s="262"/>
      <c r="D68" s="259" t="s">
        <v>1587</v>
      </c>
      <c r="E68" s="259"/>
      <c r="F68" s="259"/>
      <c r="G68" s="259"/>
      <c r="H68" s="259"/>
      <c r="I68" s="259"/>
      <c r="J68" s="259"/>
      <c r="K68" s="257"/>
    </row>
    <row r="69" spans="2:11" ht="12.75" customHeight="1">
      <c r="B69" s="267"/>
      <c r="C69" s="268"/>
      <c r="D69" s="268"/>
      <c r="E69" s="268"/>
      <c r="F69" s="268"/>
      <c r="G69" s="268"/>
      <c r="H69" s="268"/>
      <c r="I69" s="268"/>
      <c r="J69" s="268"/>
      <c r="K69" s="269"/>
    </row>
    <row r="70" spans="2:11" ht="18.75" customHeight="1">
      <c r="B70" s="270"/>
      <c r="C70" s="270"/>
      <c r="D70" s="270"/>
      <c r="E70" s="270"/>
      <c r="F70" s="270"/>
      <c r="G70" s="270"/>
      <c r="H70" s="270"/>
      <c r="I70" s="270"/>
      <c r="J70" s="270"/>
      <c r="K70" s="271"/>
    </row>
    <row r="71" spans="2:11" ht="18.75" customHeight="1">
      <c r="B71" s="271"/>
      <c r="C71" s="271"/>
      <c r="D71" s="271"/>
      <c r="E71" s="271"/>
      <c r="F71" s="271"/>
      <c r="G71" s="271"/>
      <c r="H71" s="271"/>
      <c r="I71" s="271"/>
      <c r="J71" s="271"/>
      <c r="K71" s="271"/>
    </row>
    <row r="72" spans="2:11" ht="7.5" customHeight="1">
      <c r="B72" s="272"/>
      <c r="C72" s="273"/>
      <c r="D72" s="273"/>
      <c r="E72" s="273"/>
      <c r="F72" s="273"/>
      <c r="G72" s="273"/>
      <c r="H72" s="273"/>
      <c r="I72" s="273"/>
      <c r="J72" s="273"/>
      <c r="K72" s="274"/>
    </row>
    <row r="73" spans="2:11" ht="45" customHeight="1">
      <c r="B73" s="275"/>
      <c r="C73" s="276" t="s">
        <v>1523</v>
      </c>
      <c r="D73" s="276"/>
      <c r="E73" s="276"/>
      <c r="F73" s="276"/>
      <c r="G73" s="276"/>
      <c r="H73" s="276"/>
      <c r="I73" s="276"/>
      <c r="J73" s="276"/>
      <c r="K73" s="277"/>
    </row>
    <row r="74" spans="2:11" ht="17.25" customHeight="1">
      <c r="B74" s="275"/>
      <c r="C74" s="278" t="s">
        <v>1588</v>
      </c>
      <c r="D74" s="278"/>
      <c r="E74" s="278"/>
      <c r="F74" s="278" t="s">
        <v>1589</v>
      </c>
      <c r="G74" s="279"/>
      <c r="H74" s="278" t="s">
        <v>109</v>
      </c>
      <c r="I74" s="278" t="s">
        <v>50</v>
      </c>
      <c r="J74" s="278" t="s">
        <v>1590</v>
      </c>
      <c r="K74" s="277"/>
    </row>
    <row r="75" spans="2:11" ht="17.25" customHeight="1">
      <c r="B75" s="275"/>
      <c r="C75" s="280" t="s">
        <v>1591</v>
      </c>
      <c r="D75" s="280"/>
      <c r="E75" s="280"/>
      <c r="F75" s="281" t="s">
        <v>1592</v>
      </c>
      <c r="G75" s="282"/>
      <c r="H75" s="280"/>
      <c r="I75" s="280"/>
      <c r="J75" s="280" t="s">
        <v>1593</v>
      </c>
      <c r="K75" s="277"/>
    </row>
    <row r="76" spans="2:11" ht="5.25" customHeight="1">
      <c r="B76" s="275"/>
      <c r="C76" s="283"/>
      <c r="D76" s="283"/>
      <c r="E76" s="283"/>
      <c r="F76" s="283"/>
      <c r="G76" s="284"/>
      <c r="H76" s="283"/>
      <c r="I76" s="283"/>
      <c r="J76" s="283"/>
      <c r="K76" s="277"/>
    </row>
    <row r="77" spans="2:11" ht="15" customHeight="1">
      <c r="B77" s="275"/>
      <c r="C77" s="264" t="s">
        <v>1594</v>
      </c>
      <c r="D77" s="264"/>
      <c r="E77" s="264"/>
      <c r="F77" s="285" t="s">
        <v>1595</v>
      </c>
      <c r="G77" s="284"/>
      <c r="H77" s="264" t="s">
        <v>1596</v>
      </c>
      <c r="I77" s="264" t="s">
        <v>1597</v>
      </c>
      <c r="J77" s="264" t="s">
        <v>1598</v>
      </c>
      <c r="K77" s="277"/>
    </row>
    <row r="78" spans="2:11" ht="15" customHeight="1">
      <c r="B78" s="286"/>
      <c r="C78" s="264" t="s">
        <v>1599</v>
      </c>
      <c r="D78" s="264"/>
      <c r="E78" s="264"/>
      <c r="F78" s="285" t="s">
        <v>1600</v>
      </c>
      <c r="G78" s="284"/>
      <c r="H78" s="264" t="s">
        <v>1601</v>
      </c>
      <c r="I78" s="264" t="s">
        <v>1597</v>
      </c>
      <c r="J78" s="264">
        <v>50</v>
      </c>
      <c r="K78" s="277"/>
    </row>
    <row r="79" spans="2:11" ht="15" customHeight="1">
      <c r="B79" s="286"/>
      <c r="C79" s="264" t="s">
        <v>1602</v>
      </c>
      <c r="D79" s="264"/>
      <c r="E79" s="264"/>
      <c r="F79" s="285" t="s">
        <v>1595</v>
      </c>
      <c r="G79" s="284"/>
      <c r="H79" s="264" t="s">
        <v>1603</v>
      </c>
      <c r="I79" s="264" t="s">
        <v>1604</v>
      </c>
      <c r="J79" s="264"/>
      <c r="K79" s="277"/>
    </row>
    <row r="80" spans="2:11" ht="15" customHeight="1">
      <c r="B80" s="286"/>
      <c r="C80" s="264" t="s">
        <v>1605</v>
      </c>
      <c r="D80" s="264"/>
      <c r="E80" s="264"/>
      <c r="F80" s="285" t="s">
        <v>1600</v>
      </c>
      <c r="G80" s="284"/>
      <c r="H80" s="264" t="s">
        <v>1606</v>
      </c>
      <c r="I80" s="264" t="s">
        <v>1597</v>
      </c>
      <c r="J80" s="264">
        <v>50</v>
      </c>
      <c r="K80" s="277"/>
    </row>
    <row r="81" spans="2:11" ht="15" customHeight="1">
      <c r="B81" s="286"/>
      <c r="C81" s="264" t="s">
        <v>1607</v>
      </c>
      <c r="D81" s="264"/>
      <c r="E81" s="264"/>
      <c r="F81" s="285" t="s">
        <v>1600</v>
      </c>
      <c r="G81" s="284"/>
      <c r="H81" s="264" t="s">
        <v>1608</v>
      </c>
      <c r="I81" s="264" t="s">
        <v>1597</v>
      </c>
      <c r="J81" s="264">
        <v>20</v>
      </c>
      <c r="K81" s="277"/>
    </row>
    <row r="82" spans="2:11" ht="15" customHeight="1">
      <c r="B82" s="286"/>
      <c r="C82" s="264" t="s">
        <v>1609</v>
      </c>
      <c r="D82" s="264"/>
      <c r="E82" s="264"/>
      <c r="F82" s="285" t="s">
        <v>1600</v>
      </c>
      <c r="G82" s="284"/>
      <c r="H82" s="264" t="s">
        <v>1610</v>
      </c>
      <c r="I82" s="264" t="s">
        <v>1597</v>
      </c>
      <c r="J82" s="264">
        <v>20</v>
      </c>
      <c r="K82" s="277"/>
    </row>
    <row r="83" spans="2:11" ht="15" customHeight="1">
      <c r="B83" s="286"/>
      <c r="C83" s="264" t="s">
        <v>1611</v>
      </c>
      <c r="D83" s="264"/>
      <c r="E83" s="264"/>
      <c r="F83" s="285" t="s">
        <v>1600</v>
      </c>
      <c r="G83" s="284"/>
      <c r="H83" s="264" t="s">
        <v>1612</v>
      </c>
      <c r="I83" s="264" t="s">
        <v>1597</v>
      </c>
      <c r="J83" s="264">
        <v>50</v>
      </c>
      <c r="K83" s="277"/>
    </row>
    <row r="84" spans="2:11" ht="15" customHeight="1">
      <c r="B84" s="286"/>
      <c r="C84" s="264" t="s">
        <v>1613</v>
      </c>
      <c r="D84" s="264"/>
      <c r="E84" s="264"/>
      <c r="F84" s="285" t="s">
        <v>1600</v>
      </c>
      <c r="G84" s="284"/>
      <c r="H84" s="264" t="s">
        <v>1613</v>
      </c>
      <c r="I84" s="264" t="s">
        <v>1597</v>
      </c>
      <c r="J84" s="264">
        <v>50</v>
      </c>
      <c r="K84" s="277"/>
    </row>
    <row r="85" spans="2:11" ht="15" customHeight="1">
      <c r="B85" s="286"/>
      <c r="C85" s="264" t="s">
        <v>115</v>
      </c>
      <c r="D85" s="264"/>
      <c r="E85" s="264"/>
      <c r="F85" s="285" t="s">
        <v>1600</v>
      </c>
      <c r="G85" s="284"/>
      <c r="H85" s="264" t="s">
        <v>1614</v>
      </c>
      <c r="I85" s="264" t="s">
        <v>1597</v>
      </c>
      <c r="J85" s="264">
        <v>255</v>
      </c>
      <c r="K85" s="277"/>
    </row>
    <row r="86" spans="2:11" ht="15" customHeight="1">
      <c r="B86" s="286"/>
      <c r="C86" s="264" t="s">
        <v>1615</v>
      </c>
      <c r="D86" s="264"/>
      <c r="E86" s="264"/>
      <c r="F86" s="285" t="s">
        <v>1595</v>
      </c>
      <c r="G86" s="284"/>
      <c r="H86" s="264" t="s">
        <v>1616</v>
      </c>
      <c r="I86" s="264" t="s">
        <v>1617</v>
      </c>
      <c r="J86" s="264"/>
      <c r="K86" s="277"/>
    </row>
    <row r="87" spans="2:11" ht="15" customHeight="1">
      <c r="B87" s="286"/>
      <c r="C87" s="264" t="s">
        <v>1618</v>
      </c>
      <c r="D87" s="264"/>
      <c r="E87" s="264"/>
      <c r="F87" s="285" t="s">
        <v>1595</v>
      </c>
      <c r="G87" s="284"/>
      <c r="H87" s="264" t="s">
        <v>1619</v>
      </c>
      <c r="I87" s="264" t="s">
        <v>1620</v>
      </c>
      <c r="J87" s="264"/>
      <c r="K87" s="277"/>
    </row>
    <row r="88" spans="2:11" ht="15" customHeight="1">
      <c r="B88" s="286"/>
      <c r="C88" s="264" t="s">
        <v>1621</v>
      </c>
      <c r="D88" s="264"/>
      <c r="E88" s="264"/>
      <c r="F88" s="285" t="s">
        <v>1595</v>
      </c>
      <c r="G88" s="284"/>
      <c r="H88" s="264" t="s">
        <v>1621</v>
      </c>
      <c r="I88" s="264" t="s">
        <v>1620</v>
      </c>
      <c r="J88" s="264"/>
      <c r="K88" s="277"/>
    </row>
    <row r="89" spans="2:11" ht="15" customHeight="1">
      <c r="B89" s="286"/>
      <c r="C89" s="264" t="s">
        <v>33</v>
      </c>
      <c r="D89" s="264"/>
      <c r="E89" s="264"/>
      <c r="F89" s="285" t="s">
        <v>1595</v>
      </c>
      <c r="G89" s="284"/>
      <c r="H89" s="264" t="s">
        <v>1622</v>
      </c>
      <c r="I89" s="264" t="s">
        <v>1620</v>
      </c>
      <c r="J89" s="264"/>
      <c r="K89" s="277"/>
    </row>
    <row r="90" spans="2:11" ht="15" customHeight="1">
      <c r="B90" s="286"/>
      <c r="C90" s="264" t="s">
        <v>41</v>
      </c>
      <c r="D90" s="264"/>
      <c r="E90" s="264"/>
      <c r="F90" s="285" t="s">
        <v>1595</v>
      </c>
      <c r="G90" s="284"/>
      <c r="H90" s="264" t="s">
        <v>1623</v>
      </c>
      <c r="I90" s="264" t="s">
        <v>1620</v>
      </c>
      <c r="J90" s="264"/>
      <c r="K90" s="277"/>
    </row>
    <row r="91" spans="2:11" ht="15" customHeight="1">
      <c r="B91" s="287"/>
      <c r="C91" s="288"/>
      <c r="D91" s="288"/>
      <c r="E91" s="288"/>
      <c r="F91" s="288"/>
      <c r="G91" s="288"/>
      <c r="H91" s="288"/>
      <c r="I91" s="288"/>
      <c r="J91" s="288"/>
      <c r="K91" s="289"/>
    </row>
    <row r="92" spans="2:11" ht="18.75" customHeight="1">
      <c r="B92" s="290"/>
      <c r="C92" s="291"/>
      <c r="D92" s="291"/>
      <c r="E92" s="291"/>
      <c r="F92" s="291"/>
      <c r="G92" s="291"/>
      <c r="H92" s="291"/>
      <c r="I92" s="291"/>
      <c r="J92" s="291"/>
      <c r="K92" s="290"/>
    </row>
    <row r="93" spans="2:11" ht="18.75" customHeight="1">
      <c r="B93" s="271"/>
      <c r="C93" s="271"/>
      <c r="D93" s="271"/>
      <c r="E93" s="271"/>
      <c r="F93" s="271"/>
      <c r="G93" s="271"/>
      <c r="H93" s="271"/>
      <c r="I93" s="271"/>
      <c r="J93" s="271"/>
      <c r="K93" s="271"/>
    </row>
    <row r="94" spans="2:11" ht="7.5" customHeight="1">
      <c r="B94" s="272"/>
      <c r="C94" s="273"/>
      <c r="D94" s="273"/>
      <c r="E94" s="273"/>
      <c r="F94" s="273"/>
      <c r="G94" s="273"/>
      <c r="H94" s="273"/>
      <c r="I94" s="273"/>
      <c r="J94" s="273"/>
      <c r="K94" s="274"/>
    </row>
    <row r="95" spans="2:11" ht="45" customHeight="1">
      <c r="B95" s="275"/>
      <c r="C95" s="276" t="s">
        <v>1624</v>
      </c>
      <c r="D95" s="276"/>
      <c r="E95" s="276"/>
      <c r="F95" s="276"/>
      <c r="G95" s="276"/>
      <c r="H95" s="276"/>
      <c r="I95" s="276"/>
      <c r="J95" s="276"/>
      <c r="K95" s="277"/>
    </row>
    <row r="96" spans="2:11" ht="17.25" customHeight="1">
      <c r="B96" s="275"/>
      <c r="C96" s="278" t="s">
        <v>1588</v>
      </c>
      <c r="D96" s="278"/>
      <c r="E96" s="278"/>
      <c r="F96" s="278" t="s">
        <v>1589</v>
      </c>
      <c r="G96" s="279"/>
      <c r="H96" s="278" t="s">
        <v>109</v>
      </c>
      <c r="I96" s="278" t="s">
        <v>50</v>
      </c>
      <c r="J96" s="278" t="s">
        <v>1590</v>
      </c>
      <c r="K96" s="277"/>
    </row>
    <row r="97" spans="2:11" ht="17.25" customHeight="1">
      <c r="B97" s="275"/>
      <c r="C97" s="280" t="s">
        <v>1591</v>
      </c>
      <c r="D97" s="280"/>
      <c r="E97" s="280"/>
      <c r="F97" s="281" t="s">
        <v>1592</v>
      </c>
      <c r="G97" s="282"/>
      <c r="H97" s="280"/>
      <c r="I97" s="280"/>
      <c r="J97" s="280" t="s">
        <v>1593</v>
      </c>
      <c r="K97" s="277"/>
    </row>
    <row r="98" spans="2:11" ht="5.25" customHeight="1">
      <c r="B98" s="275"/>
      <c r="C98" s="278"/>
      <c r="D98" s="278"/>
      <c r="E98" s="278"/>
      <c r="F98" s="278"/>
      <c r="G98" s="292"/>
      <c r="H98" s="278"/>
      <c r="I98" s="278"/>
      <c r="J98" s="278"/>
      <c r="K98" s="277"/>
    </row>
    <row r="99" spans="2:11" ht="15" customHeight="1">
      <c r="B99" s="275"/>
      <c r="C99" s="264" t="s">
        <v>1594</v>
      </c>
      <c r="D99" s="264"/>
      <c r="E99" s="264"/>
      <c r="F99" s="285" t="s">
        <v>1595</v>
      </c>
      <c r="G99" s="264"/>
      <c r="H99" s="264" t="s">
        <v>1625</v>
      </c>
      <c r="I99" s="264" t="s">
        <v>1597</v>
      </c>
      <c r="J99" s="264" t="s">
        <v>1598</v>
      </c>
      <c r="K99" s="277"/>
    </row>
    <row r="100" spans="2:11" ht="15" customHeight="1">
      <c r="B100" s="286"/>
      <c r="C100" s="264" t="s">
        <v>1599</v>
      </c>
      <c r="D100" s="264"/>
      <c r="E100" s="264"/>
      <c r="F100" s="285" t="s">
        <v>1600</v>
      </c>
      <c r="G100" s="264"/>
      <c r="H100" s="264" t="s">
        <v>1625</v>
      </c>
      <c r="I100" s="264" t="s">
        <v>1597</v>
      </c>
      <c r="J100" s="264">
        <v>50</v>
      </c>
      <c r="K100" s="277"/>
    </row>
    <row r="101" spans="2:11" ht="15" customHeight="1">
      <c r="B101" s="286"/>
      <c r="C101" s="264" t="s">
        <v>1602</v>
      </c>
      <c r="D101" s="264"/>
      <c r="E101" s="264"/>
      <c r="F101" s="285" t="s">
        <v>1595</v>
      </c>
      <c r="G101" s="264"/>
      <c r="H101" s="264" t="s">
        <v>1625</v>
      </c>
      <c r="I101" s="264" t="s">
        <v>1604</v>
      </c>
      <c r="J101" s="264"/>
      <c r="K101" s="277"/>
    </row>
    <row r="102" spans="2:11" ht="15" customHeight="1">
      <c r="B102" s="286"/>
      <c r="C102" s="264" t="s">
        <v>1605</v>
      </c>
      <c r="D102" s="264"/>
      <c r="E102" s="264"/>
      <c r="F102" s="285" t="s">
        <v>1600</v>
      </c>
      <c r="G102" s="264"/>
      <c r="H102" s="264" t="s">
        <v>1625</v>
      </c>
      <c r="I102" s="264" t="s">
        <v>1597</v>
      </c>
      <c r="J102" s="264">
        <v>50</v>
      </c>
      <c r="K102" s="277"/>
    </row>
    <row r="103" spans="2:11" ht="15" customHeight="1">
      <c r="B103" s="286"/>
      <c r="C103" s="264" t="s">
        <v>1613</v>
      </c>
      <c r="D103" s="264"/>
      <c r="E103" s="264"/>
      <c r="F103" s="285" t="s">
        <v>1600</v>
      </c>
      <c r="G103" s="264"/>
      <c r="H103" s="264" t="s">
        <v>1625</v>
      </c>
      <c r="I103" s="264" t="s">
        <v>1597</v>
      </c>
      <c r="J103" s="264">
        <v>50</v>
      </c>
      <c r="K103" s="277"/>
    </row>
    <row r="104" spans="2:11" ht="15" customHeight="1">
      <c r="B104" s="286"/>
      <c r="C104" s="264" t="s">
        <v>1611</v>
      </c>
      <c r="D104" s="264"/>
      <c r="E104" s="264"/>
      <c r="F104" s="285" t="s">
        <v>1600</v>
      </c>
      <c r="G104" s="264"/>
      <c r="H104" s="264" t="s">
        <v>1625</v>
      </c>
      <c r="I104" s="264" t="s">
        <v>1597</v>
      </c>
      <c r="J104" s="264">
        <v>50</v>
      </c>
      <c r="K104" s="277"/>
    </row>
    <row r="105" spans="2:11" ht="15" customHeight="1">
      <c r="B105" s="286"/>
      <c r="C105" s="264" t="s">
        <v>46</v>
      </c>
      <c r="D105" s="264"/>
      <c r="E105" s="264"/>
      <c r="F105" s="285" t="s">
        <v>1595</v>
      </c>
      <c r="G105" s="264"/>
      <c r="H105" s="264" t="s">
        <v>1626</v>
      </c>
      <c r="I105" s="264" t="s">
        <v>1597</v>
      </c>
      <c r="J105" s="264">
        <v>20</v>
      </c>
      <c r="K105" s="277"/>
    </row>
    <row r="106" spans="2:11" ht="15" customHeight="1">
      <c r="B106" s="286"/>
      <c r="C106" s="264" t="s">
        <v>1627</v>
      </c>
      <c r="D106" s="264"/>
      <c r="E106" s="264"/>
      <c r="F106" s="285" t="s">
        <v>1595</v>
      </c>
      <c r="G106" s="264"/>
      <c r="H106" s="264" t="s">
        <v>1628</v>
      </c>
      <c r="I106" s="264" t="s">
        <v>1597</v>
      </c>
      <c r="J106" s="264">
        <v>120</v>
      </c>
      <c r="K106" s="277"/>
    </row>
    <row r="107" spans="2:11" ht="15" customHeight="1">
      <c r="B107" s="286"/>
      <c r="C107" s="264" t="s">
        <v>33</v>
      </c>
      <c r="D107" s="264"/>
      <c r="E107" s="264"/>
      <c r="F107" s="285" t="s">
        <v>1595</v>
      </c>
      <c r="G107" s="264"/>
      <c r="H107" s="264" t="s">
        <v>1629</v>
      </c>
      <c r="I107" s="264" t="s">
        <v>1620</v>
      </c>
      <c r="J107" s="264"/>
      <c r="K107" s="277"/>
    </row>
    <row r="108" spans="2:11" ht="15" customHeight="1">
      <c r="B108" s="286"/>
      <c r="C108" s="264" t="s">
        <v>41</v>
      </c>
      <c r="D108" s="264"/>
      <c r="E108" s="264"/>
      <c r="F108" s="285" t="s">
        <v>1595</v>
      </c>
      <c r="G108" s="264"/>
      <c r="H108" s="264" t="s">
        <v>1630</v>
      </c>
      <c r="I108" s="264" t="s">
        <v>1620</v>
      </c>
      <c r="J108" s="264"/>
      <c r="K108" s="277"/>
    </row>
    <row r="109" spans="2:11" ht="15" customHeight="1">
      <c r="B109" s="286"/>
      <c r="C109" s="264" t="s">
        <v>50</v>
      </c>
      <c r="D109" s="264"/>
      <c r="E109" s="264"/>
      <c r="F109" s="285" t="s">
        <v>1595</v>
      </c>
      <c r="G109" s="264"/>
      <c r="H109" s="264" t="s">
        <v>1631</v>
      </c>
      <c r="I109" s="264" t="s">
        <v>1632</v>
      </c>
      <c r="J109" s="264"/>
      <c r="K109" s="277"/>
    </row>
    <row r="110" spans="2:11" ht="15" customHeight="1">
      <c r="B110" s="287"/>
      <c r="C110" s="293"/>
      <c r="D110" s="293"/>
      <c r="E110" s="293"/>
      <c r="F110" s="293"/>
      <c r="G110" s="293"/>
      <c r="H110" s="293"/>
      <c r="I110" s="293"/>
      <c r="J110" s="293"/>
      <c r="K110" s="289"/>
    </row>
    <row r="111" spans="2:11" ht="18.75" customHeight="1">
      <c r="B111" s="294"/>
      <c r="C111" s="261"/>
      <c r="D111" s="261"/>
      <c r="E111" s="261"/>
      <c r="F111" s="295"/>
      <c r="G111" s="261"/>
      <c r="H111" s="261"/>
      <c r="I111" s="261"/>
      <c r="J111" s="261"/>
      <c r="K111" s="294"/>
    </row>
    <row r="112" spans="2:11" ht="18.75" customHeight="1">
      <c r="B112" s="271"/>
      <c r="C112" s="271"/>
      <c r="D112" s="271"/>
      <c r="E112" s="271"/>
      <c r="F112" s="271"/>
      <c r="G112" s="271"/>
      <c r="H112" s="271"/>
      <c r="I112" s="271"/>
      <c r="J112" s="271"/>
      <c r="K112" s="271"/>
    </row>
    <row r="113" spans="2:11" ht="7.5" customHeight="1">
      <c r="B113" s="296"/>
      <c r="C113" s="297"/>
      <c r="D113" s="297"/>
      <c r="E113" s="297"/>
      <c r="F113" s="297"/>
      <c r="G113" s="297"/>
      <c r="H113" s="297"/>
      <c r="I113" s="297"/>
      <c r="J113" s="297"/>
      <c r="K113" s="298"/>
    </row>
    <row r="114" spans="2:11" ht="45" customHeight="1">
      <c r="B114" s="299"/>
      <c r="C114" s="252" t="s">
        <v>1633</v>
      </c>
      <c r="D114" s="252"/>
      <c r="E114" s="252"/>
      <c r="F114" s="252"/>
      <c r="G114" s="252"/>
      <c r="H114" s="252"/>
      <c r="I114" s="252"/>
      <c r="J114" s="252"/>
      <c r="K114" s="300"/>
    </row>
    <row r="115" spans="2:11" ht="17.25" customHeight="1">
      <c r="B115" s="301"/>
      <c r="C115" s="278" t="s">
        <v>1588</v>
      </c>
      <c r="D115" s="278"/>
      <c r="E115" s="278"/>
      <c r="F115" s="278" t="s">
        <v>1589</v>
      </c>
      <c r="G115" s="279"/>
      <c r="H115" s="278" t="s">
        <v>109</v>
      </c>
      <c r="I115" s="278" t="s">
        <v>50</v>
      </c>
      <c r="J115" s="278" t="s">
        <v>1590</v>
      </c>
      <c r="K115" s="302"/>
    </row>
    <row r="116" spans="2:11" ht="17.25" customHeight="1">
      <c r="B116" s="301"/>
      <c r="C116" s="280" t="s">
        <v>1591</v>
      </c>
      <c r="D116" s="280"/>
      <c r="E116" s="280"/>
      <c r="F116" s="281" t="s">
        <v>1592</v>
      </c>
      <c r="G116" s="282"/>
      <c r="H116" s="280"/>
      <c r="I116" s="280"/>
      <c r="J116" s="280" t="s">
        <v>1593</v>
      </c>
      <c r="K116" s="302"/>
    </row>
    <row r="117" spans="2:11" ht="5.25" customHeight="1">
      <c r="B117" s="303"/>
      <c r="C117" s="283"/>
      <c r="D117" s="283"/>
      <c r="E117" s="283"/>
      <c r="F117" s="283"/>
      <c r="G117" s="264"/>
      <c r="H117" s="283"/>
      <c r="I117" s="283"/>
      <c r="J117" s="283"/>
      <c r="K117" s="304"/>
    </row>
    <row r="118" spans="2:11" ht="15" customHeight="1">
      <c r="B118" s="303"/>
      <c r="C118" s="264" t="s">
        <v>1594</v>
      </c>
      <c r="D118" s="283"/>
      <c r="E118" s="283"/>
      <c r="F118" s="285" t="s">
        <v>1595</v>
      </c>
      <c r="G118" s="264"/>
      <c r="H118" s="264" t="s">
        <v>1625</v>
      </c>
      <c r="I118" s="264" t="s">
        <v>1597</v>
      </c>
      <c r="J118" s="264" t="s">
        <v>1598</v>
      </c>
      <c r="K118" s="305"/>
    </row>
    <row r="119" spans="2:11" ht="15" customHeight="1">
      <c r="B119" s="303"/>
      <c r="C119" s="264" t="s">
        <v>1634</v>
      </c>
      <c r="D119" s="264"/>
      <c r="E119" s="264"/>
      <c r="F119" s="285" t="s">
        <v>1595</v>
      </c>
      <c r="G119" s="264"/>
      <c r="H119" s="264" t="s">
        <v>1635</v>
      </c>
      <c r="I119" s="264" t="s">
        <v>1597</v>
      </c>
      <c r="J119" s="264" t="s">
        <v>1598</v>
      </c>
      <c r="K119" s="305"/>
    </row>
    <row r="120" spans="2:11" ht="15" customHeight="1">
      <c r="B120" s="303"/>
      <c r="C120" s="264" t="s">
        <v>1543</v>
      </c>
      <c r="D120" s="264"/>
      <c r="E120" s="264"/>
      <c r="F120" s="285" t="s">
        <v>1595</v>
      </c>
      <c r="G120" s="264"/>
      <c r="H120" s="264" t="s">
        <v>1636</v>
      </c>
      <c r="I120" s="264" t="s">
        <v>1597</v>
      </c>
      <c r="J120" s="264" t="s">
        <v>1598</v>
      </c>
      <c r="K120" s="305"/>
    </row>
    <row r="121" spans="2:11" ht="15" customHeight="1">
      <c r="B121" s="303"/>
      <c r="C121" s="264" t="s">
        <v>1637</v>
      </c>
      <c r="D121" s="264"/>
      <c r="E121" s="264"/>
      <c r="F121" s="285" t="s">
        <v>1600</v>
      </c>
      <c r="G121" s="264"/>
      <c r="H121" s="264" t="s">
        <v>1638</v>
      </c>
      <c r="I121" s="264" t="s">
        <v>1597</v>
      </c>
      <c r="J121" s="264">
        <v>15</v>
      </c>
      <c r="K121" s="305"/>
    </row>
    <row r="122" spans="2:11" ht="15" customHeight="1">
      <c r="B122" s="303"/>
      <c r="C122" s="264" t="s">
        <v>1599</v>
      </c>
      <c r="D122" s="264"/>
      <c r="E122" s="264"/>
      <c r="F122" s="285" t="s">
        <v>1600</v>
      </c>
      <c r="G122" s="264"/>
      <c r="H122" s="264" t="s">
        <v>1625</v>
      </c>
      <c r="I122" s="264" t="s">
        <v>1597</v>
      </c>
      <c r="J122" s="264">
        <v>50</v>
      </c>
      <c r="K122" s="305"/>
    </row>
    <row r="123" spans="2:11" ht="15" customHeight="1">
      <c r="B123" s="303"/>
      <c r="C123" s="264" t="s">
        <v>1605</v>
      </c>
      <c r="D123" s="264"/>
      <c r="E123" s="264"/>
      <c r="F123" s="285" t="s">
        <v>1600</v>
      </c>
      <c r="G123" s="264"/>
      <c r="H123" s="264" t="s">
        <v>1625</v>
      </c>
      <c r="I123" s="264" t="s">
        <v>1597</v>
      </c>
      <c r="J123" s="264">
        <v>50</v>
      </c>
      <c r="K123" s="305"/>
    </row>
    <row r="124" spans="2:11" ht="15" customHeight="1">
      <c r="B124" s="303"/>
      <c r="C124" s="264" t="s">
        <v>1611</v>
      </c>
      <c r="D124" s="264"/>
      <c r="E124" s="264"/>
      <c r="F124" s="285" t="s">
        <v>1600</v>
      </c>
      <c r="G124" s="264"/>
      <c r="H124" s="264" t="s">
        <v>1625</v>
      </c>
      <c r="I124" s="264" t="s">
        <v>1597</v>
      </c>
      <c r="J124" s="264">
        <v>50</v>
      </c>
      <c r="K124" s="305"/>
    </row>
    <row r="125" spans="2:11" ht="15" customHeight="1">
      <c r="B125" s="303"/>
      <c r="C125" s="264" t="s">
        <v>1613</v>
      </c>
      <c r="D125" s="264"/>
      <c r="E125" s="264"/>
      <c r="F125" s="285" t="s">
        <v>1600</v>
      </c>
      <c r="G125" s="264"/>
      <c r="H125" s="264" t="s">
        <v>1625</v>
      </c>
      <c r="I125" s="264" t="s">
        <v>1597</v>
      </c>
      <c r="J125" s="264">
        <v>50</v>
      </c>
      <c r="K125" s="305"/>
    </row>
    <row r="126" spans="2:11" ht="15" customHeight="1">
      <c r="B126" s="303"/>
      <c r="C126" s="264" t="s">
        <v>115</v>
      </c>
      <c r="D126" s="264"/>
      <c r="E126" s="264"/>
      <c r="F126" s="285" t="s">
        <v>1600</v>
      </c>
      <c r="G126" s="264"/>
      <c r="H126" s="264" t="s">
        <v>1639</v>
      </c>
      <c r="I126" s="264" t="s">
        <v>1597</v>
      </c>
      <c r="J126" s="264">
        <v>255</v>
      </c>
      <c r="K126" s="305"/>
    </row>
    <row r="127" spans="2:11" ht="15" customHeight="1">
      <c r="B127" s="303"/>
      <c r="C127" s="264" t="s">
        <v>1615</v>
      </c>
      <c r="D127" s="264"/>
      <c r="E127" s="264"/>
      <c r="F127" s="285" t="s">
        <v>1595</v>
      </c>
      <c r="G127" s="264"/>
      <c r="H127" s="264" t="s">
        <v>1640</v>
      </c>
      <c r="I127" s="264" t="s">
        <v>1617</v>
      </c>
      <c r="J127" s="264"/>
      <c r="K127" s="305"/>
    </row>
    <row r="128" spans="2:11" ht="15" customHeight="1">
      <c r="B128" s="303"/>
      <c r="C128" s="264" t="s">
        <v>1618</v>
      </c>
      <c r="D128" s="264"/>
      <c r="E128" s="264"/>
      <c r="F128" s="285" t="s">
        <v>1595</v>
      </c>
      <c r="G128" s="264"/>
      <c r="H128" s="264" t="s">
        <v>1641</v>
      </c>
      <c r="I128" s="264" t="s">
        <v>1620</v>
      </c>
      <c r="J128" s="264"/>
      <c r="K128" s="305"/>
    </row>
    <row r="129" spans="2:11" ht="15" customHeight="1">
      <c r="B129" s="303"/>
      <c r="C129" s="264" t="s">
        <v>1621</v>
      </c>
      <c r="D129" s="264"/>
      <c r="E129" s="264"/>
      <c r="F129" s="285" t="s">
        <v>1595</v>
      </c>
      <c r="G129" s="264"/>
      <c r="H129" s="264" t="s">
        <v>1621</v>
      </c>
      <c r="I129" s="264" t="s">
        <v>1620</v>
      </c>
      <c r="J129" s="264"/>
      <c r="K129" s="305"/>
    </row>
    <row r="130" spans="2:11" ht="15" customHeight="1">
      <c r="B130" s="303"/>
      <c r="C130" s="264" t="s">
        <v>33</v>
      </c>
      <c r="D130" s="264"/>
      <c r="E130" s="264"/>
      <c r="F130" s="285" t="s">
        <v>1595</v>
      </c>
      <c r="G130" s="264"/>
      <c r="H130" s="264" t="s">
        <v>1642</v>
      </c>
      <c r="I130" s="264" t="s">
        <v>1620</v>
      </c>
      <c r="J130" s="264"/>
      <c r="K130" s="305"/>
    </row>
    <row r="131" spans="2:11" ht="15" customHeight="1">
      <c r="B131" s="303"/>
      <c r="C131" s="264" t="s">
        <v>1643</v>
      </c>
      <c r="D131" s="264"/>
      <c r="E131" s="264"/>
      <c r="F131" s="285" t="s">
        <v>1595</v>
      </c>
      <c r="G131" s="264"/>
      <c r="H131" s="264" t="s">
        <v>1644</v>
      </c>
      <c r="I131" s="264" t="s">
        <v>1620</v>
      </c>
      <c r="J131" s="264"/>
      <c r="K131" s="305"/>
    </row>
    <row r="132" spans="2:11" ht="15" customHeight="1">
      <c r="B132" s="306"/>
      <c r="C132" s="307"/>
      <c r="D132" s="307"/>
      <c r="E132" s="307"/>
      <c r="F132" s="307"/>
      <c r="G132" s="307"/>
      <c r="H132" s="307"/>
      <c r="I132" s="307"/>
      <c r="J132" s="307"/>
      <c r="K132" s="308"/>
    </row>
    <row r="133" spans="2:11" ht="18.75" customHeight="1">
      <c r="B133" s="261"/>
      <c r="C133" s="261"/>
      <c r="D133" s="261"/>
      <c r="E133" s="261"/>
      <c r="F133" s="295"/>
      <c r="G133" s="261"/>
      <c r="H133" s="261"/>
      <c r="I133" s="261"/>
      <c r="J133" s="261"/>
      <c r="K133" s="261"/>
    </row>
    <row r="134" spans="2:11" ht="18.75" customHeight="1">
      <c r="B134" s="271"/>
      <c r="C134" s="271"/>
      <c r="D134" s="271"/>
      <c r="E134" s="271"/>
      <c r="F134" s="271"/>
      <c r="G134" s="271"/>
      <c r="H134" s="271"/>
      <c r="I134" s="271"/>
      <c r="J134" s="271"/>
      <c r="K134" s="271"/>
    </row>
    <row r="135" spans="2:11" ht="7.5" customHeight="1">
      <c r="B135" s="272"/>
      <c r="C135" s="273"/>
      <c r="D135" s="273"/>
      <c r="E135" s="273"/>
      <c r="F135" s="273"/>
      <c r="G135" s="273"/>
      <c r="H135" s="273"/>
      <c r="I135" s="273"/>
      <c r="J135" s="273"/>
      <c r="K135" s="274"/>
    </row>
    <row r="136" spans="2:11" ht="45" customHeight="1">
      <c r="B136" s="275"/>
      <c r="C136" s="276" t="s">
        <v>1645</v>
      </c>
      <c r="D136" s="276"/>
      <c r="E136" s="276"/>
      <c r="F136" s="276"/>
      <c r="G136" s="276"/>
      <c r="H136" s="276"/>
      <c r="I136" s="276"/>
      <c r="J136" s="276"/>
      <c r="K136" s="277"/>
    </row>
    <row r="137" spans="2:11" ht="17.25" customHeight="1">
      <c r="B137" s="275"/>
      <c r="C137" s="278" t="s">
        <v>1588</v>
      </c>
      <c r="D137" s="278"/>
      <c r="E137" s="278"/>
      <c r="F137" s="278" t="s">
        <v>1589</v>
      </c>
      <c r="G137" s="279"/>
      <c r="H137" s="278" t="s">
        <v>109</v>
      </c>
      <c r="I137" s="278" t="s">
        <v>50</v>
      </c>
      <c r="J137" s="278" t="s">
        <v>1590</v>
      </c>
      <c r="K137" s="277"/>
    </row>
    <row r="138" spans="2:11" ht="17.25" customHeight="1">
      <c r="B138" s="275"/>
      <c r="C138" s="280" t="s">
        <v>1591</v>
      </c>
      <c r="D138" s="280"/>
      <c r="E138" s="280"/>
      <c r="F138" s="281" t="s">
        <v>1592</v>
      </c>
      <c r="G138" s="282"/>
      <c r="H138" s="280"/>
      <c r="I138" s="280"/>
      <c r="J138" s="280" t="s">
        <v>1593</v>
      </c>
      <c r="K138" s="277"/>
    </row>
    <row r="139" spans="2:11" ht="5.25" customHeight="1">
      <c r="B139" s="286"/>
      <c r="C139" s="283"/>
      <c r="D139" s="283"/>
      <c r="E139" s="283"/>
      <c r="F139" s="283"/>
      <c r="G139" s="284"/>
      <c r="H139" s="283"/>
      <c r="I139" s="283"/>
      <c r="J139" s="283"/>
      <c r="K139" s="305"/>
    </row>
    <row r="140" spans="2:11" ht="15" customHeight="1">
      <c r="B140" s="286"/>
      <c r="C140" s="309" t="s">
        <v>1594</v>
      </c>
      <c r="D140" s="264"/>
      <c r="E140" s="264"/>
      <c r="F140" s="310" t="s">
        <v>1595</v>
      </c>
      <c r="G140" s="264"/>
      <c r="H140" s="309" t="s">
        <v>1625</v>
      </c>
      <c r="I140" s="309" t="s">
        <v>1597</v>
      </c>
      <c r="J140" s="309" t="s">
        <v>1598</v>
      </c>
      <c r="K140" s="305"/>
    </row>
    <row r="141" spans="2:11" ht="15" customHeight="1">
      <c r="B141" s="286"/>
      <c r="C141" s="309" t="s">
        <v>1634</v>
      </c>
      <c r="D141" s="264"/>
      <c r="E141" s="264"/>
      <c r="F141" s="310" t="s">
        <v>1595</v>
      </c>
      <c r="G141" s="264"/>
      <c r="H141" s="309" t="s">
        <v>1646</v>
      </c>
      <c r="I141" s="309" t="s">
        <v>1597</v>
      </c>
      <c r="J141" s="309" t="s">
        <v>1598</v>
      </c>
      <c r="K141" s="305"/>
    </row>
    <row r="142" spans="2:11" ht="15" customHeight="1">
      <c r="B142" s="286"/>
      <c r="C142" s="309" t="s">
        <v>1543</v>
      </c>
      <c r="D142" s="264"/>
      <c r="E142" s="264"/>
      <c r="F142" s="310" t="s">
        <v>1595</v>
      </c>
      <c r="G142" s="264"/>
      <c r="H142" s="309" t="s">
        <v>1647</v>
      </c>
      <c r="I142" s="309" t="s">
        <v>1597</v>
      </c>
      <c r="J142" s="309" t="s">
        <v>1598</v>
      </c>
      <c r="K142" s="305"/>
    </row>
    <row r="143" spans="2:11" ht="15" customHeight="1">
      <c r="B143" s="286"/>
      <c r="C143" s="309" t="s">
        <v>1599</v>
      </c>
      <c r="D143" s="264"/>
      <c r="E143" s="264"/>
      <c r="F143" s="310" t="s">
        <v>1600</v>
      </c>
      <c r="G143" s="264"/>
      <c r="H143" s="309" t="s">
        <v>1625</v>
      </c>
      <c r="I143" s="309" t="s">
        <v>1597</v>
      </c>
      <c r="J143" s="309">
        <v>50</v>
      </c>
      <c r="K143" s="305"/>
    </row>
    <row r="144" spans="2:11" ht="15" customHeight="1">
      <c r="B144" s="286"/>
      <c r="C144" s="309" t="s">
        <v>1602</v>
      </c>
      <c r="D144" s="264"/>
      <c r="E144" s="264"/>
      <c r="F144" s="310" t="s">
        <v>1595</v>
      </c>
      <c r="G144" s="264"/>
      <c r="H144" s="309" t="s">
        <v>1625</v>
      </c>
      <c r="I144" s="309" t="s">
        <v>1604</v>
      </c>
      <c r="J144" s="309"/>
      <c r="K144" s="305"/>
    </row>
    <row r="145" spans="2:11" ht="15" customHeight="1">
      <c r="B145" s="286"/>
      <c r="C145" s="309" t="s">
        <v>1605</v>
      </c>
      <c r="D145" s="264"/>
      <c r="E145" s="264"/>
      <c r="F145" s="310" t="s">
        <v>1600</v>
      </c>
      <c r="G145" s="264"/>
      <c r="H145" s="309" t="s">
        <v>1625</v>
      </c>
      <c r="I145" s="309" t="s">
        <v>1597</v>
      </c>
      <c r="J145" s="309">
        <v>50</v>
      </c>
      <c r="K145" s="305"/>
    </row>
    <row r="146" spans="2:11" ht="15" customHeight="1">
      <c r="B146" s="286"/>
      <c r="C146" s="309" t="s">
        <v>1613</v>
      </c>
      <c r="D146" s="264"/>
      <c r="E146" s="264"/>
      <c r="F146" s="310" t="s">
        <v>1600</v>
      </c>
      <c r="G146" s="264"/>
      <c r="H146" s="309" t="s">
        <v>1625</v>
      </c>
      <c r="I146" s="309" t="s">
        <v>1597</v>
      </c>
      <c r="J146" s="309">
        <v>50</v>
      </c>
      <c r="K146" s="305"/>
    </row>
    <row r="147" spans="2:11" ht="15" customHeight="1">
      <c r="B147" s="286"/>
      <c r="C147" s="309" t="s">
        <v>1611</v>
      </c>
      <c r="D147" s="264"/>
      <c r="E147" s="264"/>
      <c r="F147" s="310" t="s">
        <v>1600</v>
      </c>
      <c r="G147" s="264"/>
      <c r="H147" s="309" t="s">
        <v>1625</v>
      </c>
      <c r="I147" s="309" t="s">
        <v>1597</v>
      </c>
      <c r="J147" s="309">
        <v>50</v>
      </c>
      <c r="K147" s="305"/>
    </row>
    <row r="148" spans="2:11" ht="15" customHeight="1">
      <c r="B148" s="286"/>
      <c r="C148" s="309" t="s">
        <v>101</v>
      </c>
      <c r="D148" s="264"/>
      <c r="E148" s="264"/>
      <c r="F148" s="310" t="s">
        <v>1595</v>
      </c>
      <c r="G148" s="264"/>
      <c r="H148" s="309" t="s">
        <v>1648</v>
      </c>
      <c r="I148" s="309" t="s">
        <v>1597</v>
      </c>
      <c r="J148" s="309" t="s">
        <v>1649</v>
      </c>
      <c r="K148" s="305"/>
    </row>
    <row r="149" spans="2:11" ht="15" customHeight="1">
      <c r="B149" s="286"/>
      <c r="C149" s="309" t="s">
        <v>1650</v>
      </c>
      <c r="D149" s="264"/>
      <c r="E149" s="264"/>
      <c r="F149" s="310" t="s">
        <v>1595</v>
      </c>
      <c r="G149" s="264"/>
      <c r="H149" s="309" t="s">
        <v>1651</v>
      </c>
      <c r="I149" s="309" t="s">
        <v>1620</v>
      </c>
      <c r="J149" s="309"/>
      <c r="K149" s="305"/>
    </row>
    <row r="150" spans="2:11" ht="15" customHeight="1">
      <c r="B150" s="311"/>
      <c r="C150" s="293"/>
      <c r="D150" s="293"/>
      <c r="E150" s="293"/>
      <c r="F150" s="293"/>
      <c r="G150" s="293"/>
      <c r="H150" s="293"/>
      <c r="I150" s="293"/>
      <c r="J150" s="293"/>
      <c r="K150" s="312"/>
    </row>
    <row r="151" spans="2:11" ht="18.75" customHeight="1">
      <c r="B151" s="261"/>
      <c r="C151" s="264"/>
      <c r="D151" s="264"/>
      <c r="E151" s="264"/>
      <c r="F151" s="285"/>
      <c r="G151" s="264"/>
      <c r="H151" s="264"/>
      <c r="I151" s="264"/>
      <c r="J151" s="264"/>
      <c r="K151" s="261"/>
    </row>
    <row r="152" spans="2:11" ht="18.75" customHeight="1">
      <c r="B152" s="271"/>
      <c r="C152" s="271"/>
      <c r="D152" s="271"/>
      <c r="E152" s="271"/>
      <c r="F152" s="271"/>
      <c r="G152" s="271"/>
      <c r="H152" s="271"/>
      <c r="I152" s="271"/>
      <c r="J152" s="271"/>
      <c r="K152" s="271"/>
    </row>
    <row r="153" spans="2:11" ht="7.5" customHeight="1">
      <c r="B153" s="248"/>
      <c r="C153" s="249"/>
      <c r="D153" s="249"/>
      <c r="E153" s="249"/>
      <c r="F153" s="249"/>
      <c r="G153" s="249"/>
      <c r="H153" s="249"/>
      <c r="I153" s="249"/>
      <c r="J153" s="249"/>
      <c r="K153" s="250"/>
    </row>
    <row r="154" spans="2:11" ht="45" customHeight="1">
      <c r="B154" s="251"/>
      <c r="C154" s="252" t="s">
        <v>1652</v>
      </c>
      <c r="D154" s="252"/>
      <c r="E154" s="252"/>
      <c r="F154" s="252"/>
      <c r="G154" s="252"/>
      <c r="H154" s="252"/>
      <c r="I154" s="252"/>
      <c r="J154" s="252"/>
      <c r="K154" s="253"/>
    </row>
    <row r="155" spans="2:11" ht="17.25" customHeight="1">
      <c r="B155" s="251"/>
      <c r="C155" s="278" t="s">
        <v>1588</v>
      </c>
      <c r="D155" s="278"/>
      <c r="E155" s="278"/>
      <c r="F155" s="278" t="s">
        <v>1589</v>
      </c>
      <c r="G155" s="313"/>
      <c r="H155" s="314" t="s">
        <v>109</v>
      </c>
      <c r="I155" s="314" t="s">
        <v>50</v>
      </c>
      <c r="J155" s="278" t="s">
        <v>1590</v>
      </c>
      <c r="K155" s="253"/>
    </row>
    <row r="156" spans="2:11" ht="17.25" customHeight="1">
      <c r="B156" s="255"/>
      <c r="C156" s="280" t="s">
        <v>1591</v>
      </c>
      <c r="D156" s="280"/>
      <c r="E156" s="280"/>
      <c r="F156" s="281" t="s">
        <v>1592</v>
      </c>
      <c r="G156" s="315"/>
      <c r="H156" s="316"/>
      <c r="I156" s="316"/>
      <c r="J156" s="280" t="s">
        <v>1593</v>
      </c>
      <c r="K156" s="257"/>
    </row>
    <row r="157" spans="2:11" ht="5.25" customHeight="1">
      <c r="B157" s="286"/>
      <c r="C157" s="283"/>
      <c r="D157" s="283"/>
      <c r="E157" s="283"/>
      <c r="F157" s="283"/>
      <c r="G157" s="284"/>
      <c r="H157" s="283"/>
      <c r="I157" s="283"/>
      <c r="J157" s="283"/>
      <c r="K157" s="305"/>
    </row>
    <row r="158" spans="2:11" ht="15" customHeight="1">
      <c r="B158" s="286"/>
      <c r="C158" s="264" t="s">
        <v>1594</v>
      </c>
      <c r="D158" s="264"/>
      <c r="E158" s="264"/>
      <c r="F158" s="285" t="s">
        <v>1595</v>
      </c>
      <c r="G158" s="264"/>
      <c r="H158" s="264" t="s">
        <v>1625</v>
      </c>
      <c r="I158" s="264" t="s">
        <v>1597</v>
      </c>
      <c r="J158" s="264" t="s">
        <v>1598</v>
      </c>
      <c r="K158" s="305"/>
    </row>
    <row r="159" spans="2:11" ht="15" customHeight="1">
      <c r="B159" s="286"/>
      <c r="C159" s="264" t="s">
        <v>1634</v>
      </c>
      <c r="D159" s="264"/>
      <c r="E159" s="264"/>
      <c r="F159" s="285" t="s">
        <v>1595</v>
      </c>
      <c r="G159" s="264"/>
      <c r="H159" s="264" t="s">
        <v>1635</v>
      </c>
      <c r="I159" s="264" t="s">
        <v>1597</v>
      </c>
      <c r="J159" s="264" t="s">
        <v>1598</v>
      </c>
      <c r="K159" s="305"/>
    </row>
    <row r="160" spans="2:11" ht="15" customHeight="1">
      <c r="B160" s="286"/>
      <c r="C160" s="264" t="s">
        <v>1543</v>
      </c>
      <c r="D160" s="264"/>
      <c r="E160" s="264"/>
      <c r="F160" s="285" t="s">
        <v>1595</v>
      </c>
      <c r="G160" s="264"/>
      <c r="H160" s="264" t="s">
        <v>1653</v>
      </c>
      <c r="I160" s="264" t="s">
        <v>1597</v>
      </c>
      <c r="J160" s="264" t="s">
        <v>1598</v>
      </c>
      <c r="K160" s="305"/>
    </row>
    <row r="161" spans="2:11" ht="15" customHeight="1">
      <c r="B161" s="286"/>
      <c r="C161" s="264" t="s">
        <v>1599</v>
      </c>
      <c r="D161" s="264"/>
      <c r="E161" s="264"/>
      <c r="F161" s="285" t="s">
        <v>1600</v>
      </c>
      <c r="G161" s="264"/>
      <c r="H161" s="264" t="s">
        <v>1653</v>
      </c>
      <c r="I161" s="264" t="s">
        <v>1597</v>
      </c>
      <c r="J161" s="264">
        <v>50</v>
      </c>
      <c r="K161" s="305"/>
    </row>
    <row r="162" spans="2:11" ht="15" customHeight="1">
      <c r="B162" s="286"/>
      <c r="C162" s="264" t="s">
        <v>1602</v>
      </c>
      <c r="D162" s="264"/>
      <c r="E162" s="264"/>
      <c r="F162" s="285" t="s">
        <v>1595</v>
      </c>
      <c r="G162" s="264"/>
      <c r="H162" s="264" t="s">
        <v>1653</v>
      </c>
      <c r="I162" s="264" t="s">
        <v>1604</v>
      </c>
      <c r="J162" s="264"/>
      <c r="K162" s="305"/>
    </row>
    <row r="163" spans="2:11" ht="15" customHeight="1">
      <c r="B163" s="286"/>
      <c r="C163" s="264" t="s">
        <v>1605</v>
      </c>
      <c r="D163" s="264"/>
      <c r="E163" s="264"/>
      <c r="F163" s="285" t="s">
        <v>1600</v>
      </c>
      <c r="G163" s="264"/>
      <c r="H163" s="264" t="s">
        <v>1653</v>
      </c>
      <c r="I163" s="264" t="s">
        <v>1597</v>
      </c>
      <c r="J163" s="264">
        <v>50</v>
      </c>
      <c r="K163" s="305"/>
    </row>
    <row r="164" spans="2:11" ht="15" customHeight="1">
      <c r="B164" s="286"/>
      <c r="C164" s="264" t="s">
        <v>1613</v>
      </c>
      <c r="D164" s="264"/>
      <c r="E164" s="264"/>
      <c r="F164" s="285" t="s">
        <v>1600</v>
      </c>
      <c r="G164" s="264"/>
      <c r="H164" s="264" t="s">
        <v>1653</v>
      </c>
      <c r="I164" s="264" t="s">
        <v>1597</v>
      </c>
      <c r="J164" s="264">
        <v>50</v>
      </c>
      <c r="K164" s="305"/>
    </row>
    <row r="165" spans="2:11" ht="15" customHeight="1">
      <c r="B165" s="286"/>
      <c r="C165" s="264" t="s">
        <v>1611</v>
      </c>
      <c r="D165" s="264"/>
      <c r="E165" s="264"/>
      <c r="F165" s="285" t="s">
        <v>1600</v>
      </c>
      <c r="G165" s="264"/>
      <c r="H165" s="264" t="s">
        <v>1653</v>
      </c>
      <c r="I165" s="264" t="s">
        <v>1597</v>
      </c>
      <c r="J165" s="264">
        <v>50</v>
      </c>
      <c r="K165" s="305"/>
    </row>
    <row r="166" spans="2:11" ht="15" customHeight="1">
      <c r="B166" s="286"/>
      <c r="C166" s="264" t="s">
        <v>108</v>
      </c>
      <c r="D166" s="264"/>
      <c r="E166" s="264"/>
      <c r="F166" s="285" t="s">
        <v>1595</v>
      </c>
      <c r="G166" s="264"/>
      <c r="H166" s="264" t="s">
        <v>1654</v>
      </c>
      <c r="I166" s="264" t="s">
        <v>1655</v>
      </c>
      <c r="J166" s="264"/>
      <c r="K166" s="305"/>
    </row>
    <row r="167" spans="2:11" ht="15" customHeight="1">
      <c r="B167" s="286"/>
      <c r="C167" s="264" t="s">
        <v>50</v>
      </c>
      <c r="D167" s="264"/>
      <c r="E167" s="264"/>
      <c r="F167" s="285" t="s">
        <v>1595</v>
      </c>
      <c r="G167" s="264"/>
      <c r="H167" s="264" t="s">
        <v>1656</v>
      </c>
      <c r="I167" s="264" t="s">
        <v>1657</v>
      </c>
      <c r="J167" s="264">
        <v>1</v>
      </c>
      <c r="K167" s="305"/>
    </row>
    <row r="168" spans="2:11" ht="15" customHeight="1">
      <c r="B168" s="286"/>
      <c r="C168" s="264" t="s">
        <v>46</v>
      </c>
      <c r="D168" s="264"/>
      <c r="E168" s="264"/>
      <c r="F168" s="285" t="s">
        <v>1595</v>
      </c>
      <c r="G168" s="264"/>
      <c r="H168" s="264" t="s">
        <v>1658</v>
      </c>
      <c r="I168" s="264" t="s">
        <v>1597</v>
      </c>
      <c r="J168" s="264">
        <v>20</v>
      </c>
      <c r="K168" s="305"/>
    </row>
    <row r="169" spans="2:11" ht="15" customHeight="1">
      <c r="B169" s="286"/>
      <c r="C169" s="264" t="s">
        <v>109</v>
      </c>
      <c r="D169" s="264"/>
      <c r="E169" s="264"/>
      <c r="F169" s="285" t="s">
        <v>1595</v>
      </c>
      <c r="G169" s="264"/>
      <c r="H169" s="264" t="s">
        <v>1659</v>
      </c>
      <c r="I169" s="264" t="s">
        <v>1597</v>
      </c>
      <c r="J169" s="264">
        <v>255</v>
      </c>
      <c r="K169" s="305"/>
    </row>
    <row r="170" spans="2:11" ht="15" customHeight="1">
      <c r="B170" s="286"/>
      <c r="C170" s="264" t="s">
        <v>110</v>
      </c>
      <c r="D170" s="264"/>
      <c r="E170" s="264"/>
      <c r="F170" s="285" t="s">
        <v>1595</v>
      </c>
      <c r="G170" s="264"/>
      <c r="H170" s="264" t="s">
        <v>1559</v>
      </c>
      <c r="I170" s="264" t="s">
        <v>1597</v>
      </c>
      <c r="J170" s="264">
        <v>10</v>
      </c>
      <c r="K170" s="305"/>
    </row>
    <row r="171" spans="2:11" ht="15" customHeight="1">
      <c r="B171" s="286"/>
      <c r="C171" s="264" t="s">
        <v>111</v>
      </c>
      <c r="D171" s="264"/>
      <c r="E171" s="264"/>
      <c r="F171" s="285" t="s">
        <v>1595</v>
      </c>
      <c r="G171" s="264"/>
      <c r="H171" s="264" t="s">
        <v>1660</v>
      </c>
      <c r="I171" s="264" t="s">
        <v>1620</v>
      </c>
      <c r="J171" s="264"/>
      <c r="K171" s="305"/>
    </row>
    <row r="172" spans="2:11" ht="15" customHeight="1">
      <c r="B172" s="286"/>
      <c r="C172" s="264" t="s">
        <v>1661</v>
      </c>
      <c r="D172" s="264"/>
      <c r="E172" s="264"/>
      <c r="F172" s="285" t="s">
        <v>1595</v>
      </c>
      <c r="G172" s="264"/>
      <c r="H172" s="264" t="s">
        <v>1662</v>
      </c>
      <c r="I172" s="264" t="s">
        <v>1620</v>
      </c>
      <c r="J172" s="264"/>
      <c r="K172" s="305"/>
    </row>
    <row r="173" spans="2:11" ht="15" customHeight="1">
      <c r="B173" s="286"/>
      <c r="C173" s="264" t="s">
        <v>1650</v>
      </c>
      <c r="D173" s="264"/>
      <c r="E173" s="264"/>
      <c r="F173" s="285" t="s">
        <v>1595</v>
      </c>
      <c r="G173" s="264"/>
      <c r="H173" s="264" t="s">
        <v>1663</v>
      </c>
      <c r="I173" s="264" t="s">
        <v>1620</v>
      </c>
      <c r="J173" s="264"/>
      <c r="K173" s="305"/>
    </row>
    <row r="174" spans="2:11" ht="15" customHeight="1">
      <c r="B174" s="286"/>
      <c r="C174" s="264" t="s">
        <v>114</v>
      </c>
      <c r="D174" s="264"/>
      <c r="E174" s="264"/>
      <c r="F174" s="285" t="s">
        <v>1600</v>
      </c>
      <c r="G174" s="264"/>
      <c r="H174" s="264" t="s">
        <v>1664</v>
      </c>
      <c r="I174" s="264" t="s">
        <v>1597</v>
      </c>
      <c r="J174" s="264">
        <v>50</v>
      </c>
      <c r="K174" s="305"/>
    </row>
    <row r="175" spans="2:11" ht="15" customHeight="1">
      <c r="B175" s="311"/>
      <c r="C175" s="293"/>
      <c r="D175" s="293"/>
      <c r="E175" s="293"/>
      <c r="F175" s="293"/>
      <c r="G175" s="293"/>
      <c r="H175" s="293"/>
      <c r="I175" s="293"/>
      <c r="J175" s="293"/>
      <c r="K175" s="312"/>
    </row>
    <row r="176" spans="2:11" ht="18.75" customHeight="1">
      <c r="B176" s="261"/>
      <c r="C176" s="264"/>
      <c r="D176" s="264"/>
      <c r="E176" s="264"/>
      <c r="F176" s="285"/>
      <c r="G176" s="264"/>
      <c r="H176" s="264"/>
      <c r="I176" s="264"/>
      <c r="J176" s="264"/>
      <c r="K176" s="261"/>
    </row>
    <row r="177" spans="2:11" ht="18.75" customHeight="1">
      <c r="B177" s="271"/>
      <c r="C177" s="271"/>
      <c r="D177" s="271"/>
      <c r="E177" s="271"/>
      <c r="F177" s="271"/>
      <c r="G177" s="271"/>
      <c r="H177" s="271"/>
      <c r="I177" s="271"/>
      <c r="J177" s="271"/>
      <c r="K177" s="271"/>
    </row>
    <row r="178" spans="2:11" ht="13.5">
      <c r="B178" s="248"/>
      <c r="C178" s="249"/>
      <c r="D178" s="249"/>
      <c r="E178" s="249"/>
      <c r="F178" s="249"/>
      <c r="G178" s="249"/>
      <c r="H178" s="249"/>
      <c r="I178" s="249"/>
      <c r="J178" s="249"/>
      <c r="K178" s="250"/>
    </row>
    <row r="179" spans="2:11" ht="21">
      <c r="B179" s="251"/>
      <c r="C179" s="252" t="s">
        <v>1665</v>
      </c>
      <c r="D179" s="252"/>
      <c r="E179" s="252"/>
      <c r="F179" s="252"/>
      <c r="G179" s="252"/>
      <c r="H179" s="252"/>
      <c r="I179" s="252"/>
      <c r="J179" s="252"/>
      <c r="K179" s="253"/>
    </row>
    <row r="180" spans="2:11" ht="25.5" customHeight="1">
      <c r="B180" s="251"/>
      <c r="C180" s="317" t="s">
        <v>1666</v>
      </c>
      <c r="D180" s="317"/>
      <c r="E180" s="317"/>
      <c r="F180" s="317" t="s">
        <v>1667</v>
      </c>
      <c r="G180" s="318"/>
      <c r="H180" s="319" t="s">
        <v>1668</v>
      </c>
      <c r="I180" s="319"/>
      <c r="J180" s="319"/>
      <c r="K180" s="253"/>
    </row>
    <row r="181" spans="2:11" ht="5.25" customHeight="1">
      <c r="B181" s="286"/>
      <c r="C181" s="283"/>
      <c r="D181" s="283"/>
      <c r="E181" s="283"/>
      <c r="F181" s="283"/>
      <c r="G181" s="264"/>
      <c r="H181" s="283"/>
      <c r="I181" s="283"/>
      <c r="J181" s="283"/>
      <c r="K181" s="305"/>
    </row>
    <row r="182" spans="2:11" ht="15" customHeight="1">
      <c r="B182" s="286"/>
      <c r="C182" s="264" t="s">
        <v>1669</v>
      </c>
      <c r="D182" s="264"/>
      <c r="E182" s="264"/>
      <c r="F182" s="285" t="s">
        <v>35</v>
      </c>
      <c r="G182" s="264"/>
      <c r="H182" s="320" t="s">
        <v>1670</v>
      </c>
      <c r="I182" s="320"/>
      <c r="J182" s="320"/>
      <c r="K182" s="305"/>
    </row>
    <row r="183" spans="2:11" ht="15" customHeight="1">
      <c r="B183" s="286"/>
      <c r="C183" s="290"/>
      <c r="D183" s="264"/>
      <c r="E183" s="264"/>
      <c r="F183" s="285" t="s">
        <v>37</v>
      </c>
      <c r="G183" s="264"/>
      <c r="H183" s="320" t="s">
        <v>1671</v>
      </c>
      <c r="I183" s="320"/>
      <c r="J183" s="320"/>
      <c r="K183" s="305"/>
    </row>
    <row r="184" spans="2:11" ht="15" customHeight="1">
      <c r="B184" s="286"/>
      <c r="C184" s="290"/>
      <c r="D184" s="264"/>
      <c r="E184" s="264"/>
      <c r="F184" s="285" t="s">
        <v>40</v>
      </c>
      <c r="G184" s="264"/>
      <c r="H184" s="320" t="s">
        <v>1672</v>
      </c>
      <c r="I184" s="320"/>
      <c r="J184" s="320"/>
      <c r="K184" s="305"/>
    </row>
    <row r="185" spans="2:11" ht="15" customHeight="1">
      <c r="B185" s="286"/>
      <c r="C185" s="264"/>
      <c r="D185" s="264"/>
      <c r="E185" s="264"/>
      <c r="F185" s="285" t="s">
        <v>38</v>
      </c>
      <c r="G185" s="264"/>
      <c r="H185" s="320" t="s">
        <v>1673</v>
      </c>
      <c r="I185" s="320"/>
      <c r="J185" s="320"/>
      <c r="K185" s="305"/>
    </row>
    <row r="186" spans="2:11" ht="15" customHeight="1">
      <c r="B186" s="286"/>
      <c r="C186" s="264"/>
      <c r="D186" s="264"/>
      <c r="E186" s="264"/>
      <c r="F186" s="285" t="s">
        <v>39</v>
      </c>
      <c r="G186" s="264"/>
      <c r="H186" s="320" t="s">
        <v>1674</v>
      </c>
      <c r="I186" s="320"/>
      <c r="J186" s="320"/>
      <c r="K186" s="305"/>
    </row>
    <row r="187" spans="2:11" ht="15" customHeight="1">
      <c r="B187" s="286"/>
      <c r="C187" s="264"/>
      <c r="D187" s="264"/>
      <c r="E187" s="264"/>
      <c r="F187" s="285"/>
      <c r="G187" s="264"/>
      <c r="H187" s="264"/>
      <c r="I187" s="264"/>
      <c r="J187" s="264"/>
      <c r="K187" s="305"/>
    </row>
    <row r="188" spans="2:11" ht="15" customHeight="1">
      <c r="B188" s="286"/>
      <c r="C188" s="264" t="s">
        <v>1632</v>
      </c>
      <c r="D188" s="264"/>
      <c r="E188" s="264"/>
      <c r="F188" s="285" t="s">
        <v>71</v>
      </c>
      <c r="G188" s="264"/>
      <c r="H188" s="320" t="s">
        <v>1675</v>
      </c>
      <c r="I188" s="320"/>
      <c r="J188" s="320"/>
      <c r="K188" s="305"/>
    </row>
    <row r="189" spans="2:11" ht="15" customHeight="1">
      <c r="B189" s="286"/>
      <c r="C189" s="290"/>
      <c r="D189" s="264"/>
      <c r="E189" s="264"/>
      <c r="F189" s="285" t="s">
        <v>1537</v>
      </c>
      <c r="G189" s="264"/>
      <c r="H189" s="320" t="s">
        <v>1538</v>
      </c>
      <c r="I189" s="320"/>
      <c r="J189" s="320"/>
      <c r="K189" s="305"/>
    </row>
    <row r="190" spans="2:11" ht="15" customHeight="1">
      <c r="B190" s="286"/>
      <c r="C190" s="264"/>
      <c r="D190" s="264"/>
      <c r="E190" s="264"/>
      <c r="F190" s="285" t="s">
        <v>1535</v>
      </c>
      <c r="G190" s="264"/>
      <c r="H190" s="320" t="s">
        <v>1676</v>
      </c>
      <c r="I190" s="320"/>
      <c r="J190" s="320"/>
      <c r="K190" s="305"/>
    </row>
    <row r="191" spans="2:11" ht="15" customHeight="1">
      <c r="B191" s="321"/>
      <c r="C191" s="290"/>
      <c r="D191" s="290"/>
      <c r="E191" s="290"/>
      <c r="F191" s="285" t="s">
        <v>1539</v>
      </c>
      <c r="G191" s="270"/>
      <c r="H191" s="322" t="s">
        <v>1540</v>
      </c>
      <c r="I191" s="322"/>
      <c r="J191" s="322"/>
      <c r="K191" s="323"/>
    </row>
    <row r="192" spans="2:11" ht="15" customHeight="1">
      <c r="B192" s="321"/>
      <c r="C192" s="290"/>
      <c r="D192" s="290"/>
      <c r="E192" s="290"/>
      <c r="F192" s="285" t="s">
        <v>1541</v>
      </c>
      <c r="G192" s="270"/>
      <c r="H192" s="322" t="s">
        <v>1677</v>
      </c>
      <c r="I192" s="322"/>
      <c r="J192" s="322"/>
      <c r="K192" s="323"/>
    </row>
    <row r="193" spans="2:11" ht="15" customHeight="1">
      <c r="B193" s="321"/>
      <c r="C193" s="290"/>
      <c r="D193" s="290"/>
      <c r="E193" s="290"/>
      <c r="F193" s="324"/>
      <c r="G193" s="270"/>
      <c r="H193" s="325"/>
      <c r="I193" s="325"/>
      <c r="J193" s="325"/>
      <c r="K193" s="323"/>
    </row>
    <row r="194" spans="2:11" ht="15" customHeight="1">
      <c r="B194" s="321"/>
      <c r="C194" s="264" t="s">
        <v>1657</v>
      </c>
      <c r="D194" s="290"/>
      <c r="E194" s="290"/>
      <c r="F194" s="285">
        <v>1</v>
      </c>
      <c r="G194" s="270"/>
      <c r="H194" s="322" t="s">
        <v>1678</v>
      </c>
      <c r="I194" s="322"/>
      <c r="J194" s="322"/>
      <c r="K194" s="323"/>
    </row>
    <row r="195" spans="2:11" ht="15" customHeight="1">
      <c r="B195" s="321"/>
      <c r="C195" s="290"/>
      <c r="D195" s="290"/>
      <c r="E195" s="290"/>
      <c r="F195" s="285">
        <v>2</v>
      </c>
      <c r="G195" s="270"/>
      <c r="H195" s="322" t="s">
        <v>1679</v>
      </c>
      <c r="I195" s="322"/>
      <c r="J195" s="322"/>
      <c r="K195" s="323"/>
    </row>
    <row r="196" spans="2:11" ht="15" customHeight="1">
      <c r="B196" s="321"/>
      <c r="C196" s="290"/>
      <c r="D196" s="290"/>
      <c r="E196" s="290"/>
      <c r="F196" s="285">
        <v>3</v>
      </c>
      <c r="G196" s="270"/>
      <c r="H196" s="322" t="s">
        <v>1680</v>
      </c>
      <c r="I196" s="322"/>
      <c r="J196" s="322"/>
      <c r="K196" s="323"/>
    </row>
    <row r="197" spans="2:11" ht="15" customHeight="1">
      <c r="B197" s="321"/>
      <c r="C197" s="290"/>
      <c r="D197" s="290"/>
      <c r="E197" s="290"/>
      <c r="F197" s="285">
        <v>4</v>
      </c>
      <c r="G197" s="270"/>
      <c r="H197" s="322" t="s">
        <v>1681</v>
      </c>
      <c r="I197" s="322"/>
      <c r="J197" s="322"/>
      <c r="K197" s="323"/>
    </row>
    <row r="198" spans="2:11" ht="12.75" customHeight="1">
      <c r="B198" s="326"/>
      <c r="C198" s="327"/>
      <c r="D198" s="327"/>
      <c r="E198" s="327"/>
      <c r="F198" s="327"/>
      <c r="G198" s="327"/>
      <c r="H198" s="327"/>
      <c r="I198" s="327"/>
      <c r="J198" s="327"/>
      <c r="K198" s="328"/>
    </row>
  </sheetData>
  <sheetProtection/>
  <mergeCells count="77">
    <mergeCell ref="H192:J192"/>
    <mergeCell ref="H194:J194"/>
    <mergeCell ref="H195:J195"/>
    <mergeCell ref="H196:J196"/>
    <mergeCell ref="H197:J197"/>
    <mergeCell ref="H185:J185"/>
    <mergeCell ref="H186:J186"/>
    <mergeCell ref="H188:J188"/>
    <mergeCell ref="H189:J189"/>
    <mergeCell ref="H190:J190"/>
    <mergeCell ref="H191:J191"/>
    <mergeCell ref="C154:J154"/>
    <mergeCell ref="C179:J179"/>
    <mergeCell ref="H180:J180"/>
    <mergeCell ref="H182:J182"/>
    <mergeCell ref="H183:J183"/>
    <mergeCell ref="H184:J184"/>
    <mergeCell ref="D67:J67"/>
    <mergeCell ref="D68:J68"/>
    <mergeCell ref="C73:J73"/>
    <mergeCell ref="C95:J95"/>
    <mergeCell ref="C114:J114"/>
    <mergeCell ref="C136:J136"/>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IV9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72</v>
      </c>
    </row>
    <row r="3" spans="2:46" s="2" customFormat="1" ht="7.5" customHeight="1">
      <c r="B3" s="7"/>
      <c r="C3" s="8"/>
      <c r="D3" s="8"/>
      <c r="E3" s="8"/>
      <c r="F3" s="8"/>
      <c r="G3" s="8"/>
      <c r="H3" s="8"/>
      <c r="I3" s="8"/>
      <c r="J3" s="8"/>
      <c r="K3" s="8"/>
      <c r="L3" s="8"/>
      <c r="M3" s="8"/>
      <c r="N3" s="8"/>
      <c r="O3" s="8"/>
      <c r="P3" s="8"/>
      <c r="Q3" s="8"/>
      <c r="R3" s="9"/>
      <c r="AT3" s="2" t="s">
        <v>73</v>
      </c>
    </row>
    <row r="4" spans="2:46" s="2" customFormat="1" ht="37.5" customHeight="1">
      <c r="B4" s="10"/>
      <c r="C4" s="171" t="s">
        <v>96</v>
      </c>
      <c r="D4" s="172"/>
      <c r="E4" s="172"/>
      <c r="F4" s="172"/>
      <c r="G4" s="172"/>
      <c r="H4" s="172"/>
      <c r="I4" s="172"/>
      <c r="J4" s="172"/>
      <c r="K4" s="172"/>
      <c r="L4" s="172"/>
      <c r="M4" s="172"/>
      <c r="N4" s="172"/>
      <c r="O4" s="172"/>
      <c r="P4" s="172"/>
      <c r="Q4" s="172"/>
      <c r="R4" s="17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row>
    <row r="7" spans="2:18" s="6" customFormat="1" ht="18.75" customHeight="1">
      <c r="B7" s="21"/>
      <c r="C7" s="22"/>
      <c r="D7" s="15" t="s">
        <v>97</v>
      </c>
      <c r="E7" s="22"/>
      <c r="F7" s="177" t="s">
        <v>98</v>
      </c>
      <c r="G7" s="189"/>
      <c r="H7" s="189"/>
      <c r="I7" s="189"/>
      <c r="J7" s="189"/>
      <c r="K7" s="189"/>
      <c r="L7" s="189"/>
      <c r="M7" s="189"/>
      <c r="N7" s="189"/>
      <c r="O7" s="189"/>
      <c r="P7" s="189"/>
      <c r="Q7" s="18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99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206" t="str">
        <f>'Rekapitulace stavby'!$AN$8</f>
        <v>30.04.2013</v>
      </c>
      <c r="P10" s="18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90"/>
      <c r="P12" s="189"/>
      <c r="Q12" s="22"/>
      <c r="R12" s="25"/>
    </row>
    <row r="13" spans="2:18" s="6" customFormat="1" ht="18.75" customHeight="1">
      <c r="B13" s="21"/>
      <c r="C13" s="22"/>
      <c r="D13" s="22"/>
      <c r="E13" s="17" t="s">
        <v>26</v>
      </c>
      <c r="F13" s="22"/>
      <c r="G13" s="22"/>
      <c r="H13" s="22"/>
      <c r="I13" s="22"/>
      <c r="J13" s="22"/>
      <c r="K13" s="22"/>
      <c r="L13" s="22"/>
      <c r="M13" s="16" t="s">
        <v>27</v>
      </c>
      <c r="N13" s="22"/>
      <c r="O13" s="190"/>
      <c r="P13" s="18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90"/>
      <c r="P15" s="189"/>
      <c r="Q15" s="22"/>
      <c r="R15" s="25"/>
    </row>
    <row r="16" spans="2:18" s="6" customFormat="1" ht="18.75" customHeight="1">
      <c r="B16" s="21"/>
      <c r="C16" s="22"/>
      <c r="D16" s="22"/>
      <c r="E16" s="17" t="s">
        <v>26</v>
      </c>
      <c r="F16" s="22"/>
      <c r="G16" s="22"/>
      <c r="H16" s="22"/>
      <c r="I16" s="22"/>
      <c r="J16" s="22"/>
      <c r="K16" s="22"/>
      <c r="L16" s="22"/>
      <c r="M16" s="16" t="s">
        <v>27</v>
      </c>
      <c r="N16" s="22"/>
      <c r="O16" s="190"/>
      <c r="P16" s="18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ROUNDUP($N$71,2)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SUM($BE$71:$BE$89)</f>
        <v>0</v>
      </c>
      <c r="I27" s="189"/>
      <c r="J27" s="189"/>
      <c r="K27" s="22"/>
      <c r="L27" s="22"/>
      <c r="M27" s="208">
        <f>SUM($BE$71:$BE$89)*$F$27</f>
        <v>0</v>
      </c>
      <c r="N27" s="189"/>
      <c r="O27" s="189"/>
      <c r="P27" s="189"/>
      <c r="Q27" s="22"/>
      <c r="R27" s="25"/>
    </row>
    <row r="28" spans="2:18" s="6" customFormat="1" ht="15" customHeight="1">
      <c r="B28" s="21"/>
      <c r="C28" s="22"/>
      <c r="D28" s="22"/>
      <c r="E28" s="27" t="s">
        <v>37</v>
      </c>
      <c r="F28" s="28">
        <v>0.15</v>
      </c>
      <c r="G28" s="85" t="s">
        <v>36</v>
      </c>
      <c r="H28" s="208">
        <f>SUM($BF$71:$BF$89)</f>
        <v>0</v>
      </c>
      <c r="I28" s="189"/>
      <c r="J28" s="189"/>
      <c r="K28" s="22"/>
      <c r="L28" s="22"/>
      <c r="M28" s="208">
        <f>SUM($BF$71:$BF$89)*$F$28</f>
        <v>0</v>
      </c>
      <c r="N28" s="189"/>
      <c r="O28" s="189"/>
      <c r="P28" s="189"/>
      <c r="Q28" s="22"/>
      <c r="R28" s="25"/>
    </row>
    <row r="29" spans="2:18" s="6" customFormat="1" ht="15" customHeight="1" hidden="1">
      <c r="B29" s="21"/>
      <c r="C29" s="22"/>
      <c r="D29" s="22"/>
      <c r="E29" s="27" t="s">
        <v>38</v>
      </c>
      <c r="F29" s="28">
        <v>0.21</v>
      </c>
      <c r="G29" s="85" t="s">
        <v>36</v>
      </c>
      <c r="H29" s="208">
        <f>SUM($BG$71:$BG$89)</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SUM($BH$71:$BH$89)</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SUM($BI$71:$BI$89)</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3 - VRN_KV - vnitroblok Závodu míru č.p. 682 - 689</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Karlovy Vary</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ROUNDUP($N$71,2)</f>
        <v>0</v>
      </c>
      <c r="O51" s="189"/>
      <c r="P51" s="189"/>
      <c r="Q51" s="189"/>
      <c r="R51" s="25"/>
      <c r="T51" s="22"/>
      <c r="U51" s="22"/>
      <c r="AU51" s="6" t="s">
        <v>104</v>
      </c>
    </row>
    <row r="52" spans="2:21" s="66" customFormat="1" ht="25.5" customHeight="1">
      <c r="B52" s="90"/>
      <c r="C52" s="91"/>
      <c r="D52" s="91" t="s">
        <v>105</v>
      </c>
      <c r="E52" s="91"/>
      <c r="F52" s="91"/>
      <c r="G52" s="91"/>
      <c r="H52" s="91"/>
      <c r="I52" s="91"/>
      <c r="J52" s="91"/>
      <c r="K52" s="91"/>
      <c r="L52" s="91"/>
      <c r="M52" s="91"/>
      <c r="N52" s="212">
        <f>ROUNDUP($N$72,2)</f>
        <v>0</v>
      </c>
      <c r="O52" s="213"/>
      <c r="P52" s="213"/>
      <c r="Q52" s="213"/>
      <c r="R52" s="92"/>
      <c r="T52" s="91"/>
      <c r="U52" s="91"/>
    </row>
    <row r="53" spans="2:21" s="93" customFormat="1" ht="21" customHeight="1">
      <c r="B53" s="94"/>
      <c r="C53" s="95"/>
      <c r="D53" s="95" t="s">
        <v>106</v>
      </c>
      <c r="E53" s="95"/>
      <c r="F53" s="95"/>
      <c r="G53" s="95"/>
      <c r="H53" s="95"/>
      <c r="I53" s="95"/>
      <c r="J53" s="95"/>
      <c r="K53" s="95"/>
      <c r="L53" s="95"/>
      <c r="M53" s="95"/>
      <c r="N53" s="214">
        <f>ROUNDUP($N$73,2)</f>
        <v>0</v>
      </c>
      <c r="O53" s="215"/>
      <c r="P53" s="215"/>
      <c r="Q53" s="215"/>
      <c r="R53" s="96"/>
      <c r="T53" s="95"/>
      <c r="U53" s="95"/>
    </row>
    <row r="54" spans="2:21" s="6" customFormat="1" ht="22.5" customHeight="1">
      <c r="B54" s="21"/>
      <c r="C54" s="22"/>
      <c r="D54" s="22"/>
      <c r="E54" s="22"/>
      <c r="F54" s="22"/>
      <c r="G54" s="22"/>
      <c r="H54" s="22"/>
      <c r="I54" s="22"/>
      <c r="J54" s="22"/>
      <c r="K54" s="22"/>
      <c r="L54" s="22"/>
      <c r="M54" s="22"/>
      <c r="N54" s="22"/>
      <c r="O54" s="22"/>
      <c r="P54" s="22"/>
      <c r="Q54" s="22"/>
      <c r="R54" s="25"/>
      <c r="T54" s="22"/>
      <c r="U54" s="22"/>
    </row>
    <row r="55" spans="2:21" s="6" customFormat="1" ht="7.5" customHeight="1">
      <c r="B55" s="36"/>
      <c r="C55" s="37"/>
      <c r="D55" s="37"/>
      <c r="E55" s="37"/>
      <c r="F55" s="37"/>
      <c r="G55" s="37"/>
      <c r="H55" s="37"/>
      <c r="I55" s="37"/>
      <c r="J55" s="37"/>
      <c r="K55" s="37"/>
      <c r="L55" s="37"/>
      <c r="M55" s="37"/>
      <c r="N55" s="37"/>
      <c r="O55" s="37"/>
      <c r="P55" s="37"/>
      <c r="Q55" s="37"/>
      <c r="R55" s="38"/>
      <c r="T55" s="22"/>
      <c r="U55" s="22"/>
    </row>
    <row r="59" spans="2:19" s="6" customFormat="1" ht="7.5" customHeight="1">
      <c r="B59" s="39"/>
      <c r="C59" s="40"/>
      <c r="D59" s="40"/>
      <c r="E59" s="40"/>
      <c r="F59" s="40"/>
      <c r="G59" s="40"/>
      <c r="H59" s="40"/>
      <c r="I59" s="40"/>
      <c r="J59" s="40"/>
      <c r="K59" s="40"/>
      <c r="L59" s="40"/>
      <c r="M59" s="40"/>
      <c r="N59" s="40"/>
      <c r="O59" s="40"/>
      <c r="P59" s="40"/>
      <c r="Q59" s="40"/>
      <c r="R59" s="40"/>
      <c r="S59" s="41"/>
    </row>
    <row r="60" spans="2:19" s="6" customFormat="1" ht="37.5" customHeight="1">
      <c r="B60" s="21"/>
      <c r="C60" s="171" t="s">
        <v>107</v>
      </c>
      <c r="D60" s="189"/>
      <c r="E60" s="189"/>
      <c r="F60" s="189"/>
      <c r="G60" s="189"/>
      <c r="H60" s="189"/>
      <c r="I60" s="189"/>
      <c r="J60" s="189"/>
      <c r="K60" s="189"/>
      <c r="L60" s="189"/>
      <c r="M60" s="189"/>
      <c r="N60" s="189"/>
      <c r="O60" s="189"/>
      <c r="P60" s="189"/>
      <c r="Q60" s="189"/>
      <c r="R60" s="189"/>
      <c r="S60" s="41"/>
    </row>
    <row r="61" spans="2:19" s="6" customFormat="1" ht="7.5" customHeight="1">
      <c r="B61" s="21"/>
      <c r="C61" s="22"/>
      <c r="D61" s="22"/>
      <c r="E61" s="22"/>
      <c r="F61" s="22"/>
      <c r="G61" s="22"/>
      <c r="H61" s="22"/>
      <c r="I61" s="22"/>
      <c r="J61" s="22"/>
      <c r="K61" s="22"/>
      <c r="L61" s="22"/>
      <c r="M61" s="22"/>
      <c r="N61" s="22"/>
      <c r="O61" s="22"/>
      <c r="P61" s="22"/>
      <c r="Q61" s="22"/>
      <c r="R61" s="22"/>
      <c r="S61" s="41"/>
    </row>
    <row r="62" spans="2:19" s="6" customFormat="1" ht="15" customHeight="1">
      <c r="B62" s="21"/>
      <c r="C62" s="16" t="s">
        <v>14</v>
      </c>
      <c r="D62" s="22"/>
      <c r="E62" s="22"/>
      <c r="F62" s="205" t="str">
        <f>$F$6</f>
        <v>S02 - Vnitroblok Závodu míru</v>
      </c>
      <c r="G62" s="189"/>
      <c r="H62" s="189"/>
      <c r="I62" s="189"/>
      <c r="J62" s="189"/>
      <c r="K62" s="189"/>
      <c r="L62" s="189"/>
      <c r="M62" s="189"/>
      <c r="N62" s="189"/>
      <c r="O62" s="189"/>
      <c r="P62" s="189"/>
      <c r="Q62" s="189"/>
      <c r="R62" s="22"/>
      <c r="S62" s="41"/>
    </row>
    <row r="63" spans="2:19" s="6" customFormat="1" ht="15" customHeight="1">
      <c r="B63" s="21"/>
      <c r="C63" s="15" t="s">
        <v>97</v>
      </c>
      <c r="D63" s="22"/>
      <c r="E63" s="22"/>
      <c r="F63" s="177" t="str">
        <f>$F$7</f>
        <v>3 - VRN_KV - vnitroblok Závodu míru č.p. 682 - 689</v>
      </c>
      <c r="G63" s="189"/>
      <c r="H63" s="189"/>
      <c r="I63" s="189"/>
      <c r="J63" s="189"/>
      <c r="K63" s="189"/>
      <c r="L63" s="189"/>
      <c r="M63" s="189"/>
      <c r="N63" s="189"/>
      <c r="O63" s="189"/>
      <c r="P63" s="189"/>
      <c r="Q63" s="189"/>
      <c r="R63" s="22"/>
      <c r="S63" s="41"/>
    </row>
    <row r="64" spans="2:19" s="6" customFormat="1" ht="7.5" customHeight="1">
      <c r="B64" s="21"/>
      <c r="C64" s="22"/>
      <c r="D64" s="22"/>
      <c r="E64" s="22"/>
      <c r="F64" s="22"/>
      <c r="G64" s="22"/>
      <c r="H64" s="22"/>
      <c r="I64" s="22"/>
      <c r="J64" s="22"/>
      <c r="K64" s="22"/>
      <c r="L64" s="22"/>
      <c r="M64" s="22"/>
      <c r="N64" s="22"/>
      <c r="O64" s="22"/>
      <c r="P64" s="22"/>
      <c r="Q64" s="22"/>
      <c r="R64" s="22"/>
      <c r="S64" s="41"/>
    </row>
    <row r="65" spans="2:19" s="6" customFormat="1" ht="18.75" customHeight="1">
      <c r="B65" s="21"/>
      <c r="C65" s="16" t="s">
        <v>18</v>
      </c>
      <c r="D65" s="22"/>
      <c r="E65" s="22"/>
      <c r="F65" s="17" t="str">
        <f>$F$10</f>
        <v>Karlovy Vary</v>
      </c>
      <c r="G65" s="22"/>
      <c r="H65" s="22"/>
      <c r="I65" s="22"/>
      <c r="J65" s="22"/>
      <c r="K65" s="16" t="s">
        <v>20</v>
      </c>
      <c r="L65" s="22"/>
      <c r="M65" s="206" t="str">
        <f>IF($O$10="","",$O$10)</f>
        <v>30.04.2013</v>
      </c>
      <c r="N65" s="189"/>
      <c r="O65" s="189"/>
      <c r="P65" s="189"/>
      <c r="Q65" s="22"/>
      <c r="R65" s="22"/>
      <c r="S65" s="41"/>
    </row>
    <row r="66" spans="2:19" s="6" customFormat="1" ht="7.5" customHeight="1">
      <c r="B66" s="21"/>
      <c r="C66" s="22"/>
      <c r="D66" s="22"/>
      <c r="E66" s="22"/>
      <c r="F66" s="22"/>
      <c r="G66" s="22"/>
      <c r="H66" s="22"/>
      <c r="I66" s="22"/>
      <c r="J66" s="22"/>
      <c r="K66" s="22"/>
      <c r="L66" s="22"/>
      <c r="M66" s="22"/>
      <c r="N66" s="22"/>
      <c r="O66" s="22"/>
      <c r="P66" s="22"/>
      <c r="Q66" s="22"/>
      <c r="R66" s="22"/>
      <c r="S66" s="41"/>
    </row>
    <row r="67" spans="2:19" s="6" customFormat="1" ht="15.75" customHeight="1">
      <c r="B67" s="21"/>
      <c r="C67" s="16" t="s">
        <v>24</v>
      </c>
      <c r="D67" s="22"/>
      <c r="E67" s="22"/>
      <c r="F67" s="17" t="str">
        <f>$E$13</f>
        <v> </v>
      </c>
      <c r="G67" s="22"/>
      <c r="H67" s="22"/>
      <c r="I67" s="22"/>
      <c r="J67" s="22"/>
      <c r="K67" s="16" t="s">
        <v>30</v>
      </c>
      <c r="L67" s="22"/>
      <c r="M67" s="190" t="str">
        <f>$E$19</f>
        <v> </v>
      </c>
      <c r="N67" s="189"/>
      <c r="O67" s="189"/>
      <c r="P67" s="189"/>
      <c r="Q67" s="189"/>
      <c r="R67" s="22"/>
      <c r="S67" s="41"/>
    </row>
    <row r="68" spans="2:19" s="6" customFormat="1" ht="15" customHeight="1">
      <c r="B68" s="21"/>
      <c r="C68" s="16" t="s">
        <v>28</v>
      </c>
      <c r="D68" s="22"/>
      <c r="E68" s="22"/>
      <c r="F68" s="17" t="str">
        <f>IF($E$16="","",$E$16)</f>
        <v> </v>
      </c>
      <c r="G68" s="22"/>
      <c r="H68" s="22"/>
      <c r="I68" s="22"/>
      <c r="J68" s="22"/>
      <c r="K68" s="22"/>
      <c r="L68" s="22"/>
      <c r="M68" s="22"/>
      <c r="N68" s="22"/>
      <c r="O68" s="22"/>
      <c r="P68" s="22"/>
      <c r="Q68" s="22"/>
      <c r="R68" s="22"/>
      <c r="S68" s="41"/>
    </row>
    <row r="69" spans="2:19" s="6" customFormat="1" ht="11.25" customHeight="1">
      <c r="B69" s="21"/>
      <c r="C69" s="22"/>
      <c r="D69" s="22"/>
      <c r="E69" s="22"/>
      <c r="F69" s="22"/>
      <c r="G69" s="22"/>
      <c r="H69" s="22"/>
      <c r="I69" s="22"/>
      <c r="J69" s="22"/>
      <c r="K69" s="22"/>
      <c r="L69" s="22"/>
      <c r="M69" s="22"/>
      <c r="N69" s="22"/>
      <c r="O69" s="22"/>
      <c r="P69" s="22"/>
      <c r="Q69" s="22"/>
      <c r="R69" s="22"/>
      <c r="S69" s="41"/>
    </row>
    <row r="70" spans="2:27" s="97" customFormat="1" ht="30" customHeight="1">
      <c r="B70" s="98"/>
      <c r="C70" s="99" t="s">
        <v>108</v>
      </c>
      <c r="D70" s="100" t="s">
        <v>50</v>
      </c>
      <c r="E70" s="100" t="s">
        <v>46</v>
      </c>
      <c r="F70" s="216" t="s">
        <v>109</v>
      </c>
      <c r="G70" s="217"/>
      <c r="H70" s="217"/>
      <c r="I70" s="217"/>
      <c r="J70" s="100" t="s">
        <v>110</v>
      </c>
      <c r="K70" s="100" t="s">
        <v>111</v>
      </c>
      <c r="L70" s="216" t="s">
        <v>112</v>
      </c>
      <c r="M70" s="217"/>
      <c r="N70" s="216" t="s">
        <v>113</v>
      </c>
      <c r="O70" s="217"/>
      <c r="P70" s="217"/>
      <c r="Q70" s="217"/>
      <c r="R70" s="101" t="s">
        <v>114</v>
      </c>
      <c r="S70" s="102"/>
      <c r="T70" s="53" t="s">
        <v>115</v>
      </c>
      <c r="U70" s="54" t="s">
        <v>34</v>
      </c>
      <c r="V70" s="54" t="s">
        <v>116</v>
      </c>
      <c r="W70" s="54" t="s">
        <v>117</v>
      </c>
      <c r="X70" s="54" t="s">
        <v>118</v>
      </c>
      <c r="Y70" s="54" t="s">
        <v>119</v>
      </c>
      <c r="Z70" s="54" t="s">
        <v>120</v>
      </c>
      <c r="AA70" s="55" t="s">
        <v>121</v>
      </c>
    </row>
    <row r="71" spans="2:63" s="6" customFormat="1" ht="30" customHeight="1">
      <c r="B71" s="21"/>
      <c r="C71" s="60" t="s">
        <v>103</v>
      </c>
      <c r="D71" s="22"/>
      <c r="E71" s="22"/>
      <c r="F71" s="22"/>
      <c r="G71" s="22"/>
      <c r="H71" s="22"/>
      <c r="I71" s="22"/>
      <c r="J71" s="22"/>
      <c r="K71" s="22"/>
      <c r="L71" s="22"/>
      <c r="M71" s="22"/>
      <c r="N71" s="223">
        <f>$BK$71</f>
        <v>0</v>
      </c>
      <c r="O71" s="189"/>
      <c r="P71" s="189"/>
      <c r="Q71" s="189"/>
      <c r="R71" s="22"/>
      <c r="S71" s="41"/>
      <c r="T71" s="57"/>
      <c r="U71" s="58"/>
      <c r="V71" s="58"/>
      <c r="W71" s="103">
        <f>$W$72</f>
        <v>0</v>
      </c>
      <c r="X71" s="58"/>
      <c r="Y71" s="103">
        <f>$Y$72</f>
        <v>0</v>
      </c>
      <c r="Z71" s="58"/>
      <c r="AA71" s="104">
        <f>$AA$72</f>
        <v>0</v>
      </c>
      <c r="AT71" s="6" t="s">
        <v>64</v>
      </c>
      <c r="AU71" s="6" t="s">
        <v>104</v>
      </c>
      <c r="BK71" s="105">
        <f>$BK$72</f>
        <v>0</v>
      </c>
    </row>
    <row r="72" spans="2:63" s="106" customFormat="1" ht="37.5" customHeight="1">
      <c r="B72" s="107"/>
      <c r="C72" s="108"/>
      <c r="D72" s="109" t="s">
        <v>105</v>
      </c>
      <c r="E72" s="108"/>
      <c r="F72" s="108"/>
      <c r="G72" s="108"/>
      <c r="H72" s="108"/>
      <c r="I72" s="108"/>
      <c r="J72" s="108"/>
      <c r="K72" s="108"/>
      <c r="L72" s="108"/>
      <c r="M72" s="108"/>
      <c r="N72" s="224">
        <f>$BK$72</f>
        <v>0</v>
      </c>
      <c r="O72" s="225"/>
      <c r="P72" s="225"/>
      <c r="Q72" s="225"/>
      <c r="R72" s="108"/>
      <c r="S72" s="110"/>
      <c r="T72" s="111"/>
      <c r="U72" s="108"/>
      <c r="V72" s="108"/>
      <c r="W72" s="112">
        <f>$W$73</f>
        <v>0</v>
      </c>
      <c r="X72" s="108"/>
      <c r="Y72" s="112">
        <f>$Y$73</f>
        <v>0</v>
      </c>
      <c r="Z72" s="108"/>
      <c r="AA72" s="113">
        <f>$AA$73</f>
        <v>0</v>
      </c>
      <c r="AR72" s="114" t="s">
        <v>122</v>
      </c>
      <c r="AT72" s="114" t="s">
        <v>64</v>
      </c>
      <c r="AU72" s="114" t="s">
        <v>65</v>
      </c>
      <c r="AY72" s="114" t="s">
        <v>123</v>
      </c>
      <c r="BK72" s="115">
        <f>$BK$73</f>
        <v>0</v>
      </c>
    </row>
    <row r="73" spans="2:63" s="106" customFormat="1" ht="21" customHeight="1">
      <c r="B73" s="107"/>
      <c r="C73" s="108"/>
      <c r="D73" s="116" t="s">
        <v>106</v>
      </c>
      <c r="E73" s="108"/>
      <c r="F73" s="108"/>
      <c r="G73" s="108"/>
      <c r="H73" s="108"/>
      <c r="I73" s="108"/>
      <c r="J73" s="108"/>
      <c r="K73" s="108"/>
      <c r="L73" s="108"/>
      <c r="M73" s="108"/>
      <c r="N73" s="226">
        <f>$BK$73</f>
        <v>0</v>
      </c>
      <c r="O73" s="225"/>
      <c r="P73" s="225"/>
      <c r="Q73" s="225"/>
      <c r="R73" s="108"/>
      <c r="S73" s="110"/>
      <c r="T73" s="111"/>
      <c r="U73" s="108"/>
      <c r="V73" s="108"/>
      <c r="W73" s="112">
        <f>SUM($W$74:$W$89)</f>
        <v>0</v>
      </c>
      <c r="X73" s="108"/>
      <c r="Y73" s="112">
        <f>SUM($Y$74:$Y$89)</f>
        <v>0</v>
      </c>
      <c r="Z73" s="108"/>
      <c r="AA73" s="113">
        <f>SUM($AA$74:$AA$89)</f>
        <v>0</v>
      </c>
      <c r="AR73" s="114" t="s">
        <v>122</v>
      </c>
      <c r="AT73" s="114" t="s">
        <v>64</v>
      </c>
      <c r="AU73" s="114" t="s">
        <v>17</v>
      </c>
      <c r="AY73" s="114" t="s">
        <v>123</v>
      </c>
      <c r="BK73" s="115">
        <f>SUM($BK$74:$BK$89)</f>
        <v>0</v>
      </c>
    </row>
    <row r="74" spans="2:65" s="6" customFormat="1" ht="15.75" customHeight="1">
      <c r="B74" s="21"/>
      <c r="C74" s="117" t="s">
        <v>17</v>
      </c>
      <c r="D74" s="117" t="s">
        <v>124</v>
      </c>
      <c r="E74" s="118" t="s">
        <v>17</v>
      </c>
      <c r="F74" s="218" t="s">
        <v>125</v>
      </c>
      <c r="G74" s="219"/>
      <c r="H74" s="219"/>
      <c r="I74" s="219"/>
      <c r="J74" s="120" t="s">
        <v>126</v>
      </c>
      <c r="K74" s="121">
        <v>1</v>
      </c>
      <c r="L74" s="220"/>
      <c r="M74" s="219"/>
      <c r="N74" s="221">
        <f>ROUND($L$74*$K$74,2)</f>
        <v>0</v>
      </c>
      <c r="O74" s="219"/>
      <c r="P74" s="219"/>
      <c r="Q74" s="219"/>
      <c r="R74" s="119"/>
      <c r="S74" s="41"/>
      <c r="T74" s="122"/>
      <c r="U74" s="123" t="s">
        <v>35</v>
      </c>
      <c r="V74" s="22"/>
      <c r="W74" s="22"/>
      <c r="X74" s="124">
        <v>0</v>
      </c>
      <c r="Y74" s="124">
        <f>$X$74*$K$74</f>
        <v>0</v>
      </c>
      <c r="Z74" s="124">
        <v>0</v>
      </c>
      <c r="AA74" s="125">
        <f>$Z$74*$K$74</f>
        <v>0</v>
      </c>
      <c r="AR74" s="80" t="s">
        <v>122</v>
      </c>
      <c r="AT74" s="80" t="s">
        <v>124</v>
      </c>
      <c r="AU74" s="80" t="s">
        <v>73</v>
      </c>
      <c r="AY74" s="6" t="s">
        <v>123</v>
      </c>
      <c r="BE74" s="126">
        <f>IF($U$74="základní",$N$74,0)</f>
        <v>0</v>
      </c>
      <c r="BF74" s="126">
        <f>IF($U$74="snížená",$N$74,0)</f>
        <v>0</v>
      </c>
      <c r="BG74" s="126">
        <f>IF($U$74="zákl. přenesená",$N$74,0)</f>
        <v>0</v>
      </c>
      <c r="BH74" s="126">
        <f>IF($U$74="sníž. přenesená",$N$74,0)</f>
        <v>0</v>
      </c>
      <c r="BI74" s="126">
        <f>IF($U$74="nulová",$N$74,0)</f>
        <v>0</v>
      </c>
      <c r="BJ74" s="80" t="s">
        <v>17</v>
      </c>
      <c r="BK74" s="126">
        <f>ROUND($L$74*$K$74,2)</f>
        <v>0</v>
      </c>
      <c r="BL74" s="80" t="s">
        <v>122</v>
      </c>
      <c r="BM74" s="80" t="s">
        <v>127</v>
      </c>
    </row>
    <row r="75" spans="2:47" s="6" customFormat="1" ht="16.5" customHeight="1">
      <c r="B75" s="21"/>
      <c r="C75" s="22"/>
      <c r="D75" s="22"/>
      <c r="E75" s="22"/>
      <c r="F75" s="222" t="s">
        <v>125</v>
      </c>
      <c r="G75" s="189"/>
      <c r="H75" s="189"/>
      <c r="I75" s="189"/>
      <c r="J75" s="189"/>
      <c r="K75" s="189"/>
      <c r="L75" s="189"/>
      <c r="M75" s="189"/>
      <c r="N75" s="189"/>
      <c r="O75" s="189"/>
      <c r="P75" s="189"/>
      <c r="Q75" s="189"/>
      <c r="R75" s="189"/>
      <c r="S75" s="41"/>
      <c r="T75" s="50"/>
      <c r="U75" s="22"/>
      <c r="V75" s="22"/>
      <c r="W75" s="22"/>
      <c r="X75" s="22"/>
      <c r="Y75" s="22"/>
      <c r="Z75" s="22"/>
      <c r="AA75" s="51"/>
      <c r="AT75" s="6" t="s">
        <v>128</v>
      </c>
      <c r="AU75" s="6" t="s">
        <v>73</v>
      </c>
    </row>
    <row r="76" spans="2:65" s="6" customFormat="1" ht="15.75" customHeight="1">
      <c r="B76" s="21"/>
      <c r="C76" s="117" t="s">
        <v>73</v>
      </c>
      <c r="D76" s="117" t="s">
        <v>124</v>
      </c>
      <c r="E76" s="118" t="s">
        <v>73</v>
      </c>
      <c r="F76" s="218" t="s">
        <v>129</v>
      </c>
      <c r="G76" s="219"/>
      <c r="H76" s="219"/>
      <c r="I76" s="219"/>
      <c r="J76" s="120" t="s">
        <v>126</v>
      </c>
      <c r="K76" s="121">
        <v>1</v>
      </c>
      <c r="L76" s="220"/>
      <c r="M76" s="219"/>
      <c r="N76" s="221">
        <f>ROUND($L$76*$K$76,2)</f>
        <v>0</v>
      </c>
      <c r="O76" s="219"/>
      <c r="P76" s="219"/>
      <c r="Q76" s="219"/>
      <c r="R76" s="119"/>
      <c r="S76" s="41"/>
      <c r="T76" s="122"/>
      <c r="U76" s="123" t="s">
        <v>35</v>
      </c>
      <c r="V76" s="22"/>
      <c r="W76" s="22"/>
      <c r="X76" s="124">
        <v>0</v>
      </c>
      <c r="Y76" s="124">
        <f>$X$76*$K$76</f>
        <v>0</v>
      </c>
      <c r="Z76" s="124">
        <v>0</v>
      </c>
      <c r="AA76" s="125">
        <f>$Z$76*$K$76</f>
        <v>0</v>
      </c>
      <c r="AR76" s="80" t="s">
        <v>122</v>
      </c>
      <c r="AT76" s="80" t="s">
        <v>124</v>
      </c>
      <c r="AU76" s="80" t="s">
        <v>73</v>
      </c>
      <c r="AY76" s="6" t="s">
        <v>123</v>
      </c>
      <c r="BE76" s="126">
        <f>IF($U$76="základní",$N$76,0)</f>
        <v>0</v>
      </c>
      <c r="BF76" s="126">
        <f>IF($U$76="snížená",$N$76,0)</f>
        <v>0</v>
      </c>
      <c r="BG76" s="126">
        <f>IF($U$76="zákl. přenesená",$N$76,0)</f>
        <v>0</v>
      </c>
      <c r="BH76" s="126">
        <f>IF($U$76="sníž. přenesená",$N$76,0)</f>
        <v>0</v>
      </c>
      <c r="BI76" s="126">
        <f>IF($U$76="nulová",$N$76,0)</f>
        <v>0</v>
      </c>
      <c r="BJ76" s="80" t="s">
        <v>17</v>
      </c>
      <c r="BK76" s="126">
        <f>ROUND($L$76*$K$76,2)</f>
        <v>0</v>
      </c>
      <c r="BL76" s="80" t="s">
        <v>122</v>
      </c>
      <c r="BM76" s="80" t="s">
        <v>130</v>
      </c>
    </row>
    <row r="77" spans="2:47" s="6" customFormat="1" ht="16.5" customHeight="1">
      <c r="B77" s="21"/>
      <c r="C77" s="22"/>
      <c r="D77" s="22"/>
      <c r="E77" s="22"/>
      <c r="F77" s="222" t="s">
        <v>129</v>
      </c>
      <c r="G77" s="189"/>
      <c r="H77" s="189"/>
      <c r="I77" s="189"/>
      <c r="J77" s="189"/>
      <c r="K77" s="189"/>
      <c r="L77" s="189"/>
      <c r="M77" s="189"/>
      <c r="N77" s="189"/>
      <c r="O77" s="189"/>
      <c r="P77" s="189"/>
      <c r="Q77" s="189"/>
      <c r="R77" s="189"/>
      <c r="S77" s="41"/>
      <c r="T77" s="50"/>
      <c r="U77" s="22"/>
      <c r="V77" s="22"/>
      <c r="W77" s="22"/>
      <c r="X77" s="22"/>
      <c r="Y77" s="22"/>
      <c r="Z77" s="22"/>
      <c r="AA77" s="51"/>
      <c r="AT77" s="6" t="s">
        <v>128</v>
      </c>
      <c r="AU77" s="6" t="s">
        <v>73</v>
      </c>
    </row>
    <row r="78" spans="2:65" s="6" customFormat="1" ht="27" customHeight="1">
      <c r="B78" s="21"/>
      <c r="C78" s="117" t="s">
        <v>69</v>
      </c>
      <c r="D78" s="117" t="s">
        <v>124</v>
      </c>
      <c r="E78" s="118" t="s">
        <v>69</v>
      </c>
      <c r="F78" s="218" t="s">
        <v>131</v>
      </c>
      <c r="G78" s="219"/>
      <c r="H78" s="219"/>
      <c r="I78" s="219"/>
      <c r="J78" s="120" t="s">
        <v>126</v>
      </c>
      <c r="K78" s="121">
        <v>1</v>
      </c>
      <c r="L78" s="220"/>
      <c r="M78" s="219"/>
      <c r="N78" s="221">
        <f>ROUND($L$78*$K$78,2)</f>
        <v>0</v>
      </c>
      <c r="O78" s="219"/>
      <c r="P78" s="219"/>
      <c r="Q78" s="219"/>
      <c r="R78" s="119"/>
      <c r="S78" s="41"/>
      <c r="T78" s="122"/>
      <c r="U78" s="123" t="s">
        <v>35</v>
      </c>
      <c r="V78" s="22"/>
      <c r="W78" s="22"/>
      <c r="X78" s="124">
        <v>0</v>
      </c>
      <c r="Y78" s="124">
        <f>$X$78*$K$78</f>
        <v>0</v>
      </c>
      <c r="Z78" s="124">
        <v>0</v>
      </c>
      <c r="AA78" s="125">
        <f>$Z$78*$K$78</f>
        <v>0</v>
      </c>
      <c r="AR78" s="80" t="s">
        <v>122</v>
      </c>
      <c r="AT78" s="80" t="s">
        <v>124</v>
      </c>
      <c r="AU78" s="80" t="s">
        <v>73</v>
      </c>
      <c r="AY78" s="6" t="s">
        <v>123</v>
      </c>
      <c r="BE78" s="126">
        <f>IF($U$78="základní",$N$78,0)</f>
        <v>0</v>
      </c>
      <c r="BF78" s="126">
        <f>IF($U$78="snížená",$N$78,0)</f>
        <v>0</v>
      </c>
      <c r="BG78" s="126">
        <f>IF($U$78="zákl. přenesená",$N$78,0)</f>
        <v>0</v>
      </c>
      <c r="BH78" s="126">
        <f>IF($U$78="sníž. přenesená",$N$78,0)</f>
        <v>0</v>
      </c>
      <c r="BI78" s="126">
        <f>IF($U$78="nulová",$N$78,0)</f>
        <v>0</v>
      </c>
      <c r="BJ78" s="80" t="s">
        <v>17</v>
      </c>
      <c r="BK78" s="126">
        <f>ROUND($L$78*$K$78,2)</f>
        <v>0</v>
      </c>
      <c r="BL78" s="80" t="s">
        <v>122</v>
      </c>
      <c r="BM78" s="80" t="s">
        <v>132</v>
      </c>
    </row>
    <row r="79" spans="2:47" s="6" customFormat="1" ht="16.5" customHeight="1">
      <c r="B79" s="21"/>
      <c r="C79" s="22"/>
      <c r="D79" s="22"/>
      <c r="E79" s="22"/>
      <c r="F79" s="222" t="s">
        <v>131</v>
      </c>
      <c r="G79" s="189"/>
      <c r="H79" s="189"/>
      <c r="I79" s="189"/>
      <c r="J79" s="189"/>
      <c r="K79" s="189"/>
      <c r="L79" s="189"/>
      <c r="M79" s="189"/>
      <c r="N79" s="189"/>
      <c r="O79" s="189"/>
      <c r="P79" s="189"/>
      <c r="Q79" s="189"/>
      <c r="R79" s="189"/>
      <c r="S79" s="41"/>
      <c r="T79" s="50"/>
      <c r="U79" s="22"/>
      <c r="V79" s="22"/>
      <c r="W79" s="22"/>
      <c r="X79" s="22"/>
      <c r="Y79" s="22"/>
      <c r="Z79" s="22"/>
      <c r="AA79" s="51"/>
      <c r="AT79" s="6" t="s">
        <v>128</v>
      </c>
      <c r="AU79" s="6" t="s">
        <v>73</v>
      </c>
    </row>
    <row r="80" spans="2:65" s="6" customFormat="1" ht="15.75" customHeight="1">
      <c r="B80" s="21"/>
      <c r="C80" s="117" t="s">
        <v>22</v>
      </c>
      <c r="D80" s="117" t="s">
        <v>124</v>
      </c>
      <c r="E80" s="118" t="s">
        <v>122</v>
      </c>
      <c r="F80" s="218" t="s">
        <v>133</v>
      </c>
      <c r="G80" s="219"/>
      <c r="H80" s="219"/>
      <c r="I80" s="219"/>
      <c r="J80" s="120" t="s">
        <v>126</v>
      </c>
      <c r="K80" s="121">
        <v>1</v>
      </c>
      <c r="L80" s="220"/>
      <c r="M80" s="219"/>
      <c r="N80" s="221">
        <f>ROUND($L$80*$K$80,2)</f>
        <v>0</v>
      </c>
      <c r="O80" s="219"/>
      <c r="P80" s="219"/>
      <c r="Q80" s="219"/>
      <c r="R80" s="119"/>
      <c r="S80" s="41"/>
      <c r="T80" s="122"/>
      <c r="U80" s="123" t="s">
        <v>35</v>
      </c>
      <c r="V80" s="22"/>
      <c r="W80" s="22"/>
      <c r="X80" s="124">
        <v>0</v>
      </c>
      <c r="Y80" s="124">
        <f>$X$80*$K$80</f>
        <v>0</v>
      </c>
      <c r="Z80" s="124">
        <v>0</v>
      </c>
      <c r="AA80" s="125">
        <f>$Z$80*$K$80</f>
        <v>0</v>
      </c>
      <c r="AR80" s="80" t="s">
        <v>122</v>
      </c>
      <c r="AT80" s="80" t="s">
        <v>124</v>
      </c>
      <c r="AU80" s="80" t="s">
        <v>73</v>
      </c>
      <c r="AY80" s="6" t="s">
        <v>123</v>
      </c>
      <c r="BE80" s="126">
        <f>IF($U$80="základní",$N$80,0)</f>
        <v>0</v>
      </c>
      <c r="BF80" s="126">
        <f>IF($U$80="snížená",$N$80,0)</f>
        <v>0</v>
      </c>
      <c r="BG80" s="126">
        <f>IF($U$80="zákl. přenesená",$N$80,0)</f>
        <v>0</v>
      </c>
      <c r="BH80" s="126">
        <f>IF($U$80="sníž. přenesená",$N$80,0)</f>
        <v>0</v>
      </c>
      <c r="BI80" s="126">
        <f>IF($U$80="nulová",$N$80,0)</f>
        <v>0</v>
      </c>
      <c r="BJ80" s="80" t="s">
        <v>17</v>
      </c>
      <c r="BK80" s="126">
        <f>ROUND($L$80*$K$80,2)</f>
        <v>0</v>
      </c>
      <c r="BL80" s="80" t="s">
        <v>122</v>
      </c>
      <c r="BM80" s="80" t="s">
        <v>134</v>
      </c>
    </row>
    <row r="81" spans="2:47" s="6" customFormat="1" ht="16.5" customHeight="1">
      <c r="B81" s="21"/>
      <c r="C81" s="22"/>
      <c r="D81" s="22"/>
      <c r="E81" s="22"/>
      <c r="F81" s="222" t="s">
        <v>133</v>
      </c>
      <c r="G81" s="189"/>
      <c r="H81" s="189"/>
      <c r="I81" s="189"/>
      <c r="J81" s="189"/>
      <c r="K81" s="189"/>
      <c r="L81" s="189"/>
      <c r="M81" s="189"/>
      <c r="N81" s="189"/>
      <c r="O81" s="189"/>
      <c r="P81" s="189"/>
      <c r="Q81" s="189"/>
      <c r="R81" s="189"/>
      <c r="S81" s="41"/>
      <c r="T81" s="50"/>
      <c r="U81" s="22"/>
      <c r="V81" s="22"/>
      <c r="W81" s="22"/>
      <c r="X81" s="22"/>
      <c r="Y81" s="22"/>
      <c r="Z81" s="22"/>
      <c r="AA81" s="51"/>
      <c r="AT81" s="6" t="s">
        <v>128</v>
      </c>
      <c r="AU81" s="6" t="s">
        <v>73</v>
      </c>
    </row>
    <row r="82" spans="2:65" s="6" customFormat="1" ht="15.75" customHeight="1">
      <c r="B82" s="21"/>
      <c r="C82" s="117" t="s">
        <v>135</v>
      </c>
      <c r="D82" s="117" t="s">
        <v>124</v>
      </c>
      <c r="E82" s="118" t="s">
        <v>135</v>
      </c>
      <c r="F82" s="218" t="s">
        <v>136</v>
      </c>
      <c r="G82" s="219"/>
      <c r="H82" s="219"/>
      <c r="I82" s="219"/>
      <c r="J82" s="120" t="s">
        <v>126</v>
      </c>
      <c r="K82" s="121">
        <v>1</v>
      </c>
      <c r="L82" s="220"/>
      <c r="M82" s="219"/>
      <c r="N82" s="221">
        <f>ROUND($L$82*$K$82,2)</f>
        <v>0</v>
      </c>
      <c r="O82" s="219"/>
      <c r="P82" s="219"/>
      <c r="Q82" s="219"/>
      <c r="R82" s="119"/>
      <c r="S82" s="41"/>
      <c r="T82" s="122"/>
      <c r="U82" s="123" t="s">
        <v>35</v>
      </c>
      <c r="V82" s="22"/>
      <c r="W82" s="22"/>
      <c r="X82" s="124">
        <v>0</v>
      </c>
      <c r="Y82" s="124">
        <f>$X$82*$K$82</f>
        <v>0</v>
      </c>
      <c r="Z82" s="124">
        <v>0</v>
      </c>
      <c r="AA82" s="125">
        <f>$Z$82*$K$82</f>
        <v>0</v>
      </c>
      <c r="AR82" s="80" t="s">
        <v>122</v>
      </c>
      <c r="AT82" s="80" t="s">
        <v>124</v>
      </c>
      <c r="AU82" s="80" t="s">
        <v>73</v>
      </c>
      <c r="AY82" s="6" t="s">
        <v>123</v>
      </c>
      <c r="BE82" s="126">
        <f>IF($U$82="základní",$N$82,0)</f>
        <v>0</v>
      </c>
      <c r="BF82" s="126">
        <f>IF($U$82="snížená",$N$82,0)</f>
        <v>0</v>
      </c>
      <c r="BG82" s="126">
        <f>IF($U$82="zákl. přenesená",$N$82,0)</f>
        <v>0</v>
      </c>
      <c r="BH82" s="126">
        <f>IF($U$82="sníž. přenesená",$N$82,0)</f>
        <v>0</v>
      </c>
      <c r="BI82" s="126">
        <f>IF($U$82="nulová",$N$82,0)</f>
        <v>0</v>
      </c>
      <c r="BJ82" s="80" t="s">
        <v>17</v>
      </c>
      <c r="BK82" s="126">
        <f>ROUND($L$82*$K$82,2)</f>
        <v>0</v>
      </c>
      <c r="BL82" s="80" t="s">
        <v>122</v>
      </c>
      <c r="BM82" s="80" t="s">
        <v>137</v>
      </c>
    </row>
    <row r="83" spans="2:47" s="6" customFormat="1" ht="16.5" customHeight="1">
      <c r="B83" s="21"/>
      <c r="C83" s="22"/>
      <c r="D83" s="22"/>
      <c r="E83" s="22"/>
      <c r="F83" s="222" t="s">
        <v>136</v>
      </c>
      <c r="G83" s="189"/>
      <c r="H83" s="189"/>
      <c r="I83" s="189"/>
      <c r="J83" s="189"/>
      <c r="K83" s="189"/>
      <c r="L83" s="189"/>
      <c r="M83" s="189"/>
      <c r="N83" s="189"/>
      <c r="O83" s="189"/>
      <c r="P83" s="189"/>
      <c r="Q83" s="189"/>
      <c r="R83" s="189"/>
      <c r="S83" s="41"/>
      <c r="T83" s="50"/>
      <c r="U83" s="22"/>
      <c r="V83" s="22"/>
      <c r="W83" s="22"/>
      <c r="X83" s="22"/>
      <c r="Y83" s="22"/>
      <c r="Z83" s="22"/>
      <c r="AA83" s="51"/>
      <c r="AT83" s="6" t="s">
        <v>128</v>
      </c>
      <c r="AU83" s="6" t="s">
        <v>73</v>
      </c>
    </row>
    <row r="84" spans="2:65" s="6" customFormat="1" ht="39" customHeight="1">
      <c r="B84" s="21"/>
      <c r="C84" s="117" t="s">
        <v>138</v>
      </c>
      <c r="D84" s="117" t="s">
        <v>124</v>
      </c>
      <c r="E84" s="118" t="s">
        <v>138</v>
      </c>
      <c r="F84" s="218" t="s">
        <v>139</v>
      </c>
      <c r="G84" s="219"/>
      <c r="H84" s="219"/>
      <c r="I84" s="219"/>
      <c r="J84" s="120" t="s">
        <v>126</v>
      </c>
      <c r="K84" s="121">
        <v>1</v>
      </c>
      <c r="L84" s="220"/>
      <c r="M84" s="219"/>
      <c r="N84" s="221">
        <f>ROUND($L$84*$K$84,2)</f>
        <v>0</v>
      </c>
      <c r="O84" s="219"/>
      <c r="P84" s="219"/>
      <c r="Q84" s="219"/>
      <c r="R84" s="119"/>
      <c r="S84" s="41"/>
      <c r="T84" s="122"/>
      <c r="U84" s="123" t="s">
        <v>35</v>
      </c>
      <c r="V84" s="22"/>
      <c r="W84" s="22"/>
      <c r="X84" s="124">
        <v>0</v>
      </c>
      <c r="Y84" s="124">
        <f>$X$84*$K$84</f>
        <v>0</v>
      </c>
      <c r="Z84" s="124">
        <v>0</v>
      </c>
      <c r="AA84" s="125">
        <f>$Z$84*$K$84</f>
        <v>0</v>
      </c>
      <c r="AR84" s="80" t="s">
        <v>122</v>
      </c>
      <c r="AT84" s="80" t="s">
        <v>124</v>
      </c>
      <c r="AU84" s="80" t="s">
        <v>73</v>
      </c>
      <c r="AY84" s="6" t="s">
        <v>123</v>
      </c>
      <c r="BE84" s="126">
        <f>IF($U$84="základní",$N$84,0)</f>
        <v>0</v>
      </c>
      <c r="BF84" s="126">
        <f>IF($U$84="snížená",$N$84,0)</f>
        <v>0</v>
      </c>
      <c r="BG84" s="126">
        <f>IF($U$84="zákl. přenesená",$N$84,0)</f>
        <v>0</v>
      </c>
      <c r="BH84" s="126">
        <f>IF($U$84="sníž. přenesená",$N$84,0)</f>
        <v>0</v>
      </c>
      <c r="BI84" s="126">
        <f>IF($U$84="nulová",$N$84,0)</f>
        <v>0</v>
      </c>
      <c r="BJ84" s="80" t="s">
        <v>17</v>
      </c>
      <c r="BK84" s="126">
        <f>ROUND($L$84*$K$84,2)</f>
        <v>0</v>
      </c>
      <c r="BL84" s="80" t="s">
        <v>122</v>
      </c>
      <c r="BM84" s="80" t="s">
        <v>140</v>
      </c>
    </row>
    <row r="85" spans="2:47" s="6" customFormat="1" ht="16.5" customHeight="1">
      <c r="B85" s="21"/>
      <c r="C85" s="22"/>
      <c r="D85" s="22"/>
      <c r="E85" s="22"/>
      <c r="F85" s="222" t="s">
        <v>139</v>
      </c>
      <c r="G85" s="189"/>
      <c r="H85" s="189"/>
      <c r="I85" s="189"/>
      <c r="J85" s="189"/>
      <c r="K85" s="189"/>
      <c r="L85" s="189"/>
      <c r="M85" s="189"/>
      <c r="N85" s="189"/>
      <c r="O85" s="189"/>
      <c r="P85" s="189"/>
      <c r="Q85" s="189"/>
      <c r="R85" s="189"/>
      <c r="S85" s="41"/>
      <c r="T85" s="50"/>
      <c r="U85" s="22"/>
      <c r="V85" s="22"/>
      <c r="W85" s="22"/>
      <c r="X85" s="22"/>
      <c r="Y85" s="22"/>
      <c r="Z85" s="22"/>
      <c r="AA85" s="51"/>
      <c r="AT85" s="6" t="s">
        <v>128</v>
      </c>
      <c r="AU85" s="6" t="s">
        <v>73</v>
      </c>
    </row>
    <row r="86" spans="2:65" s="6" customFormat="1" ht="15.75" customHeight="1">
      <c r="B86" s="21"/>
      <c r="C86" s="117" t="s">
        <v>141</v>
      </c>
      <c r="D86" s="117" t="s">
        <v>124</v>
      </c>
      <c r="E86" s="118" t="s">
        <v>141</v>
      </c>
      <c r="F86" s="218" t="s">
        <v>142</v>
      </c>
      <c r="G86" s="219"/>
      <c r="H86" s="219"/>
      <c r="I86" s="219"/>
      <c r="J86" s="120" t="s">
        <v>126</v>
      </c>
      <c r="K86" s="121">
        <v>1</v>
      </c>
      <c r="L86" s="220"/>
      <c r="M86" s="219"/>
      <c r="N86" s="221">
        <f>ROUND($L$86*$K$86,2)</f>
        <v>0</v>
      </c>
      <c r="O86" s="219"/>
      <c r="P86" s="219"/>
      <c r="Q86" s="219"/>
      <c r="R86" s="119"/>
      <c r="S86" s="41"/>
      <c r="T86" s="122"/>
      <c r="U86" s="123" t="s">
        <v>35</v>
      </c>
      <c r="V86" s="22"/>
      <c r="W86" s="22"/>
      <c r="X86" s="124">
        <v>0</v>
      </c>
      <c r="Y86" s="124">
        <f>$X$86*$K$86</f>
        <v>0</v>
      </c>
      <c r="Z86" s="124">
        <v>0</v>
      </c>
      <c r="AA86" s="125">
        <f>$Z$86*$K$86</f>
        <v>0</v>
      </c>
      <c r="AR86" s="80" t="s">
        <v>122</v>
      </c>
      <c r="AT86" s="80" t="s">
        <v>124</v>
      </c>
      <c r="AU86" s="80" t="s">
        <v>73</v>
      </c>
      <c r="AY86" s="6" t="s">
        <v>123</v>
      </c>
      <c r="BE86" s="126">
        <f>IF($U$86="základní",$N$86,0)</f>
        <v>0</v>
      </c>
      <c r="BF86" s="126">
        <f>IF($U$86="snížená",$N$86,0)</f>
        <v>0</v>
      </c>
      <c r="BG86" s="126">
        <f>IF($U$86="zákl. přenesená",$N$86,0)</f>
        <v>0</v>
      </c>
      <c r="BH86" s="126">
        <f>IF($U$86="sníž. přenesená",$N$86,0)</f>
        <v>0</v>
      </c>
      <c r="BI86" s="126">
        <f>IF($U$86="nulová",$N$86,0)</f>
        <v>0</v>
      </c>
      <c r="BJ86" s="80" t="s">
        <v>17</v>
      </c>
      <c r="BK86" s="126">
        <f>ROUND($L$86*$K$86,2)</f>
        <v>0</v>
      </c>
      <c r="BL86" s="80" t="s">
        <v>122</v>
      </c>
      <c r="BM86" s="80" t="s">
        <v>143</v>
      </c>
    </row>
    <row r="87" spans="2:47" s="6" customFormat="1" ht="16.5" customHeight="1">
      <c r="B87" s="21"/>
      <c r="C87" s="22"/>
      <c r="D87" s="22"/>
      <c r="E87" s="22"/>
      <c r="F87" s="222" t="s">
        <v>142</v>
      </c>
      <c r="G87" s="189"/>
      <c r="H87" s="189"/>
      <c r="I87" s="189"/>
      <c r="J87" s="189"/>
      <c r="K87" s="189"/>
      <c r="L87" s="189"/>
      <c r="M87" s="189"/>
      <c r="N87" s="189"/>
      <c r="O87" s="189"/>
      <c r="P87" s="189"/>
      <c r="Q87" s="189"/>
      <c r="R87" s="189"/>
      <c r="S87" s="41"/>
      <c r="T87" s="50"/>
      <c r="U87" s="22"/>
      <c r="V87" s="22"/>
      <c r="W87" s="22"/>
      <c r="X87" s="22"/>
      <c r="Y87" s="22"/>
      <c r="Z87" s="22"/>
      <c r="AA87" s="51"/>
      <c r="AT87" s="6" t="s">
        <v>128</v>
      </c>
      <c r="AU87" s="6" t="s">
        <v>73</v>
      </c>
    </row>
    <row r="88" spans="2:65" s="6" customFormat="1" ht="15.75" customHeight="1">
      <c r="B88" s="21"/>
      <c r="C88" s="117" t="s">
        <v>144</v>
      </c>
      <c r="D88" s="117" t="s">
        <v>124</v>
      </c>
      <c r="E88" s="118" t="s">
        <v>144</v>
      </c>
      <c r="F88" s="218" t="s">
        <v>145</v>
      </c>
      <c r="G88" s="219"/>
      <c r="H88" s="219"/>
      <c r="I88" s="219"/>
      <c r="J88" s="120" t="s">
        <v>146</v>
      </c>
      <c r="K88" s="121">
        <v>1</v>
      </c>
      <c r="L88" s="220"/>
      <c r="M88" s="219"/>
      <c r="N88" s="221">
        <f>ROUND($L$88*$K$88,2)</f>
        <v>0</v>
      </c>
      <c r="O88" s="219"/>
      <c r="P88" s="219"/>
      <c r="Q88" s="219"/>
      <c r="R88" s="119"/>
      <c r="S88" s="41"/>
      <c r="T88" s="122"/>
      <c r="U88" s="123" t="s">
        <v>35</v>
      </c>
      <c r="V88" s="22"/>
      <c r="W88" s="22"/>
      <c r="X88" s="124">
        <v>0</v>
      </c>
      <c r="Y88" s="124">
        <f>$X$88*$K$88</f>
        <v>0</v>
      </c>
      <c r="Z88" s="124">
        <v>0</v>
      </c>
      <c r="AA88" s="125">
        <f>$Z$88*$K$88</f>
        <v>0</v>
      </c>
      <c r="AR88" s="80" t="s">
        <v>122</v>
      </c>
      <c r="AT88" s="80" t="s">
        <v>124</v>
      </c>
      <c r="AU88" s="80" t="s">
        <v>73</v>
      </c>
      <c r="AY88" s="6" t="s">
        <v>123</v>
      </c>
      <c r="BE88" s="126">
        <f>IF($U$88="základní",$N$88,0)</f>
        <v>0</v>
      </c>
      <c r="BF88" s="126">
        <f>IF($U$88="snížená",$N$88,0)</f>
        <v>0</v>
      </c>
      <c r="BG88" s="126">
        <f>IF($U$88="zákl. přenesená",$N$88,0)</f>
        <v>0</v>
      </c>
      <c r="BH88" s="126">
        <f>IF($U$88="sníž. přenesená",$N$88,0)</f>
        <v>0</v>
      </c>
      <c r="BI88" s="126">
        <f>IF($U$88="nulová",$N$88,0)</f>
        <v>0</v>
      </c>
      <c r="BJ88" s="80" t="s">
        <v>17</v>
      </c>
      <c r="BK88" s="126">
        <f>ROUND($L$88*$K$88,2)</f>
        <v>0</v>
      </c>
      <c r="BL88" s="80" t="s">
        <v>122</v>
      </c>
      <c r="BM88" s="80" t="s">
        <v>147</v>
      </c>
    </row>
    <row r="89" spans="2:47" s="6" customFormat="1" ht="16.5" customHeight="1">
      <c r="B89" s="21"/>
      <c r="C89" s="22"/>
      <c r="D89" s="22"/>
      <c r="E89" s="22"/>
      <c r="F89" s="222" t="s">
        <v>145</v>
      </c>
      <c r="G89" s="189"/>
      <c r="H89" s="189"/>
      <c r="I89" s="189"/>
      <c r="J89" s="189"/>
      <c r="K89" s="189"/>
      <c r="L89" s="189"/>
      <c r="M89" s="189"/>
      <c r="N89" s="189"/>
      <c r="O89" s="189"/>
      <c r="P89" s="189"/>
      <c r="Q89" s="189"/>
      <c r="R89" s="189"/>
      <c r="S89" s="41"/>
      <c r="T89" s="127"/>
      <c r="U89" s="128"/>
      <c r="V89" s="128"/>
      <c r="W89" s="128"/>
      <c r="X89" s="128"/>
      <c r="Y89" s="128"/>
      <c r="Z89" s="128"/>
      <c r="AA89" s="129"/>
      <c r="AT89" s="6" t="s">
        <v>128</v>
      </c>
      <c r="AU89" s="6" t="s">
        <v>73</v>
      </c>
    </row>
    <row r="90" spans="2:19" s="6" customFormat="1" ht="7.5" customHeight="1">
      <c r="B90" s="36"/>
      <c r="C90" s="37"/>
      <c r="D90" s="37"/>
      <c r="E90" s="37"/>
      <c r="F90" s="37"/>
      <c r="G90" s="37"/>
      <c r="H90" s="37"/>
      <c r="I90" s="37"/>
      <c r="J90" s="37"/>
      <c r="K90" s="37"/>
      <c r="L90" s="37"/>
      <c r="M90" s="37"/>
      <c r="N90" s="37"/>
      <c r="O90" s="37"/>
      <c r="P90" s="37"/>
      <c r="Q90" s="37"/>
      <c r="R90" s="37"/>
      <c r="S90" s="41"/>
    </row>
    <row r="91" s="2" customFormat="1" ht="14.25" customHeight="1"/>
  </sheetData>
  <sheetProtection password="CC35" sheet="1" objects="1" scenarios="1" formatColumns="0" formatRows="0" sort="0" autoFilter="0"/>
  <mergeCells count="79">
    <mergeCell ref="H1:K1"/>
    <mergeCell ref="S2:AC2"/>
    <mergeCell ref="F87:R87"/>
    <mergeCell ref="F88:I88"/>
    <mergeCell ref="L88:M88"/>
    <mergeCell ref="N88:Q88"/>
    <mergeCell ref="F89:R89"/>
    <mergeCell ref="N71:Q71"/>
    <mergeCell ref="N72:Q72"/>
    <mergeCell ref="N73:Q73"/>
    <mergeCell ref="F83:R83"/>
    <mergeCell ref="F84:I84"/>
    <mergeCell ref="L84:M84"/>
    <mergeCell ref="N84:Q84"/>
    <mergeCell ref="F85:R85"/>
    <mergeCell ref="F86:I86"/>
    <mergeCell ref="L86:M86"/>
    <mergeCell ref="N86:Q86"/>
    <mergeCell ref="F79:R79"/>
    <mergeCell ref="F80:I80"/>
    <mergeCell ref="L80:M80"/>
    <mergeCell ref="N80:Q80"/>
    <mergeCell ref="F81:R81"/>
    <mergeCell ref="F82:I82"/>
    <mergeCell ref="L82:M82"/>
    <mergeCell ref="N82:Q82"/>
    <mergeCell ref="F75:R75"/>
    <mergeCell ref="F76:I76"/>
    <mergeCell ref="L76:M76"/>
    <mergeCell ref="N76:Q76"/>
    <mergeCell ref="F77:R77"/>
    <mergeCell ref="F78:I78"/>
    <mergeCell ref="L78:M78"/>
    <mergeCell ref="N78:Q78"/>
    <mergeCell ref="M65:P65"/>
    <mergeCell ref="M67:Q67"/>
    <mergeCell ref="F70:I70"/>
    <mergeCell ref="L70:M70"/>
    <mergeCell ref="N70:Q70"/>
    <mergeCell ref="F74:I74"/>
    <mergeCell ref="L74:M74"/>
    <mergeCell ref="N74:Q74"/>
    <mergeCell ref="N51:Q51"/>
    <mergeCell ref="N52:Q52"/>
    <mergeCell ref="N53:Q53"/>
    <mergeCell ref="C60:R60"/>
    <mergeCell ref="F62:Q62"/>
    <mergeCell ref="F63:Q63"/>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0"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7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76</v>
      </c>
    </row>
    <row r="3" spans="2:46" s="2" customFormat="1" ht="7.5" customHeight="1">
      <c r="B3" s="7"/>
      <c r="C3" s="8"/>
      <c r="D3" s="8"/>
      <c r="E3" s="8"/>
      <c r="F3" s="8"/>
      <c r="G3" s="8"/>
      <c r="H3" s="8"/>
      <c r="I3" s="8"/>
      <c r="J3" s="8"/>
      <c r="K3" s="8"/>
      <c r="L3" s="8"/>
      <c r="M3" s="8"/>
      <c r="N3" s="8"/>
      <c r="O3" s="8"/>
      <c r="P3" s="8"/>
      <c r="Q3" s="8"/>
      <c r="R3" s="9"/>
      <c r="AT3" s="2" t="s">
        <v>73</v>
      </c>
    </row>
    <row r="4" spans="2:46" s="2" customFormat="1" ht="37.5" customHeight="1">
      <c r="B4" s="10"/>
      <c r="C4" s="171" t="s">
        <v>96</v>
      </c>
      <c r="D4" s="172"/>
      <c r="E4" s="172"/>
      <c r="F4" s="172"/>
      <c r="G4" s="172"/>
      <c r="H4" s="172"/>
      <c r="I4" s="172"/>
      <c r="J4" s="172"/>
      <c r="K4" s="172"/>
      <c r="L4" s="172"/>
      <c r="M4" s="172"/>
      <c r="N4" s="172"/>
      <c r="O4" s="172"/>
      <c r="P4" s="172"/>
      <c r="Q4" s="172"/>
      <c r="R4" s="17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row>
    <row r="7" spans="2:18" s="6" customFormat="1" ht="18.75" customHeight="1">
      <c r="B7" s="21"/>
      <c r="C7" s="22"/>
      <c r="D7" s="15" t="s">
        <v>97</v>
      </c>
      <c r="E7" s="22"/>
      <c r="F7" s="177" t="s">
        <v>148</v>
      </c>
      <c r="G7" s="189"/>
      <c r="H7" s="189"/>
      <c r="I7" s="189"/>
      <c r="J7" s="189"/>
      <c r="K7" s="189"/>
      <c r="L7" s="189"/>
      <c r="M7" s="189"/>
      <c r="N7" s="189"/>
      <c r="O7" s="189"/>
      <c r="P7" s="189"/>
      <c r="Q7" s="18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99</v>
      </c>
      <c r="E9" s="22"/>
      <c r="F9" s="17"/>
      <c r="G9" s="22"/>
      <c r="H9" s="22"/>
      <c r="I9" s="22"/>
      <c r="J9" s="22"/>
      <c r="K9" s="22"/>
      <c r="L9" s="22"/>
      <c r="M9" s="22"/>
      <c r="N9" s="22"/>
      <c r="O9" s="22"/>
      <c r="P9" s="22"/>
      <c r="Q9" s="22"/>
      <c r="R9" s="25"/>
    </row>
    <row r="10" spans="2:18" s="6" customFormat="1" ht="15" customHeight="1">
      <c r="B10" s="21"/>
      <c r="C10" s="22"/>
      <c r="D10" s="16" t="s">
        <v>18</v>
      </c>
      <c r="E10" s="22"/>
      <c r="F10" s="17" t="s">
        <v>26</v>
      </c>
      <c r="G10" s="22"/>
      <c r="H10" s="22"/>
      <c r="I10" s="22"/>
      <c r="J10" s="22"/>
      <c r="K10" s="22"/>
      <c r="L10" s="22"/>
      <c r="M10" s="16" t="s">
        <v>20</v>
      </c>
      <c r="N10" s="22"/>
      <c r="O10" s="206" t="str">
        <f>'Rekapitulace stavby'!$AN$8</f>
        <v>30.04.2013</v>
      </c>
      <c r="P10" s="18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90"/>
      <c r="P12" s="189"/>
      <c r="Q12" s="22"/>
      <c r="R12" s="25"/>
    </row>
    <row r="13" spans="2:18" s="6" customFormat="1" ht="18.75" customHeight="1">
      <c r="B13" s="21"/>
      <c r="C13" s="22"/>
      <c r="D13" s="22"/>
      <c r="E13" s="17" t="s">
        <v>26</v>
      </c>
      <c r="F13" s="22"/>
      <c r="G13" s="22"/>
      <c r="H13" s="22"/>
      <c r="I13" s="22"/>
      <c r="J13" s="22"/>
      <c r="K13" s="22"/>
      <c r="L13" s="22"/>
      <c r="M13" s="16" t="s">
        <v>27</v>
      </c>
      <c r="N13" s="22"/>
      <c r="O13" s="190"/>
      <c r="P13" s="18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90"/>
      <c r="P15" s="189"/>
      <c r="Q15" s="22"/>
      <c r="R15" s="25"/>
    </row>
    <row r="16" spans="2:18" s="6" customFormat="1" ht="18.75" customHeight="1">
      <c r="B16" s="21"/>
      <c r="C16" s="22"/>
      <c r="D16" s="22"/>
      <c r="E16" s="17" t="s">
        <v>26</v>
      </c>
      <c r="F16" s="22"/>
      <c r="G16" s="22"/>
      <c r="H16" s="22"/>
      <c r="I16" s="22"/>
      <c r="J16" s="22"/>
      <c r="K16" s="22"/>
      <c r="L16" s="22"/>
      <c r="M16" s="16" t="s">
        <v>27</v>
      </c>
      <c r="N16" s="22"/>
      <c r="O16" s="190"/>
      <c r="P16" s="18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ROUNDUP($N$70,2)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SUM($BE$70:$BE$72)</f>
        <v>0</v>
      </c>
      <c r="I27" s="189"/>
      <c r="J27" s="189"/>
      <c r="K27" s="22"/>
      <c r="L27" s="22"/>
      <c r="M27" s="208">
        <f>SUM($BE$70:$BE$72)*$F$27</f>
        <v>0</v>
      </c>
      <c r="N27" s="189"/>
      <c r="O27" s="189"/>
      <c r="P27" s="189"/>
      <c r="Q27" s="22"/>
      <c r="R27" s="25"/>
    </row>
    <row r="28" spans="2:18" s="6" customFormat="1" ht="15" customHeight="1">
      <c r="B28" s="21"/>
      <c r="C28" s="22"/>
      <c r="D28" s="22"/>
      <c r="E28" s="27" t="s">
        <v>37</v>
      </c>
      <c r="F28" s="28">
        <v>0.15</v>
      </c>
      <c r="G28" s="85" t="s">
        <v>36</v>
      </c>
      <c r="H28" s="208">
        <f>SUM($BF$70:$BF$72)</f>
        <v>0</v>
      </c>
      <c r="I28" s="189"/>
      <c r="J28" s="189"/>
      <c r="K28" s="22"/>
      <c r="L28" s="22"/>
      <c r="M28" s="208">
        <f>SUM($BF$70:$BF$72)*$F$28</f>
        <v>0</v>
      </c>
      <c r="N28" s="189"/>
      <c r="O28" s="189"/>
      <c r="P28" s="189"/>
      <c r="Q28" s="22"/>
      <c r="R28" s="25"/>
    </row>
    <row r="29" spans="2:18" s="6" customFormat="1" ht="15" customHeight="1" hidden="1">
      <c r="B29" s="21"/>
      <c r="C29" s="22"/>
      <c r="D29" s="22"/>
      <c r="E29" s="27" t="s">
        <v>38</v>
      </c>
      <c r="F29" s="28">
        <v>0.21</v>
      </c>
      <c r="G29" s="85" t="s">
        <v>36</v>
      </c>
      <c r="H29" s="208">
        <f>SUM($BG$70:$BG$72)</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SUM($BH$70:$BH$72)</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SUM($BI$70:$BI$72)</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SO 190 - DIO</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ROUNDUP($N$70,2)</f>
        <v>0</v>
      </c>
      <c r="O51" s="189"/>
      <c r="P51" s="189"/>
      <c r="Q51" s="189"/>
      <c r="R51" s="25"/>
      <c r="T51" s="22"/>
      <c r="U51" s="22"/>
      <c r="AU51" s="6" t="s">
        <v>104</v>
      </c>
    </row>
    <row r="52" spans="2:21" s="66" customFormat="1" ht="25.5" customHeight="1">
      <c r="B52" s="90"/>
      <c r="C52" s="91"/>
      <c r="D52" s="91" t="s">
        <v>105</v>
      </c>
      <c r="E52" s="91"/>
      <c r="F52" s="91"/>
      <c r="G52" s="91"/>
      <c r="H52" s="91"/>
      <c r="I52" s="91"/>
      <c r="J52" s="91"/>
      <c r="K52" s="91"/>
      <c r="L52" s="91"/>
      <c r="M52" s="91"/>
      <c r="N52" s="212">
        <f>ROUNDUP($N$71,2)</f>
        <v>0</v>
      </c>
      <c r="O52" s="213"/>
      <c r="P52" s="213"/>
      <c r="Q52" s="213"/>
      <c r="R52" s="92"/>
      <c r="T52" s="91"/>
      <c r="U52" s="91"/>
    </row>
    <row r="53" spans="2:21" s="6" customFormat="1" ht="22.5" customHeight="1">
      <c r="B53" s="21"/>
      <c r="C53" s="22"/>
      <c r="D53" s="22"/>
      <c r="E53" s="22"/>
      <c r="F53" s="22"/>
      <c r="G53" s="22"/>
      <c r="H53" s="22"/>
      <c r="I53" s="22"/>
      <c r="J53" s="22"/>
      <c r="K53" s="22"/>
      <c r="L53" s="22"/>
      <c r="M53" s="22"/>
      <c r="N53" s="22"/>
      <c r="O53" s="22"/>
      <c r="P53" s="22"/>
      <c r="Q53" s="22"/>
      <c r="R53" s="25"/>
      <c r="T53" s="22"/>
      <c r="U53" s="22"/>
    </row>
    <row r="54" spans="2:21" s="6" customFormat="1" ht="7.5" customHeight="1">
      <c r="B54" s="36"/>
      <c r="C54" s="37"/>
      <c r="D54" s="37"/>
      <c r="E54" s="37"/>
      <c r="F54" s="37"/>
      <c r="G54" s="37"/>
      <c r="H54" s="37"/>
      <c r="I54" s="37"/>
      <c r="J54" s="37"/>
      <c r="K54" s="37"/>
      <c r="L54" s="37"/>
      <c r="M54" s="37"/>
      <c r="N54" s="37"/>
      <c r="O54" s="37"/>
      <c r="P54" s="37"/>
      <c r="Q54" s="37"/>
      <c r="R54" s="38"/>
      <c r="T54" s="22"/>
      <c r="U54" s="22"/>
    </row>
    <row r="58" spans="2:19" s="6" customFormat="1" ht="7.5" customHeight="1">
      <c r="B58" s="39"/>
      <c r="C58" s="40"/>
      <c r="D58" s="40"/>
      <c r="E58" s="40"/>
      <c r="F58" s="40"/>
      <c r="G58" s="40"/>
      <c r="H58" s="40"/>
      <c r="I58" s="40"/>
      <c r="J58" s="40"/>
      <c r="K58" s="40"/>
      <c r="L58" s="40"/>
      <c r="M58" s="40"/>
      <c r="N58" s="40"/>
      <c r="O58" s="40"/>
      <c r="P58" s="40"/>
      <c r="Q58" s="40"/>
      <c r="R58" s="40"/>
      <c r="S58" s="41"/>
    </row>
    <row r="59" spans="2:19" s="6" customFormat="1" ht="37.5" customHeight="1">
      <c r="B59" s="21"/>
      <c r="C59" s="171" t="s">
        <v>107</v>
      </c>
      <c r="D59" s="189"/>
      <c r="E59" s="189"/>
      <c r="F59" s="189"/>
      <c r="G59" s="189"/>
      <c r="H59" s="189"/>
      <c r="I59" s="189"/>
      <c r="J59" s="189"/>
      <c r="K59" s="189"/>
      <c r="L59" s="189"/>
      <c r="M59" s="189"/>
      <c r="N59" s="189"/>
      <c r="O59" s="189"/>
      <c r="P59" s="189"/>
      <c r="Q59" s="189"/>
      <c r="R59" s="189"/>
      <c r="S59" s="41"/>
    </row>
    <row r="60" spans="2:19" s="6" customFormat="1" ht="7.5" customHeight="1">
      <c r="B60" s="21"/>
      <c r="C60" s="22"/>
      <c r="D60" s="22"/>
      <c r="E60" s="22"/>
      <c r="F60" s="22"/>
      <c r="G60" s="22"/>
      <c r="H60" s="22"/>
      <c r="I60" s="22"/>
      <c r="J60" s="22"/>
      <c r="K60" s="22"/>
      <c r="L60" s="22"/>
      <c r="M60" s="22"/>
      <c r="N60" s="22"/>
      <c r="O60" s="22"/>
      <c r="P60" s="22"/>
      <c r="Q60" s="22"/>
      <c r="R60" s="22"/>
      <c r="S60" s="41"/>
    </row>
    <row r="61" spans="2:19" s="6" customFormat="1" ht="15" customHeight="1">
      <c r="B61" s="21"/>
      <c r="C61" s="16" t="s">
        <v>14</v>
      </c>
      <c r="D61" s="22"/>
      <c r="E61" s="22"/>
      <c r="F61" s="205" t="str">
        <f>$F$6</f>
        <v>S02 - Vnitroblok Závodu míru</v>
      </c>
      <c r="G61" s="189"/>
      <c r="H61" s="189"/>
      <c r="I61" s="189"/>
      <c r="J61" s="189"/>
      <c r="K61" s="189"/>
      <c r="L61" s="189"/>
      <c r="M61" s="189"/>
      <c r="N61" s="189"/>
      <c r="O61" s="189"/>
      <c r="P61" s="189"/>
      <c r="Q61" s="189"/>
      <c r="R61" s="22"/>
      <c r="S61" s="41"/>
    </row>
    <row r="62" spans="2:19" s="6" customFormat="1" ht="15" customHeight="1">
      <c r="B62" s="21"/>
      <c r="C62" s="15" t="s">
        <v>97</v>
      </c>
      <c r="D62" s="22"/>
      <c r="E62" s="22"/>
      <c r="F62" s="177" t="str">
        <f>$F$7</f>
        <v>SO 190 - DIO</v>
      </c>
      <c r="G62" s="189"/>
      <c r="H62" s="189"/>
      <c r="I62" s="189"/>
      <c r="J62" s="189"/>
      <c r="K62" s="189"/>
      <c r="L62" s="189"/>
      <c r="M62" s="189"/>
      <c r="N62" s="189"/>
      <c r="O62" s="189"/>
      <c r="P62" s="189"/>
      <c r="Q62" s="189"/>
      <c r="R62" s="22"/>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8.75" customHeight="1">
      <c r="B64" s="21"/>
      <c r="C64" s="16" t="s">
        <v>18</v>
      </c>
      <c r="D64" s="22"/>
      <c r="E64" s="22"/>
      <c r="F64" s="17" t="str">
        <f>$F$10</f>
        <v> </v>
      </c>
      <c r="G64" s="22"/>
      <c r="H64" s="22"/>
      <c r="I64" s="22"/>
      <c r="J64" s="22"/>
      <c r="K64" s="16" t="s">
        <v>20</v>
      </c>
      <c r="L64" s="22"/>
      <c r="M64" s="206" t="str">
        <f>IF($O$10="","",$O$10)</f>
        <v>30.04.2013</v>
      </c>
      <c r="N64" s="189"/>
      <c r="O64" s="189"/>
      <c r="P64" s="189"/>
      <c r="Q64" s="22"/>
      <c r="R64" s="22"/>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75" customHeight="1">
      <c r="B66" s="21"/>
      <c r="C66" s="16" t="s">
        <v>24</v>
      </c>
      <c r="D66" s="22"/>
      <c r="E66" s="22"/>
      <c r="F66" s="17" t="str">
        <f>$E$13</f>
        <v> </v>
      </c>
      <c r="G66" s="22"/>
      <c r="H66" s="22"/>
      <c r="I66" s="22"/>
      <c r="J66" s="22"/>
      <c r="K66" s="16" t="s">
        <v>30</v>
      </c>
      <c r="L66" s="22"/>
      <c r="M66" s="190" t="str">
        <f>$E$19</f>
        <v> </v>
      </c>
      <c r="N66" s="189"/>
      <c r="O66" s="189"/>
      <c r="P66" s="189"/>
      <c r="Q66" s="189"/>
      <c r="R66" s="22"/>
      <c r="S66" s="41"/>
    </row>
    <row r="67" spans="2:19" s="6" customFormat="1" ht="15" customHeight="1">
      <c r="B67" s="21"/>
      <c r="C67" s="16" t="s">
        <v>28</v>
      </c>
      <c r="D67" s="22"/>
      <c r="E67" s="22"/>
      <c r="F67" s="17" t="str">
        <f>IF($E$16="","",$E$16)</f>
        <v> </v>
      </c>
      <c r="G67" s="22"/>
      <c r="H67" s="22"/>
      <c r="I67" s="22"/>
      <c r="J67" s="22"/>
      <c r="K67" s="22"/>
      <c r="L67" s="22"/>
      <c r="M67" s="22"/>
      <c r="N67" s="22"/>
      <c r="O67" s="22"/>
      <c r="P67" s="22"/>
      <c r="Q67" s="22"/>
      <c r="R67" s="22"/>
      <c r="S67" s="41"/>
    </row>
    <row r="68" spans="2:19" s="6" customFormat="1" ht="11.25" customHeight="1">
      <c r="B68" s="21"/>
      <c r="C68" s="22"/>
      <c r="D68" s="22"/>
      <c r="E68" s="22"/>
      <c r="F68" s="22"/>
      <c r="G68" s="22"/>
      <c r="H68" s="22"/>
      <c r="I68" s="22"/>
      <c r="J68" s="22"/>
      <c r="K68" s="22"/>
      <c r="L68" s="22"/>
      <c r="M68" s="22"/>
      <c r="N68" s="22"/>
      <c r="O68" s="22"/>
      <c r="P68" s="22"/>
      <c r="Q68" s="22"/>
      <c r="R68" s="22"/>
      <c r="S68" s="41"/>
    </row>
    <row r="69" spans="2:27" s="97" customFormat="1" ht="30" customHeight="1">
      <c r="B69" s="98"/>
      <c r="C69" s="99" t="s">
        <v>108</v>
      </c>
      <c r="D69" s="100" t="s">
        <v>50</v>
      </c>
      <c r="E69" s="100" t="s">
        <v>46</v>
      </c>
      <c r="F69" s="216" t="s">
        <v>109</v>
      </c>
      <c r="G69" s="217"/>
      <c r="H69" s="217"/>
      <c r="I69" s="217"/>
      <c r="J69" s="100" t="s">
        <v>110</v>
      </c>
      <c r="K69" s="100" t="s">
        <v>111</v>
      </c>
      <c r="L69" s="216" t="s">
        <v>112</v>
      </c>
      <c r="M69" s="217"/>
      <c r="N69" s="216" t="s">
        <v>113</v>
      </c>
      <c r="O69" s="217"/>
      <c r="P69" s="217"/>
      <c r="Q69" s="217"/>
      <c r="R69" s="101" t="s">
        <v>114</v>
      </c>
      <c r="S69" s="102"/>
      <c r="T69" s="53" t="s">
        <v>115</v>
      </c>
      <c r="U69" s="54" t="s">
        <v>34</v>
      </c>
      <c r="V69" s="54" t="s">
        <v>116</v>
      </c>
      <c r="W69" s="54" t="s">
        <v>117</v>
      </c>
      <c r="X69" s="54" t="s">
        <v>118</v>
      </c>
      <c r="Y69" s="54" t="s">
        <v>119</v>
      </c>
      <c r="Z69" s="54" t="s">
        <v>120</v>
      </c>
      <c r="AA69" s="55" t="s">
        <v>121</v>
      </c>
    </row>
    <row r="70" spans="2:63" s="6" customFormat="1" ht="30" customHeight="1">
      <c r="B70" s="21"/>
      <c r="C70" s="60" t="s">
        <v>103</v>
      </c>
      <c r="D70" s="22"/>
      <c r="E70" s="22"/>
      <c r="F70" s="22"/>
      <c r="G70" s="22"/>
      <c r="H70" s="22"/>
      <c r="I70" s="22"/>
      <c r="J70" s="22"/>
      <c r="K70" s="22"/>
      <c r="L70" s="22"/>
      <c r="M70" s="22"/>
      <c r="N70" s="223">
        <f>$BK$70</f>
        <v>0</v>
      </c>
      <c r="O70" s="189"/>
      <c r="P70" s="189"/>
      <c r="Q70" s="189"/>
      <c r="R70" s="22"/>
      <c r="S70" s="41"/>
      <c r="T70" s="57"/>
      <c r="U70" s="58"/>
      <c r="V70" s="58"/>
      <c r="W70" s="103">
        <f>$W$71</f>
        <v>0</v>
      </c>
      <c r="X70" s="58"/>
      <c r="Y70" s="103">
        <f>$Y$71</f>
        <v>0</v>
      </c>
      <c r="Z70" s="58"/>
      <c r="AA70" s="104">
        <f>$AA$71</f>
        <v>0</v>
      </c>
      <c r="AT70" s="6" t="s">
        <v>64</v>
      </c>
      <c r="AU70" s="6" t="s">
        <v>104</v>
      </c>
      <c r="BK70" s="105">
        <f>$BK$71</f>
        <v>0</v>
      </c>
    </row>
    <row r="71" spans="2:63" s="106" customFormat="1" ht="37.5" customHeight="1">
      <c r="B71" s="107"/>
      <c r="C71" s="108"/>
      <c r="D71" s="109" t="s">
        <v>105</v>
      </c>
      <c r="E71" s="108"/>
      <c r="F71" s="108"/>
      <c r="G71" s="108"/>
      <c r="H71" s="108"/>
      <c r="I71" s="108"/>
      <c r="J71" s="108"/>
      <c r="K71" s="108"/>
      <c r="L71" s="108"/>
      <c r="M71" s="108"/>
      <c r="N71" s="224">
        <f>$BK$71</f>
        <v>0</v>
      </c>
      <c r="O71" s="225"/>
      <c r="P71" s="225"/>
      <c r="Q71" s="225"/>
      <c r="R71" s="108"/>
      <c r="S71" s="110"/>
      <c r="T71" s="111"/>
      <c r="U71" s="108"/>
      <c r="V71" s="108"/>
      <c r="W71" s="112">
        <f>$W$72</f>
        <v>0</v>
      </c>
      <c r="X71" s="108"/>
      <c r="Y71" s="112">
        <f>$Y$72</f>
        <v>0</v>
      </c>
      <c r="Z71" s="108"/>
      <c r="AA71" s="113">
        <f>$AA$72</f>
        <v>0</v>
      </c>
      <c r="AR71" s="114" t="s">
        <v>122</v>
      </c>
      <c r="AT71" s="114" t="s">
        <v>64</v>
      </c>
      <c r="AU71" s="114" t="s">
        <v>65</v>
      </c>
      <c r="AY71" s="114" t="s">
        <v>123</v>
      </c>
      <c r="BK71" s="115">
        <f>$BK$72</f>
        <v>0</v>
      </c>
    </row>
    <row r="72" spans="2:65" s="6" customFormat="1" ht="27" customHeight="1">
      <c r="B72" s="21"/>
      <c r="C72" s="117" t="s">
        <v>17</v>
      </c>
      <c r="D72" s="117" t="s">
        <v>124</v>
      </c>
      <c r="E72" s="118" t="s">
        <v>149</v>
      </c>
      <c r="F72" s="218" t="s">
        <v>150</v>
      </c>
      <c r="G72" s="219"/>
      <c r="H72" s="219"/>
      <c r="I72" s="219"/>
      <c r="J72" s="120" t="s">
        <v>126</v>
      </c>
      <c r="K72" s="121">
        <v>1</v>
      </c>
      <c r="L72" s="220"/>
      <c r="M72" s="219"/>
      <c r="N72" s="221">
        <f>ROUND($L$72*$K$72,2)</f>
        <v>0</v>
      </c>
      <c r="O72" s="219"/>
      <c r="P72" s="219"/>
      <c r="Q72" s="219"/>
      <c r="R72" s="119"/>
      <c r="S72" s="41"/>
      <c r="T72" s="122"/>
      <c r="U72" s="130" t="s">
        <v>35</v>
      </c>
      <c r="V72" s="128"/>
      <c r="W72" s="128"/>
      <c r="X72" s="131">
        <v>0</v>
      </c>
      <c r="Y72" s="131">
        <f>$X$72*$K$72</f>
        <v>0</v>
      </c>
      <c r="Z72" s="131">
        <v>0</v>
      </c>
      <c r="AA72" s="132">
        <f>$Z$72*$K$72</f>
        <v>0</v>
      </c>
      <c r="AR72" s="80" t="s">
        <v>151</v>
      </c>
      <c r="AT72" s="80" t="s">
        <v>124</v>
      </c>
      <c r="AU72" s="80" t="s">
        <v>17</v>
      </c>
      <c r="AY72" s="6" t="s">
        <v>123</v>
      </c>
      <c r="BE72" s="126">
        <f>IF($U$72="základní",$N$72,0)</f>
        <v>0</v>
      </c>
      <c r="BF72" s="126">
        <f>IF($U$72="snížená",$N$72,0)</f>
        <v>0</v>
      </c>
      <c r="BG72" s="126">
        <f>IF($U$72="zákl. přenesená",$N$72,0)</f>
        <v>0</v>
      </c>
      <c r="BH72" s="126">
        <f>IF($U$72="sníž. přenesená",$N$72,0)</f>
        <v>0</v>
      </c>
      <c r="BI72" s="126">
        <f>IF($U$72="nulová",$N$72,0)</f>
        <v>0</v>
      </c>
      <c r="BJ72" s="80" t="s">
        <v>17</v>
      </c>
      <c r="BK72" s="126">
        <f>ROUND($L$72*$K$72,2)</f>
        <v>0</v>
      </c>
      <c r="BL72" s="80" t="s">
        <v>151</v>
      </c>
      <c r="BM72" s="80" t="s">
        <v>152</v>
      </c>
    </row>
    <row r="73" spans="2:19" s="6" customFormat="1" ht="7.5" customHeight="1">
      <c r="B73" s="36"/>
      <c r="C73" s="37"/>
      <c r="D73" s="37"/>
      <c r="E73" s="37"/>
      <c r="F73" s="37"/>
      <c r="G73" s="37"/>
      <c r="H73" s="37"/>
      <c r="I73" s="37"/>
      <c r="J73" s="37"/>
      <c r="K73" s="37"/>
      <c r="L73" s="37"/>
      <c r="M73" s="37"/>
      <c r="N73" s="37"/>
      <c r="O73" s="37"/>
      <c r="P73" s="37"/>
      <c r="Q73" s="37"/>
      <c r="R73" s="37"/>
      <c r="S73" s="41"/>
    </row>
    <row r="91" s="2" customFormat="1" ht="14.25" customHeight="1"/>
  </sheetData>
  <sheetProtection password="CC35" sheet="1" objects="1" scenarios="1" formatColumns="0" formatRows="0" sort="0" autoFilter="0"/>
  <mergeCells count="48">
    <mergeCell ref="H1:K1"/>
    <mergeCell ref="S2:AC2"/>
    <mergeCell ref="M66:Q66"/>
    <mergeCell ref="F69:I69"/>
    <mergeCell ref="L69:M69"/>
    <mergeCell ref="N69:Q69"/>
    <mergeCell ref="F72:I72"/>
    <mergeCell ref="L72:M72"/>
    <mergeCell ref="N72:Q72"/>
    <mergeCell ref="N70:Q70"/>
    <mergeCell ref="N71:Q71"/>
    <mergeCell ref="N51:Q51"/>
    <mergeCell ref="N52:Q52"/>
    <mergeCell ref="C59:R59"/>
    <mergeCell ref="F61:Q61"/>
    <mergeCell ref="F62:Q62"/>
    <mergeCell ref="M64:P64"/>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6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21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79</v>
      </c>
    </row>
    <row r="3" spans="2:46" s="2" customFormat="1" ht="7.5" customHeight="1">
      <c r="B3" s="7"/>
      <c r="C3" s="8"/>
      <c r="D3" s="8"/>
      <c r="E3" s="8"/>
      <c r="F3" s="8"/>
      <c r="G3" s="8"/>
      <c r="H3" s="8"/>
      <c r="I3" s="8"/>
      <c r="J3" s="8"/>
      <c r="K3" s="8"/>
      <c r="L3" s="8"/>
      <c r="M3" s="8"/>
      <c r="N3" s="8"/>
      <c r="O3" s="8"/>
      <c r="P3" s="8"/>
      <c r="Q3" s="8"/>
      <c r="R3" s="9"/>
      <c r="AT3" s="2" t="s">
        <v>73</v>
      </c>
    </row>
    <row r="4" spans="2:46" s="2" customFormat="1" ht="37.5" customHeight="1">
      <c r="B4" s="10"/>
      <c r="C4" s="171" t="s">
        <v>96</v>
      </c>
      <c r="D4" s="172"/>
      <c r="E4" s="172"/>
      <c r="F4" s="172"/>
      <c r="G4" s="172"/>
      <c r="H4" s="172"/>
      <c r="I4" s="172"/>
      <c r="J4" s="172"/>
      <c r="K4" s="172"/>
      <c r="L4" s="172"/>
      <c r="M4" s="172"/>
      <c r="N4" s="172"/>
      <c r="O4" s="172"/>
      <c r="P4" s="172"/>
      <c r="Q4" s="172"/>
      <c r="R4" s="17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row>
    <row r="7" spans="2:18" s="6" customFormat="1" ht="18.75" customHeight="1">
      <c r="B7" s="21"/>
      <c r="C7" s="22"/>
      <c r="D7" s="15" t="s">
        <v>97</v>
      </c>
      <c r="E7" s="22"/>
      <c r="F7" s="177" t="s">
        <v>153</v>
      </c>
      <c r="G7" s="189"/>
      <c r="H7" s="189"/>
      <c r="I7" s="189"/>
      <c r="J7" s="189"/>
      <c r="K7" s="189"/>
      <c r="L7" s="189"/>
      <c r="M7" s="189"/>
      <c r="N7" s="189"/>
      <c r="O7" s="189"/>
      <c r="P7" s="189"/>
      <c r="Q7" s="18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99</v>
      </c>
      <c r="E9" s="22"/>
      <c r="F9" s="17"/>
      <c r="G9" s="22"/>
      <c r="H9" s="22"/>
      <c r="I9" s="22"/>
      <c r="J9" s="22"/>
      <c r="K9" s="22"/>
      <c r="L9" s="22"/>
      <c r="M9" s="22"/>
      <c r="N9" s="22"/>
      <c r="O9" s="22"/>
      <c r="P9" s="22"/>
      <c r="Q9" s="22"/>
      <c r="R9" s="25"/>
    </row>
    <row r="10" spans="2:18" s="6" customFormat="1" ht="15" customHeight="1">
      <c r="B10" s="21"/>
      <c r="C10" s="22"/>
      <c r="D10" s="16" t="s">
        <v>18</v>
      </c>
      <c r="E10" s="22"/>
      <c r="F10" s="17" t="s">
        <v>26</v>
      </c>
      <c r="G10" s="22"/>
      <c r="H10" s="22"/>
      <c r="I10" s="22"/>
      <c r="J10" s="22"/>
      <c r="K10" s="22"/>
      <c r="L10" s="22"/>
      <c r="M10" s="16" t="s">
        <v>20</v>
      </c>
      <c r="N10" s="22"/>
      <c r="O10" s="206" t="str">
        <f>'Rekapitulace stavby'!$AN$8</f>
        <v>30.04.2013</v>
      </c>
      <c r="P10" s="18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90"/>
      <c r="P12" s="189"/>
      <c r="Q12" s="22"/>
      <c r="R12" s="25"/>
    </row>
    <row r="13" spans="2:18" s="6" customFormat="1" ht="18.75" customHeight="1">
      <c r="B13" s="21"/>
      <c r="C13" s="22"/>
      <c r="D13" s="22"/>
      <c r="E13" s="17" t="s">
        <v>26</v>
      </c>
      <c r="F13" s="22"/>
      <c r="G13" s="22"/>
      <c r="H13" s="22"/>
      <c r="I13" s="22"/>
      <c r="J13" s="22"/>
      <c r="K13" s="22"/>
      <c r="L13" s="22"/>
      <c r="M13" s="16" t="s">
        <v>27</v>
      </c>
      <c r="N13" s="22"/>
      <c r="O13" s="190"/>
      <c r="P13" s="18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90"/>
      <c r="P15" s="189"/>
      <c r="Q15" s="22"/>
      <c r="R15" s="25"/>
    </row>
    <row r="16" spans="2:18" s="6" customFormat="1" ht="18.75" customHeight="1">
      <c r="B16" s="21"/>
      <c r="C16" s="22"/>
      <c r="D16" s="22"/>
      <c r="E16" s="17" t="s">
        <v>26</v>
      </c>
      <c r="F16" s="22"/>
      <c r="G16" s="22"/>
      <c r="H16" s="22"/>
      <c r="I16" s="22"/>
      <c r="J16" s="22"/>
      <c r="K16" s="22"/>
      <c r="L16" s="22"/>
      <c r="M16" s="16" t="s">
        <v>27</v>
      </c>
      <c r="N16" s="22"/>
      <c r="O16" s="190"/>
      <c r="P16" s="18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ROUNDUP($N$73,2)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SUM($BE$73:$BE$217)</f>
        <v>0</v>
      </c>
      <c r="I27" s="189"/>
      <c r="J27" s="189"/>
      <c r="K27" s="22"/>
      <c r="L27" s="22"/>
      <c r="M27" s="208">
        <f>SUM($BE$73:$BE$217)*$F$27</f>
        <v>0</v>
      </c>
      <c r="N27" s="189"/>
      <c r="O27" s="189"/>
      <c r="P27" s="189"/>
      <c r="Q27" s="22"/>
      <c r="R27" s="25"/>
    </row>
    <row r="28" spans="2:18" s="6" customFormat="1" ht="15" customHeight="1">
      <c r="B28" s="21"/>
      <c r="C28" s="22"/>
      <c r="D28" s="22"/>
      <c r="E28" s="27" t="s">
        <v>37</v>
      </c>
      <c r="F28" s="28">
        <v>0.15</v>
      </c>
      <c r="G28" s="85" t="s">
        <v>36</v>
      </c>
      <c r="H28" s="208">
        <f>SUM($BF$73:$BF$217)</f>
        <v>0</v>
      </c>
      <c r="I28" s="189"/>
      <c r="J28" s="189"/>
      <c r="K28" s="22"/>
      <c r="L28" s="22"/>
      <c r="M28" s="208">
        <f>SUM($BF$73:$BF$217)*$F$28</f>
        <v>0</v>
      </c>
      <c r="N28" s="189"/>
      <c r="O28" s="189"/>
      <c r="P28" s="189"/>
      <c r="Q28" s="22"/>
      <c r="R28" s="25"/>
    </row>
    <row r="29" spans="2:18" s="6" customFormat="1" ht="15" customHeight="1" hidden="1">
      <c r="B29" s="21"/>
      <c r="C29" s="22"/>
      <c r="D29" s="22"/>
      <c r="E29" s="27" t="s">
        <v>38</v>
      </c>
      <c r="F29" s="28">
        <v>0.21</v>
      </c>
      <c r="G29" s="85" t="s">
        <v>36</v>
      </c>
      <c r="H29" s="208">
        <f>SUM($BG$73:$BG$217)</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SUM($BH$73:$BH$217)</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SUM($BI$73:$BI$217)</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SO 332 - Rekonstrukce vodovodu vnitrobloku</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ROUNDUP($N$73,2)</f>
        <v>0</v>
      </c>
      <c r="O51" s="189"/>
      <c r="P51" s="189"/>
      <c r="Q51" s="189"/>
      <c r="R51" s="25"/>
      <c r="T51" s="22"/>
      <c r="U51" s="22"/>
      <c r="AU51" s="6" t="s">
        <v>104</v>
      </c>
    </row>
    <row r="52" spans="2:21" s="66" customFormat="1" ht="25.5" customHeight="1">
      <c r="B52" s="90"/>
      <c r="C52" s="91"/>
      <c r="D52" s="91" t="s">
        <v>154</v>
      </c>
      <c r="E52" s="91"/>
      <c r="F52" s="91"/>
      <c r="G52" s="91"/>
      <c r="H52" s="91"/>
      <c r="I52" s="91"/>
      <c r="J52" s="91"/>
      <c r="K52" s="91"/>
      <c r="L52" s="91"/>
      <c r="M52" s="91"/>
      <c r="N52" s="212">
        <f>ROUNDUP($N$74,2)</f>
        <v>0</v>
      </c>
      <c r="O52" s="213"/>
      <c r="P52" s="213"/>
      <c r="Q52" s="213"/>
      <c r="R52" s="92"/>
      <c r="T52" s="91"/>
      <c r="U52" s="91"/>
    </row>
    <row r="53" spans="2:21" s="66" customFormat="1" ht="25.5" customHeight="1">
      <c r="B53" s="90"/>
      <c r="C53" s="91"/>
      <c r="D53" s="91" t="s">
        <v>155</v>
      </c>
      <c r="E53" s="91"/>
      <c r="F53" s="91"/>
      <c r="G53" s="91"/>
      <c r="H53" s="91"/>
      <c r="I53" s="91"/>
      <c r="J53" s="91"/>
      <c r="K53" s="91"/>
      <c r="L53" s="91"/>
      <c r="M53" s="91"/>
      <c r="N53" s="212">
        <f>ROUNDUP($N$131,2)</f>
        <v>0</v>
      </c>
      <c r="O53" s="213"/>
      <c r="P53" s="213"/>
      <c r="Q53" s="213"/>
      <c r="R53" s="92"/>
      <c r="T53" s="91"/>
      <c r="U53" s="91"/>
    </row>
    <row r="54" spans="2:21" s="66" customFormat="1" ht="25.5" customHeight="1">
      <c r="B54" s="90"/>
      <c r="C54" s="91"/>
      <c r="D54" s="91" t="s">
        <v>156</v>
      </c>
      <c r="E54" s="91"/>
      <c r="F54" s="91"/>
      <c r="G54" s="91"/>
      <c r="H54" s="91"/>
      <c r="I54" s="91"/>
      <c r="J54" s="91"/>
      <c r="K54" s="91"/>
      <c r="L54" s="91"/>
      <c r="M54" s="91"/>
      <c r="N54" s="212">
        <f>ROUNDUP($N$140,2)</f>
        <v>0</v>
      </c>
      <c r="O54" s="213"/>
      <c r="P54" s="213"/>
      <c r="Q54" s="213"/>
      <c r="R54" s="92"/>
      <c r="T54" s="91"/>
      <c r="U54" s="91"/>
    </row>
    <row r="55" spans="2:21" s="66" customFormat="1" ht="25.5" customHeight="1">
      <c r="B55" s="90"/>
      <c r="C55" s="91"/>
      <c r="D55" s="91" t="s">
        <v>157</v>
      </c>
      <c r="E55" s="91"/>
      <c r="F55" s="91"/>
      <c r="G55" s="91"/>
      <c r="H55" s="91"/>
      <c r="I55" s="91"/>
      <c r="J55" s="91"/>
      <c r="K55" s="91"/>
      <c r="L55" s="91"/>
      <c r="M55" s="91"/>
      <c r="N55" s="212">
        <f>ROUNDUP($N$211,2)</f>
        <v>0</v>
      </c>
      <c r="O55" s="213"/>
      <c r="P55" s="213"/>
      <c r="Q55" s="213"/>
      <c r="R55" s="92"/>
      <c r="T55" s="91"/>
      <c r="U55" s="91"/>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71" t="s">
        <v>107</v>
      </c>
      <c r="D62" s="189"/>
      <c r="E62" s="189"/>
      <c r="F62" s="189"/>
      <c r="G62" s="189"/>
      <c r="H62" s="189"/>
      <c r="I62" s="189"/>
      <c r="J62" s="189"/>
      <c r="K62" s="189"/>
      <c r="L62" s="189"/>
      <c r="M62" s="189"/>
      <c r="N62" s="189"/>
      <c r="O62" s="189"/>
      <c r="P62" s="189"/>
      <c r="Q62" s="189"/>
      <c r="R62" s="189"/>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14</v>
      </c>
      <c r="D64" s="22"/>
      <c r="E64" s="22"/>
      <c r="F64" s="205" t="str">
        <f>$F$6</f>
        <v>S02 - Vnitroblok Závodu míru</v>
      </c>
      <c r="G64" s="189"/>
      <c r="H64" s="189"/>
      <c r="I64" s="189"/>
      <c r="J64" s="189"/>
      <c r="K64" s="189"/>
      <c r="L64" s="189"/>
      <c r="M64" s="189"/>
      <c r="N64" s="189"/>
      <c r="O64" s="189"/>
      <c r="P64" s="189"/>
      <c r="Q64" s="189"/>
      <c r="R64" s="22"/>
      <c r="S64" s="41"/>
    </row>
    <row r="65" spans="2:19" s="6" customFormat="1" ht="15" customHeight="1">
      <c r="B65" s="21"/>
      <c r="C65" s="15" t="s">
        <v>97</v>
      </c>
      <c r="D65" s="22"/>
      <c r="E65" s="22"/>
      <c r="F65" s="177" t="str">
        <f>$F$7</f>
        <v>SO 332 - Rekonstrukce vodovodu vnitrobloku</v>
      </c>
      <c r="G65" s="189"/>
      <c r="H65" s="189"/>
      <c r="I65" s="189"/>
      <c r="J65" s="189"/>
      <c r="K65" s="189"/>
      <c r="L65" s="189"/>
      <c r="M65" s="189"/>
      <c r="N65" s="189"/>
      <c r="O65" s="189"/>
      <c r="P65" s="189"/>
      <c r="Q65" s="189"/>
      <c r="R65" s="22"/>
      <c r="S65" s="41"/>
    </row>
    <row r="66" spans="2:19" s="6" customFormat="1" ht="7.5" customHeight="1">
      <c r="B66" s="21"/>
      <c r="C66" s="22"/>
      <c r="D66" s="22"/>
      <c r="E66" s="22"/>
      <c r="F66" s="22"/>
      <c r="G66" s="22"/>
      <c r="H66" s="22"/>
      <c r="I66" s="22"/>
      <c r="J66" s="22"/>
      <c r="K66" s="22"/>
      <c r="L66" s="22"/>
      <c r="M66" s="22"/>
      <c r="N66" s="22"/>
      <c r="O66" s="22"/>
      <c r="P66" s="22"/>
      <c r="Q66" s="22"/>
      <c r="R66" s="22"/>
      <c r="S66" s="41"/>
    </row>
    <row r="67" spans="2:19" s="6" customFormat="1" ht="18.75" customHeight="1">
      <c r="B67" s="21"/>
      <c r="C67" s="16" t="s">
        <v>18</v>
      </c>
      <c r="D67" s="22"/>
      <c r="E67" s="22"/>
      <c r="F67" s="17" t="str">
        <f>$F$10</f>
        <v> </v>
      </c>
      <c r="G67" s="22"/>
      <c r="H67" s="22"/>
      <c r="I67" s="22"/>
      <c r="J67" s="22"/>
      <c r="K67" s="16" t="s">
        <v>20</v>
      </c>
      <c r="L67" s="22"/>
      <c r="M67" s="206" t="str">
        <f>IF($O$10="","",$O$10)</f>
        <v>30.04.2013</v>
      </c>
      <c r="N67" s="189"/>
      <c r="O67" s="189"/>
      <c r="P67" s="189"/>
      <c r="Q67" s="22"/>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5.75" customHeight="1">
      <c r="B69" s="21"/>
      <c r="C69" s="16" t="s">
        <v>24</v>
      </c>
      <c r="D69" s="22"/>
      <c r="E69" s="22"/>
      <c r="F69" s="17" t="str">
        <f>$E$13</f>
        <v> </v>
      </c>
      <c r="G69" s="22"/>
      <c r="H69" s="22"/>
      <c r="I69" s="22"/>
      <c r="J69" s="22"/>
      <c r="K69" s="16" t="s">
        <v>30</v>
      </c>
      <c r="L69" s="22"/>
      <c r="M69" s="190" t="str">
        <f>$E$19</f>
        <v> </v>
      </c>
      <c r="N69" s="189"/>
      <c r="O69" s="189"/>
      <c r="P69" s="189"/>
      <c r="Q69" s="189"/>
      <c r="R69" s="22"/>
      <c r="S69" s="41"/>
    </row>
    <row r="70" spans="2:19" s="6" customFormat="1" ht="15" customHeight="1">
      <c r="B70" s="21"/>
      <c r="C70" s="16" t="s">
        <v>28</v>
      </c>
      <c r="D70" s="22"/>
      <c r="E70" s="22"/>
      <c r="F70" s="17" t="str">
        <f>IF($E$16="","",$E$16)</f>
        <v> </v>
      </c>
      <c r="G70" s="22"/>
      <c r="H70" s="22"/>
      <c r="I70" s="22"/>
      <c r="J70" s="22"/>
      <c r="K70" s="22"/>
      <c r="L70" s="22"/>
      <c r="M70" s="22"/>
      <c r="N70" s="22"/>
      <c r="O70" s="22"/>
      <c r="P70" s="22"/>
      <c r="Q70" s="22"/>
      <c r="R70" s="22"/>
      <c r="S70" s="41"/>
    </row>
    <row r="71" spans="2:19" s="6" customFormat="1" ht="11.25" customHeight="1">
      <c r="B71" s="21"/>
      <c r="C71" s="22"/>
      <c r="D71" s="22"/>
      <c r="E71" s="22"/>
      <c r="F71" s="22"/>
      <c r="G71" s="22"/>
      <c r="H71" s="22"/>
      <c r="I71" s="22"/>
      <c r="J71" s="22"/>
      <c r="K71" s="22"/>
      <c r="L71" s="22"/>
      <c r="M71" s="22"/>
      <c r="N71" s="22"/>
      <c r="O71" s="22"/>
      <c r="P71" s="22"/>
      <c r="Q71" s="22"/>
      <c r="R71" s="22"/>
      <c r="S71" s="41"/>
    </row>
    <row r="72" spans="2:27" s="97" customFormat="1" ht="30" customHeight="1">
      <c r="B72" s="98"/>
      <c r="C72" s="99" t="s">
        <v>108</v>
      </c>
      <c r="D72" s="100" t="s">
        <v>50</v>
      </c>
      <c r="E72" s="100" t="s">
        <v>46</v>
      </c>
      <c r="F72" s="216" t="s">
        <v>109</v>
      </c>
      <c r="G72" s="217"/>
      <c r="H72" s="217"/>
      <c r="I72" s="217"/>
      <c r="J72" s="100" t="s">
        <v>110</v>
      </c>
      <c r="K72" s="100" t="s">
        <v>111</v>
      </c>
      <c r="L72" s="216" t="s">
        <v>112</v>
      </c>
      <c r="M72" s="217"/>
      <c r="N72" s="216" t="s">
        <v>113</v>
      </c>
      <c r="O72" s="217"/>
      <c r="P72" s="217"/>
      <c r="Q72" s="217"/>
      <c r="R72" s="101" t="s">
        <v>114</v>
      </c>
      <c r="S72" s="102"/>
      <c r="T72" s="53" t="s">
        <v>115</v>
      </c>
      <c r="U72" s="54" t="s">
        <v>34</v>
      </c>
      <c r="V72" s="54" t="s">
        <v>116</v>
      </c>
      <c r="W72" s="54" t="s">
        <v>117</v>
      </c>
      <c r="X72" s="54" t="s">
        <v>118</v>
      </c>
      <c r="Y72" s="54" t="s">
        <v>119</v>
      </c>
      <c r="Z72" s="54" t="s">
        <v>120</v>
      </c>
      <c r="AA72" s="55" t="s">
        <v>121</v>
      </c>
    </row>
    <row r="73" spans="2:63" s="6" customFormat="1" ht="30" customHeight="1">
      <c r="B73" s="21"/>
      <c r="C73" s="60" t="s">
        <v>103</v>
      </c>
      <c r="D73" s="22"/>
      <c r="E73" s="22"/>
      <c r="F73" s="22"/>
      <c r="G73" s="22"/>
      <c r="H73" s="22"/>
      <c r="I73" s="22"/>
      <c r="J73" s="22"/>
      <c r="K73" s="22"/>
      <c r="L73" s="22"/>
      <c r="M73" s="22"/>
      <c r="N73" s="223">
        <f>$BK$73</f>
        <v>0</v>
      </c>
      <c r="O73" s="189"/>
      <c r="P73" s="189"/>
      <c r="Q73" s="189"/>
      <c r="R73" s="22"/>
      <c r="S73" s="41"/>
      <c r="T73" s="57"/>
      <c r="U73" s="58"/>
      <c r="V73" s="58"/>
      <c r="W73" s="103">
        <f>$W$74+$W$131+$W$140+$W$211</f>
        <v>0</v>
      </c>
      <c r="X73" s="58"/>
      <c r="Y73" s="103">
        <f>$Y$74+$Y$131+$Y$140+$Y$211</f>
        <v>41.351453</v>
      </c>
      <c r="Z73" s="58"/>
      <c r="AA73" s="104">
        <f>$AA$74+$AA$131+$AA$140+$AA$211</f>
        <v>0</v>
      </c>
      <c r="AT73" s="6" t="s">
        <v>64</v>
      </c>
      <c r="AU73" s="6" t="s">
        <v>104</v>
      </c>
      <c r="BK73" s="105">
        <f>$BK$74+$BK$131+$BK$140+$BK$211</f>
        <v>0</v>
      </c>
    </row>
    <row r="74" spans="2:63" s="106" customFormat="1" ht="37.5" customHeight="1">
      <c r="B74" s="107"/>
      <c r="C74" s="108"/>
      <c r="D74" s="109" t="s">
        <v>154</v>
      </c>
      <c r="E74" s="108"/>
      <c r="F74" s="108"/>
      <c r="G74" s="108"/>
      <c r="H74" s="108"/>
      <c r="I74" s="108"/>
      <c r="J74" s="108"/>
      <c r="K74" s="108"/>
      <c r="L74" s="108"/>
      <c r="M74" s="108"/>
      <c r="N74" s="224">
        <f>$BK$74</f>
        <v>0</v>
      </c>
      <c r="O74" s="225"/>
      <c r="P74" s="225"/>
      <c r="Q74" s="225"/>
      <c r="R74" s="108"/>
      <c r="S74" s="110"/>
      <c r="T74" s="111"/>
      <c r="U74" s="108"/>
      <c r="V74" s="108"/>
      <c r="W74" s="112">
        <f>SUM($W$75:$W$130)</f>
        <v>0</v>
      </c>
      <c r="X74" s="108"/>
      <c r="Y74" s="112">
        <f>SUM($Y$75:$Y$130)</f>
        <v>1.208693</v>
      </c>
      <c r="Z74" s="108"/>
      <c r="AA74" s="113">
        <f>SUM($AA$75:$AA$130)</f>
        <v>0</v>
      </c>
      <c r="AR74" s="114" t="s">
        <v>17</v>
      </c>
      <c r="AT74" s="114" t="s">
        <v>64</v>
      </c>
      <c r="AU74" s="114" t="s">
        <v>65</v>
      </c>
      <c r="AY74" s="114" t="s">
        <v>123</v>
      </c>
      <c r="BK74" s="115">
        <f>SUM($BK$75:$BK$130)</f>
        <v>0</v>
      </c>
    </row>
    <row r="75" spans="2:65" s="6" customFormat="1" ht="27" customHeight="1">
      <c r="B75" s="21"/>
      <c r="C75" s="117" t="s">
        <v>17</v>
      </c>
      <c r="D75" s="117" t="s">
        <v>124</v>
      </c>
      <c r="E75" s="118" t="s">
        <v>158</v>
      </c>
      <c r="F75" s="218" t="s">
        <v>159</v>
      </c>
      <c r="G75" s="219"/>
      <c r="H75" s="219"/>
      <c r="I75" s="219"/>
      <c r="J75" s="120" t="s">
        <v>160</v>
      </c>
      <c r="K75" s="121">
        <v>195.6</v>
      </c>
      <c r="L75" s="220"/>
      <c r="M75" s="219"/>
      <c r="N75" s="221">
        <f>ROUND($L$75*$K$75,2)</f>
        <v>0</v>
      </c>
      <c r="O75" s="219"/>
      <c r="P75" s="219"/>
      <c r="Q75" s="219"/>
      <c r="R75" s="119" t="s">
        <v>161</v>
      </c>
      <c r="S75" s="41"/>
      <c r="T75" s="122"/>
      <c r="U75" s="123" t="s">
        <v>35</v>
      </c>
      <c r="V75" s="22"/>
      <c r="W75" s="22"/>
      <c r="X75" s="124">
        <v>0</v>
      </c>
      <c r="Y75" s="124">
        <f>$X$75*$K$75</f>
        <v>0</v>
      </c>
      <c r="Z75" s="124">
        <v>0</v>
      </c>
      <c r="AA75" s="125">
        <f>$Z$75*$K$75</f>
        <v>0</v>
      </c>
      <c r="AR75" s="80" t="s">
        <v>122</v>
      </c>
      <c r="AT75" s="80" t="s">
        <v>124</v>
      </c>
      <c r="AU75" s="80" t="s">
        <v>17</v>
      </c>
      <c r="AY75" s="6" t="s">
        <v>123</v>
      </c>
      <c r="BE75" s="126">
        <f>IF($U$75="základní",$N$75,0)</f>
        <v>0</v>
      </c>
      <c r="BF75" s="126">
        <f>IF($U$75="snížená",$N$75,0)</f>
        <v>0</v>
      </c>
      <c r="BG75" s="126">
        <f>IF($U$75="zákl. přenesená",$N$75,0)</f>
        <v>0</v>
      </c>
      <c r="BH75" s="126">
        <f>IF($U$75="sníž. přenesená",$N$75,0)</f>
        <v>0</v>
      </c>
      <c r="BI75" s="126">
        <f>IF($U$75="nulová",$N$75,0)</f>
        <v>0</v>
      </c>
      <c r="BJ75" s="80" t="s">
        <v>17</v>
      </c>
      <c r="BK75" s="126">
        <f>ROUND($L$75*$K$75,2)</f>
        <v>0</v>
      </c>
      <c r="BL75" s="80" t="s">
        <v>122</v>
      </c>
      <c r="BM75" s="80" t="s">
        <v>162</v>
      </c>
    </row>
    <row r="76" spans="2:47" s="6" customFormat="1" ht="16.5" customHeight="1">
      <c r="B76" s="21"/>
      <c r="C76" s="22"/>
      <c r="D76" s="22"/>
      <c r="E76" s="22"/>
      <c r="F76" s="222" t="s">
        <v>163</v>
      </c>
      <c r="G76" s="189"/>
      <c r="H76" s="189"/>
      <c r="I76" s="189"/>
      <c r="J76" s="189"/>
      <c r="K76" s="189"/>
      <c r="L76" s="189"/>
      <c r="M76" s="189"/>
      <c r="N76" s="189"/>
      <c r="O76" s="189"/>
      <c r="P76" s="189"/>
      <c r="Q76" s="189"/>
      <c r="R76" s="189"/>
      <c r="S76" s="41"/>
      <c r="T76" s="50"/>
      <c r="U76" s="22"/>
      <c r="V76" s="22"/>
      <c r="W76" s="22"/>
      <c r="X76" s="22"/>
      <c r="Y76" s="22"/>
      <c r="Z76" s="22"/>
      <c r="AA76" s="51"/>
      <c r="AT76" s="6" t="s">
        <v>128</v>
      </c>
      <c r="AU76" s="6" t="s">
        <v>17</v>
      </c>
    </row>
    <row r="77" spans="2:47" s="6" customFormat="1" ht="239.25" customHeight="1">
      <c r="B77" s="21"/>
      <c r="C77" s="22"/>
      <c r="D77" s="22"/>
      <c r="E77" s="22"/>
      <c r="F77" s="227" t="s">
        <v>164</v>
      </c>
      <c r="G77" s="189"/>
      <c r="H77" s="189"/>
      <c r="I77" s="189"/>
      <c r="J77" s="189"/>
      <c r="K77" s="189"/>
      <c r="L77" s="189"/>
      <c r="M77" s="189"/>
      <c r="N77" s="189"/>
      <c r="O77" s="189"/>
      <c r="P77" s="189"/>
      <c r="Q77" s="189"/>
      <c r="R77" s="189"/>
      <c r="S77" s="41"/>
      <c r="T77" s="50"/>
      <c r="U77" s="22"/>
      <c r="V77" s="22"/>
      <c r="W77" s="22"/>
      <c r="X77" s="22"/>
      <c r="Y77" s="22"/>
      <c r="Z77" s="22"/>
      <c r="AA77" s="51"/>
      <c r="AT77" s="6" t="s">
        <v>165</v>
      </c>
      <c r="AU77" s="6" t="s">
        <v>17</v>
      </c>
    </row>
    <row r="78" spans="2:65" s="6" customFormat="1" ht="27" customHeight="1">
      <c r="B78" s="21"/>
      <c r="C78" s="117" t="s">
        <v>73</v>
      </c>
      <c r="D78" s="117" t="s">
        <v>124</v>
      </c>
      <c r="E78" s="118" t="s">
        <v>166</v>
      </c>
      <c r="F78" s="218" t="s">
        <v>167</v>
      </c>
      <c r="G78" s="219"/>
      <c r="H78" s="219"/>
      <c r="I78" s="219"/>
      <c r="J78" s="120" t="s">
        <v>160</v>
      </c>
      <c r="K78" s="121">
        <v>48.9</v>
      </c>
      <c r="L78" s="220"/>
      <c r="M78" s="219"/>
      <c r="N78" s="221">
        <f>ROUND($L$78*$K$78,2)</f>
        <v>0</v>
      </c>
      <c r="O78" s="219"/>
      <c r="P78" s="219"/>
      <c r="Q78" s="219"/>
      <c r="R78" s="119" t="s">
        <v>161</v>
      </c>
      <c r="S78" s="41"/>
      <c r="T78" s="122"/>
      <c r="U78" s="123" t="s">
        <v>35</v>
      </c>
      <c r="V78" s="22"/>
      <c r="W78" s="22"/>
      <c r="X78" s="124">
        <v>0</v>
      </c>
      <c r="Y78" s="124">
        <f>$X$78*$K$78</f>
        <v>0</v>
      </c>
      <c r="Z78" s="124">
        <v>0</v>
      </c>
      <c r="AA78" s="125">
        <f>$Z$78*$K$78</f>
        <v>0</v>
      </c>
      <c r="AR78" s="80" t="s">
        <v>122</v>
      </c>
      <c r="AT78" s="80" t="s">
        <v>124</v>
      </c>
      <c r="AU78" s="80" t="s">
        <v>17</v>
      </c>
      <c r="AY78" s="6" t="s">
        <v>123</v>
      </c>
      <c r="BE78" s="126">
        <f>IF($U$78="základní",$N$78,0)</f>
        <v>0</v>
      </c>
      <c r="BF78" s="126">
        <f>IF($U$78="snížená",$N$78,0)</f>
        <v>0</v>
      </c>
      <c r="BG78" s="126">
        <f>IF($U$78="zákl. přenesená",$N$78,0)</f>
        <v>0</v>
      </c>
      <c r="BH78" s="126">
        <f>IF($U$78="sníž. přenesená",$N$78,0)</f>
        <v>0</v>
      </c>
      <c r="BI78" s="126">
        <f>IF($U$78="nulová",$N$78,0)</f>
        <v>0</v>
      </c>
      <c r="BJ78" s="80" t="s">
        <v>17</v>
      </c>
      <c r="BK78" s="126">
        <f>ROUND($L$78*$K$78,2)</f>
        <v>0</v>
      </c>
      <c r="BL78" s="80" t="s">
        <v>122</v>
      </c>
      <c r="BM78" s="80" t="s">
        <v>168</v>
      </c>
    </row>
    <row r="79" spans="2:47" s="6" customFormat="1" ht="16.5" customHeight="1">
      <c r="B79" s="21"/>
      <c r="C79" s="22"/>
      <c r="D79" s="22"/>
      <c r="E79" s="22"/>
      <c r="F79" s="222" t="s">
        <v>169</v>
      </c>
      <c r="G79" s="189"/>
      <c r="H79" s="189"/>
      <c r="I79" s="189"/>
      <c r="J79" s="189"/>
      <c r="K79" s="189"/>
      <c r="L79" s="189"/>
      <c r="M79" s="189"/>
      <c r="N79" s="189"/>
      <c r="O79" s="189"/>
      <c r="P79" s="189"/>
      <c r="Q79" s="189"/>
      <c r="R79" s="189"/>
      <c r="S79" s="41"/>
      <c r="T79" s="50"/>
      <c r="U79" s="22"/>
      <c r="V79" s="22"/>
      <c r="W79" s="22"/>
      <c r="X79" s="22"/>
      <c r="Y79" s="22"/>
      <c r="Z79" s="22"/>
      <c r="AA79" s="51"/>
      <c r="AT79" s="6" t="s">
        <v>128</v>
      </c>
      <c r="AU79" s="6" t="s">
        <v>17</v>
      </c>
    </row>
    <row r="80" spans="2:47" s="6" customFormat="1" ht="239.25" customHeight="1">
      <c r="B80" s="21"/>
      <c r="C80" s="22"/>
      <c r="D80" s="22"/>
      <c r="E80" s="22"/>
      <c r="F80" s="227" t="s">
        <v>164</v>
      </c>
      <c r="G80" s="189"/>
      <c r="H80" s="189"/>
      <c r="I80" s="189"/>
      <c r="J80" s="189"/>
      <c r="K80" s="189"/>
      <c r="L80" s="189"/>
      <c r="M80" s="189"/>
      <c r="N80" s="189"/>
      <c r="O80" s="189"/>
      <c r="P80" s="189"/>
      <c r="Q80" s="189"/>
      <c r="R80" s="189"/>
      <c r="S80" s="41"/>
      <c r="T80" s="50"/>
      <c r="U80" s="22"/>
      <c r="V80" s="22"/>
      <c r="W80" s="22"/>
      <c r="X80" s="22"/>
      <c r="Y80" s="22"/>
      <c r="Z80" s="22"/>
      <c r="AA80" s="51"/>
      <c r="AT80" s="6" t="s">
        <v>165</v>
      </c>
      <c r="AU80" s="6" t="s">
        <v>17</v>
      </c>
    </row>
    <row r="81" spans="2:65" s="6" customFormat="1" ht="27" customHeight="1">
      <c r="B81" s="21"/>
      <c r="C81" s="117" t="s">
        <v>69</v>
      </c>
      <c r="D81" s="117" t="s">
        <v>124</v>
      </c>
      <c r="E81" s="118" t="s">
        <v>170</v>
      </c>
      <c r="F81" s="218" t="s">
        <v>171</v>
      </c>
      <c r="G81" s="219"/>
      <c r="H81" s="219"/>
      <c r="I81" s="219"/>
      <c r="J81" s="120" t="s">
        <v>172</v>
      </c>
      <c r="K81" s="121">
        <v>456.2</v>
      </c>
      <c r="L81" s="220"/>
      <c r="M81" s="219"/>
      <c r="N81" s="221">
        <f>ROUND($L$81*$K$81,2)</f>
        <v>0</v>
      </c>
      <c r="O81" s="219"/>
      <c r="P81" s="219"/>
      <c r="Q81" s="219"/>
      <c r="R81" s="119" t="s">
        <v>161</v>
      </c>
      <c r="S81" s="41"/>
      <c r="T81" s="122"/>
      <c r="U81" s="123" t="s">
        <v>35</v>
      </c>
      <c r="V81" s="22"/>
      <c r="W81" s="22"/>
      <c r="X81" s="124">
        <v>0.00084</v>
      </c>
      <c r="Y81" s="124">
        <f>$X$81*$K$81</f>
        <v>0.383208</v>
      </c>
      <c r="Z81" s="124">
        <v>0</v>
      </c>
      <c r="AA81" s="125">
        <f>$Z$81*$K$81</f>
        <v>0</v>
      </c>
      <c r="AR81" s="80" t="s">
        <v>122</v>
      </c>
      <c r="AT81" s="80" t="s">
        <v>124</v>
      </c>
      <c r="AU81" s="80" t="s">
        <v>17</v>
      </c>
      <c r="AY81" s="6" t="s">
        <v>123</v>
      </c>
      <c r="BE81" s="126">
        <f>IF($U$81="základní",$N$81,0)</f>
        <v>0</v>
      </c>
      <c r="BF81" s="126">
        <f>IF($U$81="snížená",$N$81,0)</f>
        <v>0</v>
      </c>
      <c r="BG81" s="126">
        <f>IF($U$81="zákl. přenesená",$N$81,0)</f>
        <v>0</v>
      </c>
      <c r="BH81" s="126">
        <f>IF($U$81="sníž. přenesená",$N$81,0)</f>
        <v>0</v>
      </c>
      <c r="BI81" s="126">
        <f>IF($U$81="nulová",$N$81,0)</f>
        <v>0</v>
      </c>
      <c r="BJ81" s="80" t="s">
        <v>17</v>
      </c>
      <c r="BK81" s="126">
        <f>ROUND($L$81*$K$81,2)</f>
        <v>0</v>
      </c>
      <c r="BL81" s="80" t="s">
        <v>122</v>
      </c>
      <c r="BM81" s="80" t="s">
        <v>173</v>
      </c>
    </row>
    <row r="82" spans="2:47" s="6" customFormat="1" ht="16.5" customHeight="1">
      <c r="B82" s="21"/>
      <c r="C82" s="22"/>
      <c r="D82" s="22"/>
      <c r="E82" s="22"/>
      <c r="F82" s="222" t="s">
        <v>174</v>
      </c>
      <c r="G82" s="189"/>
      <c r="H82" s="189"/>
      <c r="I82" s="189"/>
      <c r="J82" s="189"/>
      <c r="K82" s="189"/>
      <c r="L82" s="189"/>
      <c r="M82" s="189"/>
      <c r="N82" s="189"/>
      <c r="O82" s="189"/>
      <c r="P82" s="189"/>
      <c r="Q82" s="189"/>
      <c r="R82" s="189"/>
      <c r="S82" s="41"/>
      <c r="T82" s="50"/>
      <c r="U82" s="22"/>
      <c r="V82" s="22"/>
      <c r="W82" s="22"/>
      <c r="X82" s="22"/>
      <c r="Y82" s="22"/>
      <c r="Z82" s="22"/>
      <c r="AA82" s="51"/>
      <c r="AT82" s="6" t="s">
        <v>128</v>
      </c>
      <c r="AU82" s="6" t="s">
        <v>17</v>
      </c>
    </row>
    <row r="83" spans="2:47" s="6" customFormat="1" ht="168.75" customHeight="1">
      <c r="B83" s="21"/>
      <c r="C83" s="22"/>
      <c r="D83" s="22"/>
      <c r="E83" s="22"/>
      <c r="F83" s="227" t="s">
        <v>175</v>
      </c>
      <c r="G83" s="189"/>
      <c r="H83" s="189"/>
      <c r="I83" s="189"/>
      <c r="J83" s="189"/>
      <c r="K83" s="189"/>
      <c r="L83" s="189"/>
      <c r="M83" s="189"/>
      <c r="N83" s="189"/>
      <c r="O83" s="189"/>
      <c r="P83" s="189"/>
      <c r="Q83" s="189"/>
      <c r="R83" s="189"/>
      <c r="S83" s="41"/>
      <c r="T83" s="50"/>
      <c r="U83" s="22"/>
      <c r="V83" s="22"/>
      <c r="W83" s="22"/>
      <c r="X83" s="22"/>
      <c r="Y83" s="22"/>
      <c r="Z83" s="22"/>
      <c r="AA83" s="51"/>
      <c r="AT83" s="6" t="s">
        <v>165</v>
      </c>
      <c r="AU83" s="6" t="s">
        <v>17</v>
      </c>
    </row>
    <row r="84" spans="2:65" s="6" customFormat="1" ht="27" customHeight="1">
      <c r="B84" s="21"/>
      <c r="C84" s="117" t="s">
        <v>122</v>
      </c>
      <c r="D84" s="117" t="s">
        <v>124</v>
      </c>
      <c r="E84" s="118" t="s">
        <v>176</v>
      </c>
      <c r="F84" s="218" t="s">
        <v>177</v>
      </c>
      <c r="G84" s="219"/>
      <c r="H84" s="219"/>
      <c r="I84" s="219"/>
      <c r="J84" s="120" t="s">
        <v>172</v>
      </c>
      <c r="K84" s="121">
        <v>456.2</v>
      </c>
      <c r="L84" s="220"/>
      <c r="M84" s="219"/>
      <c r="N84" s="221">
        <f>ROUND($L$84*$K$84,2)</f>
        <v>0</v>
      </c>
      <c r="O84" s="219"/>
      <c r="P84" s="219"/>
      <c r="Q84" s="219"/>
      <c r="R84" s="119" t="s">
        <v>161</v>
      </c>
      <c r="S84" s="41"/>
      <c r="T84" s="122"/>
      <c r="U84" s="123" t="s">
        <v>35</v>
      </c>
      <c r="V84" s="22"/>
      <c r="W84" s="22"/>
      <c r="X84" s="124">
        <v>0</v>
      </c>
      <c r="Y84" s="124">
        <f>$X$84*$K$84</f>
        <v>0</v>
      </c>
      <c r="Z84" s="124">
        <v>0</v>
      </c>
      <c r="AA84" s="125">
        <f>$Z$84*$K$84</f>
        <v>0</v>
      </c>
      <c r="AR84" s="80" t="s">
        <v>122</v>
      </c>
      <c r="AT84" s="80" t="s">
        <v>124</v>
      </c>
      <c r="AU84" s="80" t="s">
        <v>17</v>
      </c>
      <c r="AY84" s="6" t="s">
        <v>123</v>
      </c>
      <c r="BE84" s="126">
        <f>IF($U$84="základní",$N$84,0)</f>
        <v>0</v>
      </c>
      <c r="BF84" s="126">
        <f>IF($U$84="snížená",$N$84,0)</f>
        <v>0</v>
      </c>
      <c r="BG84" s="126">
        <f>IF($U$84="zákl. přenesená",$N$84,0)</f>
        <v>0</v>
      </c>
      <c r="BH84" s="126">
        <f>IF($U$84="sníž. přenesená",$N$84,0)</f>
        <v>0</v>
      </c>
      <c r="BI84" s="126">
        <f>IF($U$84="nulová",$N$84,0)</f>
        <v>0</v>
      </c>
      <c r="BJ84" s="80" t="s">
        <v>17</v>
      </c>
      <c r="BK84" s="126">
        <f>ROUND($L$84*$K$84,2)</f>
        <v>0</v>
      </c>
      <c r="BL84" s="80" t="s">
        <v>122</v>
      </c>
      <c r="BM84" s="80" t="s">
        <v>178</v>
      </c>
    </row>
    <row r="85" spans="2:47" s="6" customFormat="1" ht="16.5" customHeight="1">
      <c r="B85" s="21"/>
      <c r="C85" s="22"/>
      <c r="D85" s="22"/>
      <c r="E85" s="22"/>
      <c r="F85" s="222" t="s">
        <v>179</v>
      </c>
      <c r="G85" s="189"/>
      <c r="H85" s="189"/>
      <c r="I85" s="189"/>
      <c r="J85" s="189"/>
      <c r="K85" s="189"/>
      <c r="L85" s="189"/>
      <c r="M85" s="189"/>
      <c r="N85" s="189"/>
      <c r="O85" s="189"/>
      <c r="P85" s="189"/>
      <c r="Q85" s="189"/>
      <c r="R85" s="189"/>
      <c r="S85" s="41"/>
      <c r="T85" s="50"/>
      <c r="U85" s="22"/>
      <c r="V85" s="22"/>
      <c r="W85" s="22"/>
      <c r="X85" s="22"/>
      <c r="Y85" s="22"/>
      <c r="Z85" s="22"/>
      <c r="AA85" s="51"/>
      <c r="AT85" s="6" t="s">
        <v>128</v>
      </c>
      <c r="AU85" s="6" t="s">
        <v>17</v>
      </c>
    </row>
    <row r="86" spans="2:65" s="6" customFormat="1" ht="27" customHeight="1">
      <c r="B86" s="21"/>
      <c r="C86" s="117" t="s">
        <v>135</v>
      </c>
      <c r="D86" s="117" t="s">
        <v>124</v>
      </c>
      <c r="E86" s="118" t="s">
        <v>180</v>
      </c>
      <c r="F86" s="218" t="s">
        <v>181</v>
      </c>
      <c r="G86" s="219"/>
      <c r="H86" s="219"/>
      <c r="I86" s="219"/>
      <c r="J86" s="120" t="s">
        <v>160</v>
      </c>
      <c r="K86" s="121">
        <v>134.4</v>
      </c>
      <c r="L86" s="220"/>
      <c r="M86" s="219"/>
      <c r="N86" s="221">
        <f>ROUND($L$86*$K$86,2)</f>
        <v>0</v>
      </c>
      <c r="O86" s="219"/>
      <c r="P86" s="219"/>
      <c r="Q86" s="219"/>
      <c r="R86" s="119" t="s">
        <v>161</v>
      </c>
      <c r="S86" s="41"/>
      <c r="T86" s="122"/>
      <c r="U86" s="123" t="s">
        <v>35</v>
      </c>
      <c r="V86" s="22"/>
      <c r="W86" s="22"/>
      <c r="X86" s="124">
        <v>0</v>
      </c>
      <c r="Y86" s="124">
        <f>$X$86*$K$86</f>
        <v>0</v>
      </c>
      <c r="Z86" s="124">
        <v>0</v>
      </c>
      <c r="AA86" s="125">
        <f>$Z$86*$K$86</f>
        <v>0</v>
      </c>
      <c r="AR86" s="80" t="s">
        <v>122</v>
      </c>
      <c r="AT86" s="80" t="s">
        <v>124</v>
      </c>
      <c r="AU86" s="80" t="s">
        <v>17</v>
      </c>
      <c r="AY86" s="6" t="s">
        <v>123</v>
      </c>
      <c r="BE86" s="126">
        <f>IF($U$86="základní",$N$86,0)</f>
        <v>0</v>
      </c>
      <c r="BF86" s="126">
        <f>IF($U$86="snížená",$N$86,0)</f>
        <v>0</v>
      </c>
      <c r="BG86" s="126">
        <f>IF($U$86="zákl. přenesená",$N$86,0)</f>
        <v>0</v>
      </c>
      <c r="BH86" s="126">
        <f>IF($U$86="sníž. přenesená",$N$86,0)</f>
        <v>0</v>
      </c>
      <c r="BI86" s="126">
        <f>IF($U$86="nulová",$N$86,0)</f>
        <v>0</v>
      </c>
      <c r="BJ86" s="80" t="s">
        <v>17</v>
      </c>
      <c r="BK86" s="126">
        <f>ROUND($L$86*$K$86,2)</f>
        <v>0</v>
      </c>
      <c r="BL86" s="80" t="s">
        <v>122</v>
      </c>
      <c r="BM86" s="80" t="s">
        <v>182</v>
      </c>
    </row>
    <row r="87" spans="2:47" s="6" customFormat="1" ht="27" customHeight="1">
      <c r="B87" s="21"/>
      <c r="C87" s="22"/>
      <c r="D87" s="22"/>
      <c r="E87" s="22"/>
      <c r="F87" s="222" t="s">
        <v>183</v>
      </c>
      <c r="G87" s="189"/>
      <c r="H87" s="189"/>
      <c r="I87" s="189"/>
      <c r="J87" s="189"/>
      <c r="K87" s="189"/>
      <c r="L87" s="189"/>
      <c r="M87" s="189"/>
      <c r="N87" s="189"/>
      <c r="O87" s="189"/>
      <c r="P87" s="189"/>
      <c r="Q87" s="189"/>
      <c r="R87" s="189"/>
      <c r="S87" s="41"/>
      <c r="T87" s="50"/>
      <c r="U87" s="22"/>
      <c r="V87" s="22"/>
      <c r="W87" s="22"/>
      <c r="X87" s="22"/>
      <c r="Y87" s="22"/>
      <c r="Z87" s="22"/>
      <c r="AA87" s="51"/>
      <c r="AT87" s="6" t="s">
        <v>128</v>
      </c>
      <c r="AU87" s="6" t="s">
        <v>17</v>
      </c>
    </row>
    <row r="88" spans="2:47" s="6" customFormat="1" ht="109.5" customHeight="1">
      <c r="B88" s="21"/>
      <c r="C88" s="22"/>
      <c r="D88" s="22"/>
      <c r="E88" s="22"/>
      <c r="F88" s="227" t="s">
        <v>184</v>
      </c>
      <c r="G88" s="189"/>
      <c r="H88" s="189"/>
      <c r="I88" s="189"/>
      <c r="J88" s="189"/>
      <c r="K88" s="189"/>
      <c r="L88" s="189"/>
      <c r="M88" s="189"/>
      <c r="N88" s="189"/>
      <c r="O88" s="189"/>
      <c r="P88" s="189"/>
      <c r="Q88" s="189"/>
      <c r="R88" s="189"/>
      <c r="S88" s="41"/>
      <c r="T88" s="50"/>
      <c r="U88" s="22"/>
      <c r="V88" s="22"/>
      <c r="W88" s="22"/>
      <c r="X88" s="22"/>
      <c r="Y88" s="22"/>
      <c r="Z88" s="22"/>
      <c r="AA88" s="51"/>
      <c r="AT88" s="6" t="s">
        <v>165</v>
      </c>
      <c r="AU88" s="6" t="s">
        <v>17</v>
      </c>
    </row>
    <row r="89" spans="2:65" s="6" customFormat="1" ht="27" customHeight="1">
      <c r="B89" s="21"/>
      <c r="C89" s="117" t="s">
        <v>138</v>
      </c>
      <c r="D89" s="117" t="s">
        <v>124</v>
      </c>
      <c r="E89" s="118" t="s">
        <v>185</v>
      </c>
      <c r="F89" s="218" t="s">
        <v>186</v>
      </c>
      <c r="G89" s="219"/>
      <c r="H89" s="219"/>
      <c r="I89" s="219"/>
      <c r="J89" s="120" t="s">
        <v>160</v>
      </c>
      <c r="K89" s="121">
        <v>83.6</v>
      </c>
      <c r="L89" s="220"/>
      <c r="M89" s="219"/>
      <c r="N89" s="221">
        <f>ROUND($L$89*$K$89,2)</f>
        <v>0</v>
      </c>
      <c r="O89" s="219"/>
      <c r="P89" s="219"/>
      <c r="Q89" s="219"/>
      <c r="R89" s="119" t="s">
        <v>161</v>
      </c>
      <c r="S89" s="41"/>
      <c r="T89" s="122"/>
      <c r="U89" s="123" t="s">
        <v>35</v>
      </c>
      <c r="V89" s="22"/>
      <c r="W89" s="22"/>
      <c r="X89" s="124">
        <v>0</v>
      </c>
      <c r="Y89" s="124">
        <f>$X$89*$K$89</f>
        <v>0</v>
      </c>
      <c r="Z89" s="124">
        <v>0</v>
      </c>
      <c r="AA89" s="125">
        <f>$Z$89*$K$89</f>
        <v>0</v>
      </c>
      <c r="AR89" s="80" t="s">
        <v>122</v>
      </c>
      <c r="AT89" s="80" t="s">
        <v>124</v>
      </c>
      <c r="AU89" s="80" t="s">
        <v>17</v>
      </c>
      <c r="AY89" s="6" t="s">
        <v>123</v>
      </c>
      <c r="BE89" s="126">
        <f>IF($U$89="základní",$N$89,0)</f>
        <v>0</v>
      </c>
      <c r="BF89" s="126">
        <f>IF($U$89="snížená",$N$89,0)</f>
        <v>0</v>
      </c>
      <c r="BG89" s="126">
        <f>IF($U$89="zákl. přenesená",$N$89,0)</f>
        <v>0</v>
      </c>
      <c r="BH89" s="126">
        <f>IF($U$89="sníž. přenesená",$N$89,0)</f>
        <v>0</v>
      </c>
      <c r="BI89" s="126">
        <f>IF($U$89="nulová",$N$89,0)</f>
        <v>0</v>
      </c>
      <c r="BJ89" s="80" t="s">
        <v>17</v>
      </c>
      <c r="BK89" s="126">
        <f>ROUND($L$89*$K$89,2)</f>
        <v>0</v>
      </c>
      <c r="BL89" s="80" t="s">
        <v>122</v>
      </c>
      <c r="BM89" s="80" t="s">
        <v>187</v>
      </c>
    </row>
    <row r="90" spans="2:47" s="6" customFormat="1" ht="16.5" customHeight="1">
      <c r="B90" s="21"/>
      <c r="C90" s="22"/>
      <c r="D90" s="22"/>
      <c r="E90" s="22"/>
      <c r="F90" s="222" t="s">
        <v>188</v>
      </c>
      <c r="G90" s="189"/>
      <c r="H90" s="189"/>
      <c r="I90" s="189"/>
      <c r="J90" s="189"/>
      <c r="K90" s="189"/>
      <c r="L90" s="189"/>
      <c r="M90" s="189"/>
      <c r="N90" s="189"/>
      <c r="O90" s="189"/>
      <c r="P90" s="189"/>
      <c r="Q90" s="189"/>
      <c r="R90" s="189"/>
      <c r="S90" s="41"/>
      <c r="T90" s="50"/>
      <c r="U90" s="22"/>
      <c r="V90" s="22"/>
      <c r="W90" s="22"/>
      <c r="X90" s="22"/>
      <c r="Y90" s="22"/>
      <c r="Z90" s="22"/>
      <c r="AA90" s="51"/>
      <c r="AT90" s="6" t="s">
        <v>128</v>
      </c>
      <c r="AU90" s="6" t="s">
        <v>17</v>
      </c>
    </row>
    <row r="91" spans="2:47" s="6" customFormat="1" ht="409.5" customHeight="1">
      <c r="B91" s="21"/>
      <c r="C91" s="22"/>
      <c r="D91" s="22"/>
      <c r="E91" s="22"/>
      <c r="F91" s="227" t="s">
        <v>189</v>
      </c>
      <c r="G91" s="189"/>
      <c r="H91" s="189"/>
      <c r="I91" s="189"/>
      <c r="J91" s="189"/>
      <c r="K91" s="189"/>
      <c r="L91" s="189"/>
      <c r="M91" s="189"/>
      <c r="N91" s="189"/>
      <c r="O91" s="189"/>
      <c r="P91" s="189"/>
      <c r="Q91" s="189"/>
      <c r="R91" s="189"/>
      <c r="S91" s="41"/>
      <c r="T91" s="50"/>
      <c r="U91" s="22"/>
      <c r="V91" s="22"/>
      <c r="W91" s="22"/>
      <c r="X91" s="22"/>
      <c r="Y91" s="22"/>
      <c r="Z91" s="22"/>
      <c r="AA91" s="51"/>
      <c r="AT91" s="6" t="s">
        <v>165</v>
      </c>
      <c r="AU91" s="6" t="s">
        <v>17</v>
      </c>
    </row>
    <row r="92" spans="2:65" s="6" customFormat="1" ht="27" customHeight="1">
      <c r="B92" s="21"/>
      <c r="C92" s="133" t="s">
        <v>141</v>
      </c>
      <c r="D92" s="133" t="s">
        <v>190</v>
      </c>
      <c r="E92" s="134" t="s">
        <v>191</v>
      </c>
      <c r="F92" s="228" t="s">
        <v>192</v>
      </c>
      <c r="G92" s="229"/>
      <c r="H92" s="229"/>
      <c r="I92" s="229"/>
      <c r="J92" s="135" t="s">
        <v>160</v>
      </c>
      <c r="K92" s="136">
        <v>83.6</v>
      </c>
      <c r="L92" s="230"/>
      <c r="M92" s="229"/>
      <c r="N92" s="231">
        <f>ROUND($L$92*$K$92,2)</f>
        <v>0</v>
      </c>
      <c r="O92" s="219"/>
      <c r="P92" s="219"/>
      <c r="Q92" s="219"/>
      <c r="R92" s="119"/>
      <c r="S92" s="41"/>
      <c r="T92" s="122"/>
      <c r="U92" s="123" t="s">
        <v>35</v>
      </c>
      <c r="V92" s="22"/>
      <c r="W92" s="22"/>
      <c r="X92" s="124">
        <v>0</v>
      </c>
      <c r="Y92" s="124">
        <f>$X$92*$K$92</f>
        <v>0</v>
      </c>
      <c r="Z92" s="124">
        <v>0</v>
      </c>
      <c r="AA92" s="125">
        <f>$Z$92*$K$92</f>
        <v>0</v>
      </c>
      <c r="AR92" s="80" t="s">
        <v>144</v>
      </c>
      <c r="AT92" s="80" t="s">
        <v>190</v>
      </c>
      <c r="AU92" s="80" t="s">
        <v>17</v>
      </c>
      <c r="AY92" s="6" t="s">
        <v>123</v>
      </c>
      <c r="BE92" s="126">
        <f>IF($U$92="základní",$N$92,0)</f>
        <v>0</v>
      </c>
      <c r="BF92" s="126">
        <f>IF($U$92="snížená",$N$92,0)</f>
        <v>0</v>
      </c>
      <c r="BG92" s="126">
        <f>IF($U$92="zákl. přenesená",$N$92,0)</f>
        <v>0</v>
      </c>
      <c r="BH92" s="126">
        <f>IF($U$92="sníž. přenesená",$N$92,0)</f>
        <v>0</v>
      </c>
      <c r="BI92" s="126">
        <f>IF($U$92="nulová",$N$92,0)</f>
        <v>0</v>
      </c>
      <c r="BJ92" s="80" t="s">
        <v>17</v>
      </c>
      <c r="BK92" s="126">
        <f>ROUND($L$92*$K$92,2)</f>
        <v>0</v>
      </c>
      <c r="BL92" s="80" t="s">
        <v>122</v>
      </c>
      <c r="BM92" s="80" t="s">
        <v>193</v>
      </c>
    </row>
    <row r="93" spans="2:47" s="6" customFormat="1" ht="16.5" customHeight="1">
      <c r="B93" s="21"/>
      <c r="C93" s="22"/>
      <c r="D93" s="22"/>
      <c r="E93" s="22"/>
      <c r="F93" s="222" t="s">
        <v>192</v>
      </c>
      <c r="G93" s="189"/>
      <c r="H93" s="189"/>
      <c r="I93" s="189"/>
      <c r="J93" s="189"/>
      <c r="K93" s="189"/>
      <c r="L93" s="189"/>
      <c r="M93" s="189"/>
      <c r="N93" s="189"/>
      <c r="O93" s="189"/>
      <c r="P93" s="189"/>
      <c r="Q93" s="189"/>
      <c r="R93" s="189"/>
      <c r="S93" s="41"/>
      <c r="T93" s="50"/>
      <c r="U93" s="22"/>
      <c r="V93" s="22"/>
      <c r="W93" s="22"/>
      <c r="X93" s="22"/>
      <c r="Y93" s="22"/>
      <c r="Z93" s="22"/>
      <c r="AA93" s="51"/>
      <c r="AT93" s="6" t="s">
        <v>128</v>
      </c>
      <c r="AU93" s="6" t="s">
        <v>17</v>
      </c>
    </row>
    <row r="94" spans="2:65" s="6" customFormat="1" ht="15.75" customHeight="1">
      <c r="B94" s="21"/>
      <c r="C94" s="117" t="s">
        <v>144</v>
      </c>
      <c r="D94" s="117" t="s">
        <v>124</v>
      </c>
      <c r="E94" s="118" t="s">
        <v>194</v>
      </c>
      <c r="F94" s="218" t="s">
        <v>195</v>
      </c>
      <c r="G94" s="219"/>
      <c r="H94" s="219"/>
      <c r="I94" s="219"/>
      <c r="J94" s="120" t="s">
        <v>160</v>
      </c>
      <c r="K94" s="121">
        <v>54.2</v>
      </c>
      <c r="L94" s="220"/>
      <c r="M94" s="219"/>
      <c r="N94" s="221">
        <f>ROUND($L$94*$K$94,2)</f>
        <v>0</v>
      </c>
      <c r="O94" s="219"/>
      <c r="P94" s="219"/>
      <c r="Q94" s="219"/>
      <c r="R94" s="119" t="s">
        <v>161</v>
      </c>
      <c r="S94" s="41"/>
      <c r="T94" s="122"/>
      <c r="U94" s="123" t="s">
        <v>35</v>
      </c>
      <c r="V94" s="22"/>
      <c r="W94" s="22"/>
      <c r="X94" s="124">
        <v>0</v>
      </c>
      <c r="Y94" s="124">
        <f>$X$94*$K$94</f>
        <v>0</v>
      </c>
      <c r="Z94" s="124">
        <v>0</v>
      </c>
      <c r="AA94" s="125">
        <f>$Z$94*$K$94</f>
        <v>0</v>
      </c>
      <c r="AR94" s="80" t="s">
        <v>122</v>
      </c>
      <c r="AT94" s="80" t="s">
        <v>124</v>
      </c>
      <c r="AU94" s="80" t="s">
        <v>17</v>
      </c>
      <c r="AY94" s="6" t="s">
        <v>123</v>
      </c>
      <c r="BE94" s="126">
        <f>IF($U$94="základní",$N$94,0)</f>
        <v>0</v>
      </c>
      <c r="BF94" s="126">
        <f>IF($U$94="snížená",$N$94,0)</f>
        <v>0</v>
      </c>
      <c r="BG94" s="126">
        <f>IF($U$94="zákl. přenesená",$N$94,0)</f>
        <v>0</v>
      </c>
      <c r="BH94" s="126">
        <f>IF($U$94="sníž. přenesená",$N$94,0)</f>
        <v>0</v>
      </c>
      <c r="BI94" s="126">
        <f>IF($U$94="nulová",$N$94,0)</f>
        <v>0</v>
      </c>
      <c r="BJ94" s="80" t="s">
        <v>17</v>
      </c>
      <c r="BK94" s="126">
        <f>ROUND($L$94*$K$94,2)</f>
        <v>0</v>
      </c>
      <c r="BL94" s="80" t="s">
        <v>122</v>
      </c>
      <c r="BM94" s="80" t="s">
        <v>196</v>
      </c>
    </row>
    <row r="95" spans="2:47" s="6" customFormat="1" ht="27" customHeight="1">
      <c r="B95" s="21"/>
      <c r="C95" s="22"/>
      <c r="D95" s="22"/>
      <c r="E95" s="22"/>
      <c r="F95" s="222" t="s">
        <v>197</v>
      </c>
      <c r="G95" s="189"/>
      <c r="H95" s="189"/>
      <c r="I95" s="189"/>
      <c r="J95" s="189"/>
      <c r="K95" s="189"/>
      <c r="L95" s="189"/>
      <c r="M95" s="189"/>
      <c r="N95" s="189"/>
      <c r="O95" s="189"/>
      <c r="P95" s="189"/>
      <c r="Q95" s="189"/>
      <c r="R95" s="189"/>
      <c r="S95" s="41"/>
      <c r="T95" s="50"/>
      <c r="U95" s="22"/>
      <c r="V95" s="22"/>
      <c r="W95" s="22"/>
      <c r="X95" s="22"/>
      <c r="Y95" s="22"/>
      <c r="Z95" s="22"/>
      <c r="AA95" s="51"/>
      <c r="AT95" s="6" t="s">
        <v>128</v>
      </c>
      <c r="AU95" s="6" t="s">
        <v>17</v>
      </c>
    </row>
    <row r="96" spans="2:47" s="6" customFormat="1" ht="97.5" customHeight="1">
      <c r="B96" s="21"/>
      <c r="C96" s="22"/>
      <c r="D96" s="22"/>
      <c r="E96" s="22"/>
      <c r="F96" s="227" t="s">
        <v>198</v>
      </c>
      <c r="G96" s="189"/>
      <c r="H96" s="189"/>
      <c r="I96" s="189"/>
      <c r="J96" s="189"/>
      <c r="K96" s="189"/>
      <c r="L96" s="189"/>
      <c r="M96" s="189"/>
      <c r="N96" s="189"/>
      <c r="O96" s="189"/>
      <c r="P96" s="189"/>
      <c r="Q96" s="189"/>
      <c r="R96" s="189"/>
      <c r="S96" s="41"/>
      <c r="T96" s="50"/>
      <c r="U96" s="22"/>
      <c r="V96" s="22"/>
      <c r="W96" s="22"/>
      <c r="X96" s="22"/>
      <c r="Y96" s="22"/>
      <c r="Z96" s="22"/>
      <c r="AA96" s="51"/>
      <c r="AT96" s="6" t="s">
        <v>165</v>
      </c>
      <c r="AU96" s="6" t="s">
        <v>17</v>
      </c>
    </row>
    <row r="97" spans="2:65" s="6" customFormat="1" ht="15.75" customHeight="1">
      <c r="B97" s="21"/>
      <c r="C97" s="133" t="s">
        <v>199</v>
      </c>
      <c r="D97" s="133" t="s">
        <v>190</v>
      </c>
      <c r="E97" s="134" t="s">
        <v>200</v>
      </c>
      <c r="F97" s="228" t="s">
        <v>201</v>
      </c>
      <c r="G97" s="229"/>
      <c r="H97" s="229"/>
      <c r="I97" s="229"/>
      <c r="J97" s="135" t="s">
        <v>160</v>
      </c>
      <c r="K97" s="136">
        <v>54.2</v>
      </c>
      <c r="L97" s="230"/>
      <c r="M97" s="229"/>
      <c r="N97" s="231">
        <f>ROUND($L$97*$K$97,2)</f>
        <v>0</v>
      </c>
      <c r="O97" s="219"/>
      <c r="P97" s="219"/>
      <c r="Q97" s="219"/>
      <c r="R97" s="119"/>
      <c r="S97" s="41"/>
      <c r="T97" s="122"/>
      <c r="U97" s="123" t="s">
        <v>35</v>
      </c>
      <c r="V97" s="22"/>
      <c r="W97" s="22"/>
      <c r="X97" s="124">
        <v>0</v>
      </c>
      <c r="Y97" s="124">
        <f>$X$97*$K$97</f>
        <v>0</v>
      </c>
      <c r="Z97" s="124">
        <v>0</v>
      </c>
      <c r="AA97" s="125">
        <f>$Z$97*$K$97</f>
        <v>0</v>
      </c>
      <c r="AR97" s="80" t="s">
        <v>144</v>
      </c>
      <c r="AT97" s="80" t="s">
        <v>190</v>
      </c>
      <c r="AU97" s="80" t="s">
        <v>17</v>
      </c>
      <c r="AY97" s="6" t="s">
        <v>123</v>
      </c>
      <c r="BE97" s="126">
        <f>IF($U$97="základní",$N$97,0)</f>
        <v>0</v>
      </c>
      <c r="BF97" s="126">
        <f>IF($U$97="snížená",$N$97,0)</f>
        <v>0</v>
      </c>
      <c r="BG97" s="126">
        <f>IF($U$97="zákl. přenesená",$N$97,0)</f>
        <v>0</v>
      </c>
      <c r="BH97" s="126">
        <f>IF($U$97="sníž. přenesená",$N$97,0)</f>
        <v>0</v>
      </c>
      <c r="BI97" s="126">
        <f>IF($U$97="nulová",$N$97,0)</f>
        <v>0</v>
      </c>
      <c r="BJ97" s="80" t="s">
        <v>17</v>
      </c>
      <c r="BK97" s="126">
        <f>ROUND($L$97*$K$97,2)</f>
        <v>0</v>
      </c>
      <c r="BL97" s="80" t="s">
        <v>122</v>
      </c>
      <c r="BM97" s="80" t="s">
        <v>202</v>
      </c>
    </row>
    <row r="98" spans="2:47" s="6" customFormat="1" ht="16.5" customHeight="1">
      <c r="B98" s="21"/>
      <c r="C98" s="22"/>
      <c r="D98" s="22"/>
      <c r="E98" s="22"/>
      <c r="F98" s="222" t="s">
        <v>201</v>
      </c>
      <c r="G98" s="189"/>
      <c r="H98" s="189"/>
      <c r="I98" s="189"/>
      <c r="J98" s="189"/>
      <c r="K98" s="189"/>
      <c r="L98" s="189"/>
      <c r="M98" s="189"/>
      <c r="N98" s="189"/>
      <c r="O98" s="189"/>
      <c r="P98" s="189"/>
      <c r="Q98" s="189"/>
      <c r="R98" s="189"/>
      <c r="S98" s="41"/>
      <c r="T98" s="50"/>
      <c r="U98" s="22"/>
      <c r="V98" s="22"/>
      <c r="W98" s="22"/>
      <c r="X98" s="22"/>
      <c r="Y98" s="22"/>
      <c r="Z98" s="22"/>
      <c r="AA98" s="51"/>
      <c r="AT98" s="6" t="s">
        <v>128</v>
      </c>
      <c r="AU98" s="6" t="s">
        <v>17</v>
      </c>
    </row>
    <row r="99" spans="2:65" s="6" customFormat="1" ht="27" customHeight="1">
      <c r="B99" s="21"/>
      <c r="C99" s="117" t="s">
        <v>22</v>
      </c>
      <c r="D99" s="117" t="s">
        <v>124</v>
      </c>
      <c r="E99" s="118" t="s">
        <v>203</v>
      </c>
      <c r="F99" s="218" t="s">
        <v>204</v>
      </c>
      <c r="G99" s="219"/>
      <c r="H99" s="219"/>
      <c r="I99" s="219"/>
      <c r="J99" s="120" t="s">
        <v>160</v>
      </c>
      <c r="K99" s="121">
        <v>161</v>
      </c>
      <c r="L99" s="220"/>
      <c r="M99" s="219"/>
      <c r="N99" s="221">
        <f>ROUND($L$99*$K$99,2)</f>
        <v>0</v>
      </c>
      <c r="O99" s="219"/>
      <c r="P99" s="219"/>
      <c r="Q99" s="219"/>
      <c r="R99" s="119" t="s">
        <v>161</v>
      </c>
      <c r="S99" s="41"/>
      <c r="T99" s="122"/>
      <c r="U99" s="123" t="s">
        <v>35</v>
      </c>
      <c r="V99" s="22"/>
      <c r="W99" s="22"/>
      <c r="X99" s="124">
        <v>0</v>
      </c>
      <c r="Y99" s="124">
        <f>$X$99*$K$99</f>
        <v>0</v>
      </c>
      <c r="Z99" s="124">
        <v>0</v>
      </c>
      <c r="AA99" s="125">
        <f>$Z$99*$K$99</f>
        <v>0</v>
      </c>
      <c r="AR99" s="80" t="s">
        <v>122</v>
      </c>
      <c r="AT99" s="80" t="s">
        <v>124</v>
      </c>
      <c r="AU99" s="80" t="s">
        <v>17</v>
      </c>
      <c r="AY99" s="6" t="s">
        <v>123</v>
      </c>
      <c r="BE99" s="126">
        <f>IF($U$99="základní",$N$99,0)</f>
        <v>0</v>
      </c>
      <c r="BF99" s="126">
        <f>IF($U$99="snížená",$N$99,0)</f>
        <v>0</v>
      </c>
      <c r="BG99" s="126">
        <f>IF($U$99="zákl. přenesená",$N$99,0)</f>
        <v>0</v>
      </c>
      <c r="BH99" s="126">
        <f>IF($U$99="sníž. přenesená",$N$99,0)</f>
        <v>0</v>
      </c>
      <c r="BI99" s="126">
        <f>IF($U$99="nulová",$N$99,0)</f>
        <v>0</v>
      </c>
      <c r="BJ99" s="80" t="s">
        <v>17</v>
      </c>
      <c r="BK99" s="126">
        <f>ROUND($L$99*$K$99,2)</f>
        <v>0</v>
      </c>
      <c r="BL99" s="80" t="s">
        <v>122</v>
      </c>
      <c r="BM99" s="80" t="s">
        <v>205</v>
      </c>
    </row>
    <row r="100" spans="2:47" s="6" customFormat="1" ht="27" customHeight="1">
      <c r="B100" s="21"/>
      <c r="C100" s="22"/>
      <c r="D100" s="22"/>
      <c r="E100" s="22"/>
      <c r="F100" s="222" t="s">
        <v>206</v>
      </c>
      <c r="G100" s="189"/>
      <c r="H100" s="189"/>
      <c r="I100" s="189"/>
      <c r="J100" s="189"/>
      <c r="K100" s="189"/>
      <c r="L100" s="189"/>
      <c r="M100" s="189"/>
      <c r="N100" s="189"/>
      <c r="O100" s="189"/>
      <c r="P100" s="189"/>
      <c r="Q100" s="189"/>
      <c r="R100" s="189"/>
      <c r="S100" s="41"/>
      <c r="T100" s="50"/>
      <c r="U100" s="22"/>
      <c r="V100" s="22"/>
      <c r="W100" s="22"/>
      <c r="X100" s="22"/>
      <c r="Y100" s="22"/>
      <c r="Z100" s="22"/>
      <c r="AA100" s="51"/>
      <c r="AT100" s="6" t="s">
        <v>128</v>
      </c>
      <c r="AU100" s="6" t="s">
        <v>17</v>
      </c>
    </row>
    <row r="101" spans="2:47" s="6" customFormat="1" ht="204" customHeight="1">
      <c r="B101" s="21"/>
      <c r="C101" s="22"/>
      <c r="D101" s="22"/>
      <c r="E101" s="22"/>
      <c r="F101" s="227" t="s">
        <v>207</v>
      </c>
      <c r="G101" s="189"/>
      <c r="H101" s="189"/>
      <c r="I101" s="189"/>
      <c r="J101" s="189"/>
      <c r="K101" s="189"/>
      <c r="L101" s="189"/>
      <c r="M101" s="189"/>
      <c r="N101" s="189"/>
      <c r="O101" s="189"/>
      <c r="P101" s="189"/>
      <c r="Q101" s="189"/>
      <c r="R101" s="189"/>
      <c r="S101" s="41"/>
      <c r="T101" s="50"/>
      <c r="U101" s="22"/>
      <c r="V101" s="22"/>
      <c r="W101" s="22"/>
      <c r="X101" s="22"/>
      <c r="Y101" s="22"/>
      <c r="Z101" s="22"/>
      <c r="AA101" s="51"/>
      <c r="AT101" s="6" t="s">
        <v>165</v>
      </c>
      <c r="AU101" s="6" t="s">
        <v>17</v>
      </c>
    </row>
    <row r="102" spans="2:65" s="6" customFormat="1" ht="27" customHeight="1">
      <c r="B102" s="21"/>
      <c r="C102" s="117" t="s">
        <v>208</v>
      </c>
      <c r="D102" s="117" t="s">
        <v>124</v>
      </c>
      <c r="E102" s="118" t="s">
        <v>209</v>
      </c>
      <c r="F102" s="218" t="s">
        <v>210</v>
      </c>
      <c r="G102" s="219"/>
      <c r="H102" s="219"/>
      <c r="I102" s="219"/>
      <c r="J102" s="120" t="s">
        <v>160</v>
      </c>
      <c r="K102" s="121">
        <v>805</v>
      </c>
      <c r="L102" s="220"/>
      <c r="M102" s="219"/>
      <c r="N102" s="221">
        <f>ROUND($L$102*$K$102,2)</f>
        <v>0</v>
      </c>
      <c r="O102" s="219"/>
      <c r="P102" s="219"/>
      <c r="Q102" s="219"/>
      <c r="R102" s="119" t="s">
        <v>161</v>
      </c>
      <c r="S102" s="41"/>
      <c r="T102" s="122"/>
      <c r="U102" s="123" t="s">
        <v>35</v>
      </c>
      <c r="V102" s="22"/>
      <c r="W102" s="22"/>
      <c r="X102" s="124">
        <v>0</v>
      </c>
      <c r="Y102" s="124">
        <f>$X$102*$K$102</f>
        <v>0</v>
      </c>
      <c r="Z102" s="124">
        <v>0</v>
      </c>
      <c r="AA102" s="125">
        <f>$Z$102*$K$102</f>
        <v>0</v>
      </c>
      <c r="AR102" s="80" t="s">
        <v>122</v>
      </c>
      <c r="AT102" s="80" t="s">
        <v>124</v>
      </c>
      <c r="AU102" s="80" t="s">
        <v>17</v>
      </c>
      <c r="AY102" s="6" t="s">
        <v>123</v>
      </c>
      <c r="BE102" s="126">
        <f>IF($U$102="základní",$N$102,0)</f>
        <v>0</v>
      </c>
      <c r="BF102" s="126">
        <f>IF($U$102="snížená",$N$102,0)</f>
        <v>0</v>
      </c>
      <c r="BG102" s="126">
        <f>IF($U$102="zákl. přenesená",$N$102,0)</f>
        <v>0</v>
      </c>
      <c r="BH102" s="126">
        <f>IF($U$102="sníž. přenesená",$N$102,0)</f>
        <v>0</v>
      </c>
      <c r="BI102" s="126">
        <f>IF($U$102="nulová",$N$102,0)</f>
        <v>0</v>
      </c>
      <c r="BJ102" s="80" t="s">
        <v>17</v>
      </c>
      <c r="BK102" s="126">
        <f>ROUND($L$102*$K$102,2)</f>
        <v>0</v>
      </c>
      <c r="BL102" s="80" t="s">
        <v>122</v>
      </c>
      <c r="BM102" s="80" t="s">
        <v>211</v>
      </c>
    </row>
    <row r="103" spans="2:47" s="6" customFormat="1" ht="27" customHeight="1">
      <c r="B103" s="21"/>
      <c r="C103" s="22"/>
      <c r="D103" s="22"/>
      <c r="E103" s="22"/>
      <c r="F103" s="222" t="s">
        <v>212</v>
      </c>
      <c r="G103" s="189"/>
      <c r="H103" s="189"/>
      <c r="I103" s="189"/>
      <c r="J103" s="189"/>
      <c r="K103" s="189"/>
      <c r="L103" s="189"/>
      <c r="M103" s="189"/>
      <c r="N103" s="189"/>
      <c r="O103" s="189"/>
      <c r="P103" s="189"/>
      <c r="Q103" s="189"/>
      <c r="R103" s="189"/>
      <c r="S103" s="41"/>
      <c r="T103" s="50"/>
      <c r="U103" s="22"/>
      <c r="V103" s="22"/>
      <c r="W103" s="22"/>
      <c r="X103" s="22"/>
      <c r="Y103" s="22"/>
      <c r="Z103" s="22"/>
      <c r="AA103" s="51"/>
      <c r="AT103" s="6" t="s">
        <v>128</v>
      </c>
      <c r="AU103" s="6" t="s">
        <v>17</v>
      </c>
    </row>
    <row r="104" spans="2:47" s="6" customFormat="1" ht="204" customHeight="1">
      <c r="B104" s="21"/>
      <c r="C104" s="22"/>
      <c r="D104" s="22"/>
      <c r="E104" s="22"/>
      <c r="F104" s="227" t="s">
        <v>207</v>
      </c>
      <c r="G104" s="189"/>
      <c r="H104" s="189"/>
      <c r="I104" s="189"/>
      <c r="J104" s="189"/>
      <c r="K104" s="189"/>
      <c r="L104" s="189"/>
      <c r="M104" s="189"/>
      <c r="N104" s="189"/>
      <c r="O104" s="189"/>
      <c r="P104" s="189"/>
      <c r="Q104" s="189"/>
      <c r="R104" s="189"/>
      <c r="S104" s="41"/>
      <c r="T104" s="50"/>
      <c r="U104" s="22"/>
      <c r="V104" s="22"/>
      <c r="W104" s="22"/>
      <c r="X104" s="22"/>
      <c r="Y104" s="22"/>
      <c r="Z104" s="22"/>
      <c r="AA104" s="51"/>
      <c r="AT104" s="6" t="s">
        <v>165</v>
      </c>
      <c r="AU104" s="6" t="s">
        <v>17</v>
      </c>
    </row>
    <row r="105" spans="2:51" s="6" customFormat="1" ht="15.75" customHeight="1">
      <c r="B105" s="137"/>
      <c r="C105" s="138"/>
      <c r="D105" s="138"/>
      <c r="E105" s="138"/>
      <c r="F105" s="232" t="s">
        <v>213</v>
      </c>
      <c r="G105" s="233"/>
      <c r="H105" s="233"/>
      <c r="I105" s="233"/>
      <c r="J105" s="138"/>
      <c r="K105" s="140">
        <v>805</v>
      </c>
      <c r="L105" s="138"/>
      <c r="M105" s="138"/>
      <c r="N105" s="138"/>
      <c r="O105" s="138"/>
      <c r="P105" s="138"/>
      <c r="Q105" s="138"/>
      <c r="R105" s="138"/>
      <c r="S105" s="141"/>
      <c r="T105" s="142"/>
      <c r="U105" s="138"/>
      <c r="V105" s="138"/>
      <c r="W105" s="138"/>
      <c r="X105" s="138"/>
      <c r="Y105" s="138"/>
      <c r="Z105" s="138"/>
      <c r="AA105" s="143"/>
      <c r="AT105" s="144" t="s">
        <v>214</v>
      </c>
      <c r="AU105" s="144" t="s">
        <v>17</v>
      </c>
      <c r="AV105" s="144" t="s">
        <v>73</v>
      </c>
      <c r="AW105" s="144" t="s">
        <v>104</v>
      </c>
      <c r="AX105" s="144" t="s">
        <v>17</v>
      </c>
      <c r="AY105" s="144" t="s">
        <v>123</v>
      </c>
    </row>
    <row r="106" spans="2:65" s="6" customFormat="1" ht="27" customHeight="1">
      <c r="B106" s="21"/>
      <c r="C106" s="117" t="s">
        <v>215</v>
      </c>
      <c r="D106" s="117" t="s">
        <v>124</v>
      </c>
      <c r="E106" s="118" t="s">
        <v>216</v>
      </c>
      <c r="F106" s="218" t="s">
        <v>217</v>
      </c>
      <c r="G106" s="219"/>
      <c r="H106" s="219"/>
      <c r="I106" s="219"/>
      <c r="J106" s="120" t="s">
        <v>218</v>
      </c>
      <c r="K106" s="121">
        <v>281.75</v>
      </c>
      <c r="L106" s="220"/>
      <c r="M106" s="219"/>
      <c r="N106" s="221">
        <f>ROUND($L$106*$K$106,2)</f>
        <v>0</v>
      </c>
      <c r="O106" s="219"/>
      <c r="P106" s="219"/>
      <c r="Q106" s="219"/>
      <c r="R106" s="119" t="s">
        <v>161</v>
      </c>
      <c r="S106" s="41"/>
      <c r="T106" s="122"/>
      <c r="U106" s="123" t="s">
        <v>35</v>
      </c>
      <c r="V106" s="22"/>
      <c r="W106" s="22"/>
      <c r="X106" s="124">
        <v>0</v>
      </c>
      <c r="Y106" s="124">
        <f>$X$106*$K$106</f>
        <v>0</v>
      </c>
      <c r="Z106" s="124">
        <v>0</v>
      </c>
      <c r="AA106" s="125">
        <f>$Z$106*$K$106</f>
        <v>0</v>
      </c>
      <c r="AR106" s="80" t="s">
        <v>122</v>
      </c>
      <c r="AT106" s="80" t="s">
        <v>124</v>
      </c>
      <c r="AU106" s="80" t="s">
        <v>17</v>
      </c>
      <c r="AY106" s="6" t="s">
        <v>123</v>
      </c>
      <c r="BE106" s="126">
        <f>IF($U$106="základní",$N$106,0)</f>
        <v>0</v>
      </c>
      <c r="BF106" s="126">
        <f>IF($U$106="snížená",$N$106,0)</f>
        <v>0</v>
      </c>
      <c r="BG106" s="126">
        <f>IF($U$106="zákl. přenesená",$N$106,0)</f>
        <v>0</v>
      </c>
      <c r="BH106" s="126">
        <f>IF($U$106="sníž. přenesená",$N$106,0)</f>
        <v>0</v>
      </c>
      <c r="BI106" s="126">
        <f>IF($U$106="nulová",$N$106,0)</f>
        <v>0</v>
      </c>
      <c r="BJ106" s="80" t="s">
        <v>17</v>
      </c>
      <c r="BK106" s="126">
        <f>ROUND($L$106*$K$106,2)</f>
        <v>0</v>
      </c>
      <c r="BL106" s="80" t="s">
        <v>122</v>
      </c>
      <c r="BM106" s="80" t="s">
        <v>219</v>
      </c>
    </row>
    <row r="107" spans="2:47" s="6" customFormat="1" ht="16.5" customHeight="1">
      <c r="B107" s="21"/>
      <c r="C107" s="22"/>
      <c r="D107" s="22"/>
      <c r="E107" s="22"/>
      <c r="F107" s="222" t="s">
        <v>220</v>
      </c>
      <c r="G107" s="189"/>
      <c r="H107" s="189"/>
      <c r="I107" s="189"/>
      <c r="J107" s="189"/>
      <c r="K107" s="189"/>
      <c r="L107" s="189"/>
      <c r="M107" s="189"/>
      <c r="N107" s="189"/>
      <c r="O107" s="189"/>
      <c r="P107" s="189"/>
      <c r="Q107" s="189"/>
      <c r="R107" s="189"/>
      <c r="S107" s="41"/>
      <c r="T107" s="50"/>
      <c r="U107" s="22"/>
      <c r="V107" s="22"/>
      <c r="W107" s="22"/>
      <c r="X107" s="22"/>
      <c r="Y107" s="22"/>
      <c r="Z107" s="22"/>
      <c r="AA107" s="51"/>
      <c r="AT107" s="6" t="s">
        <v>128</v>
      </c>
      <c r="AU107" s="6" t="s">
        <v>17</v>
      </c>
    </row>
    <row r="108" spans="2:47" s="6" customFormat="1" ht="333.75" customHeight="1">
      <c r="B108" s="21"/>
      <c r="C108" s="22"/>
      <c r="D108" s="22"/>
      <c r="E108" s="22"/>
      <c r="F108" s="227" t="s">
        <v>221</v>
      </c>
      <c r="G108" s="189"/>
      <c r="H108" s="189"/>
      <c r="I108" s="189"/>
      <c r="J108" s="189"/>
      <c r="K108" s="189"/>
      <c r="L108" s="189"/>
      <c r="M108" s="189"/>
      <c r="N108" s="189"/>
      <c r="O108" s="189"/>
      <c r="P108" s="189"/>
      <c r="Q108" s="189"/>
      <c r="R108" s="189"/>
      <c r="S108" s="41"/>
      <c r="T108" s="50"/>
      <c r="U108" s="22"/>
      <c r="V108" s="22"/>
      <c r="W108" s="22"/>
      <c r="X108" s="22"/>
      <c r="Y108" s="22"/>
      <c r="Z108" s="22"/>
      <c r="AA108" s="51"/>
      <c r="AT108" s="6" t="s">
        <v>165</v>
      </c>
      <c r="AU108" s="6" t="s">
        <v>17</v>
      </c>
    </row>
    <row r="109" spans="2:51" s="6" customFormat="1" ht="15.75" customHeight="1">
      <c r="B109" s="137"/>
      <c r="C109" s="138"/>
      <c r="D109" s="138"/>
      <c r="E109" s="138"/>
      <c r="F109" s="232" t="s">
        <v>222</v>
      </c>
      <c r="G109" s="233"/>
      <c r="H109" s="233"/>
      <c r="I109" s="233"/>
      <c r="J109" s="138"/>
      <c r="K109" s="140">
        <v>281.75</v>
      </c>
      <c r="L109" s="138"/>
      <c r="M109" s="138"/>
      <c r="N109" s="138"/>
      <c r="O109" s="138"/>
      <c r="P109" s="138"/>
      <c r="Q109" s="138"/>
      <c r="R109" s="138"/>
      <c r="S109" s="141"/>
      <c r="T109" s="142"/>
      <c r="U109" s="138"/>
      <c r="V109" s="138"/>
      <c r="W109" s="138"/>
      <c r="X109" s="138"/>
      <c r="Y109" s="138"/>
      <c r="Z109" s="138"/>
      <c r="AA109" s="143"/>
      <c r="AT109" s="144" t="s">
        <v>214</v>
      </c>
      <c r="AU109" s="144" t="s">
        <v>17</v>
      </c>
      <c r="AV109" s="144" t="s">
        <v>73</v>
      </c>
      <c r="AW109" s="144" t="s">
        <v>104</v>
      </c>
      <c r="AX109" s="144" t="s">
        <v>17</v>
      </c>
      <c r="AY109" s="144" t="s">
        <v>123</v>
      </c>
    </row>
    <row r="110" spans="2:65" s="6" customFormat="1" ht="15.75" customHeight="1">
      <c r="B110" s="21"/>
      <c r="C110" s="117" t="s">
        <v>223</v>
      </c>
      <c r="D110" s="117" t="s">
        <v>124</v>
      </c>
      <c r="E110" s="118" t="s">
        <v>224</v>
      </c>
      <c r="F110" s="218" t="s">
        <v>225</v>
      </c>
      <c r="G110" s="219"/>
      <c r="H110" s="219"/>
      <c r="I110" s="219"/>
      <c r="J110" s="120" t="s">
        <v>226</v>
      </c>
      <c r="K110" s="121">
        <v>2</v>
      </c>
      <c r="L110" s="220"/>
      <c r="M110" s="219"/>
      <c r="N110" s="221">
        <f>ROUND($L$110*$K$110,2)</f>
        <v>0</v>
      </c>
      <c r="O110" s="219"/>
      <c r="P110" s="219"/>
      <c r="Q110" s="219"/>
      <c r="R110" s="119" t="s">
        <v>161</v>
      </c>
      <c r="S110" s="41"/>
      <c r="T110" s="122"/>
      <c r="U110" s="123" t="s">
        <v>35</v>
      </c>
      <c r="V110" s="22"/>
      <c r="W110" s="22"/>
      <c r="X110" s="124">
        <v>0.00868</v>
      </c>
      <c r="Y110" s="124">
        <f>$X$110*$K$110</f>
        <v>0.01736</v>
      </c>
      <c r="Z110" s="124">
        <v>0</v>
      </c>
      <c r="AA110" s="125">
        <f>$Z$110*$K$110</f>
        <v>0</v>
      </c>
      <c r="AR110" s="80" t="s">
        <v>122</v>
      </c>
      <c r="AT110" s="80" t="s">
        <v>124</v>
      </c>
      <c r="AU110" s="80" t="s">
        <v>17</v>
      </c>
      <c r="AY110" s="6" t="s">
        <v>123</v>
      </c>
      <c r="BE110" s="126">
        <f>IF($U$110="základní",$N$110,0)</f>
        <v>0</v>
      </c>
      <c r="BF110" s="126">
        <f>IF($U$110="snížená",$N$110,0)</f>
        <v>0</v>
      </c>
      <c r="BG110" s="126">
        <f>IF($U$110="zákl. přenesená",$N$110,0)</f>
        <v>0</v>
      </c>
      <c r="BH110" s="126">
        <f>IF($U$110="sníž. přenesená",$N$110,0)</f>
        <v>0</v>
      </c>
      <c r="BI110" s="126">
        <f>IF($U$110="nulová",$N$110,0)</f>
        <v>0</v>
      </c>
      <c r="BJ110" s="80" t="s">
        <v>17</v>
      </c>
      <c r="BK110" s="126">
        <f>ROUND($L$110*$K$110,2)</f>
        <v>0</v>
      </c>
      <c r="BL110" s="80" t="s">
        <v>122</v>
      </c>
      <c r="BM110" s="80" t="s">
        <v>227</v>
      </c>
    </row>
    <row r="111" spans="2:47" s="6" customFormat="1" ht="38.25" customHeight="1">
      <c r="B111" s="21"/>
      <c r="C111" s="22"/>
      <c r="D111" s="22"/>
      <c r="E111" s="22"/>
      <c r="F111" s="222" t="s">
        <v>228</v>
      </c>
      <c r="G111" s="189"/>
      <c r="H111" s="189"/>
      <c r="I111" s="189"/>
      <c r="J111" s="189"/>
      <c r="K111" s="189"/>
      <c r="L111" s="189"/>
      <c r="M111" s="189"/>
      <c r="N111" s="189"/>
      <c r="O111" s="189"/>
      <c r="P111" s="189"/>
      <c r="Q111" s="189"/>
      <c r="R111" s="189"/>
      <c r="S111" s="41"/>
      <c r="T111" s="50"/>
      <c r="U111" s="22"/>
      <c r="V111" s="22"/>
      <c r="W111" s="22"/>
      <c r="X111" s="22"/>
      <c r="Y111" s="22"/>
      <c r="Z111" s="22"/>
      <c r="AA111" s="51"/>
      <c r="AT111" s="6" t="s">
        <v>128</v>
      </c>
      <c r="AU111" s="6" t="s">
        <v>17</v>
      </c>
    </row>
    <row r="112" spans="2:47" s="6" customFormat="1" ht="85.5" customHeight="1">
      <c r="B112" s="21"/>
      <c r="C112" s="22"/>
      <c r="D112" s="22"/>
      <c r="E112" s="22"/>
      <c r="F112" s="227" t="s">
        <v>229</v>
      </c>
      <c r="G112" s="189"/>
      <c r="H112" s="189"/>
      <c r="I112" s="189"/>
      <c r="J112" s="189"/>
      <c r="K112" s="189"/>
      <c r="L112" s="189"/>
      <c r="M112" s="189"/>
      <c r="N112" s="189"/>
      <c r="O112" s="189"/>
      <c r="P112" s="189"/>
      <c r="Q112" s="189"/>
      <c r="R112" s="189"/>
      <c r="S112" s="41"/>
      <c r="T112" s="50"/>
      <c r="U112" s="22"/>
      <c r="V112" s="22"/>
      <c r="W112" s="22"/>
      <c r="X112" s="22"/>
      <c r="Y112" s="22"/>
      <c r="Z112" s="22"/>
      <c r="AA112" s="51"/>
      <c r="AT112" s="6" t="s">
        <v>165</v>
      </c>
      <c r="AU112" s="6" t="s">
        <v>17</v>
      </c>
    </row>
    <row r="113" spans="2:65" s="6" customFormat="1" ht="15.75" customHeight="1">
      <c r="B113" s="21"/>
      <c r="C113" s="117" t="s">
        <v>230</v>
      </c>
      <c r="D113" s="117" t="s">
        <v>124</v>
      </c>
      <c r="E113" s="118" t="s">
        <v>231</v>
      </c>
      <c r="F113" s="218" t="s">
        <v>232</v>
      </c>
      <c r="G113" s="219"/>
      <c r="H113" s="219"/>
      <c r="I113" s="219"/>
      <c r="J113" s="120" t="s">
        <v>226</v>
      </c>
      <c r="K113" s="121">
        <v>7.5</v>
      </c>
      <c r="L113" s="220"/>
      <c r="M113" s="219"/>
      <c r="N113" s="221">
        <f>ROUND($L$113*$K$113,2)</f>
        <v>0</v>
      </c>
      <c r="O113" s="219"/>
      <c r="P113" s="219"/>
      <c r="Q113" s="219"/>
      <c r="R113" s="119" t="s">
        <v>161</v>
      </c>
      <c r="S113" s="41"/>
      <c r="T113" s="122"/>
      <c r="U113" s="123" t="s">
        <v>35</v>
      </c>
      <c r="V113" s="22"/>
      <c r="W113" s="22"/>
      <c r="X113" s="124">
        <v>0.10775</v>
      </c>
      <c r="Y113" s="124">
        <f>$X$113*$K$113</f>
        <v>0.808125</v>
      </c>
      <c r="Z113" s="124">
        <v>0</v>
      </c>
      <c r="AA113" s="125">
        <f>$Z$113*$K$113</f>
        <v>0</v>
      </c>
      <c r="AR113" s="80" t="s">
        <v>122</v>
      </c>
      <c r="AT113" s="80" t="s">
        <v>124</v>
      </c>
      <c r="AU113" s="80" t="s">
        <v>17</v>
      </c>
      <c r="AY113" s="6" t="s">
        <v>123</v>
      </c>
      <c r="BE113" s="126">
        <f>IF($U$113="základní",$N$113,0)</f>
        <v>0</v>
      </c>
      <c r="BF113" s="126">
        <f>IF($U$113="snížená",$N$113,0)</f>
        <v>0</v>
      </c>
      <c r="BG113" s="126">
        <f>IF($U$113="zákl. přenesená",$N$113,0)</f>
        <v>0</v>
      </c>
      <c r="BH113" s="126">
        <f>IF($U$113="sníž. přenesená",$N$113,0)</f>
        <v>0</v>
      </c>
      <c r="BI113" s="126">
        <f>IF($U$113="nulová",$N$113,0)</f>
        <v>0</v>
      </c>
      <c r="BJ113" s="80" t="s">
        <v>17</v>
      </c>
      <c r="BK113" s="126">
        <f>ROUND($L$113*$K$113,2)</f>
        <v>0</v>
      </c>
      <c r="BL113" s="80" t="s">
        <v>122</v>
      </c>
      <c r="BM113" s="80" t="s">
        <v>233</v>
      </c>
    </row>
    <row r="114" spans="2:47" s="6" customFormat="1" ht="38.25" customHeight="1">
      <c r="B114" s="21"/>
      <c r="C114" s="22"/>
      <c r="D114" s="22"/>
      <c r="E114" s="22"/>
      <c r="F114" s="222" t="s">
        <v>234</v>
      </c>
      <c r="G114" s="189"/>
      <c r="H114" s="189"/>
      <c r="I114" s="189"/>
      <c r="J114" s="189"/>
      <c r="K114" s="189"/>
      <c r="L114" s="189"/>
      <c r="M114" s="189"/>
      <c r="N114" s="189"/>
      <c r="O114" s="189"/>
      <c r="P114" s="189"/>
      <c r="Q114" s="189"/>
      <c r="R114" s="189"/>
      <c r="S114" s="41"/>
      <c r="T114" s="50"/>
      <c r="U114" s="22"/>
      <c r="V114" s="22"/>
      <c r="W114" s="22"/>
      <c r="X114" s="22"/>
      <c r="Y114" s="22"/>
      <c r="Z114" s="22"/>
      <c r="AA114" s="51"/>
      <c r="AT114" s="6" t="s">
        <v>128</v>
      </c>
      <c r="AU114" s="6" t="s">
        <v>17</v>
      </c>
    </row>
    <row r="115" spans="2:47" s="6" customFormat="1" ht="85.5" customHeight="1">
      <c r="B115" s="21"/>
      <c r="C115" s="22"/>
      <c r="D115" s="22"/>
      <c r="E115" s="22"/>
      <c r="F115" s="227" t="s">
        <v>229</v>
      </c>
      <c r="G115" s="189"/>
      <c r="H115" s="189"/>
      <c r="I115" s="189"/>
      <c r="J115" s="189"/>
      <c r="K115" s="189"/>
      <c r="L115" s="189"/>
      <c r="M115" s="189"/>
      <c r="N115" s="189"/>
      <c r="O115" s="189"/>
      <c r="P115" s="189"/>
      <c r="Q115" s="189"/>
      <c r="R115" s="189"/>
      <c r="S115" s="41"/>
      <c r="T115" s="50"/>
      <c r="U115" s="22"/>
      <c r="V115" s="22"/>
      <c r="W115" s="22"/>
      <c r="X115" s="22"/>
      <c r="Y115" s="22"/>
      <c r="Z115" s="22"/>
      <c r="AA115" s="51"/>
      <c r="AT115" s="6" t="s">
        <v>165</v>
      </c>
      <c r="AU115" s="6" t="s">
        <v>17</v>
      </c>
    </row>
    <row r="116" spans="2:65" s="6" customFormat="1" ht="15.75" customHeight="1">
      <c r="B116" s="21"/>
      <c r="C116" s="117" t="s">
        <v>8</v>
      </c>
      <c r="D116" s="117" t="s">
        <v>124</v>
      </c>
      <c r="E116" s="118" t="s">
        <v>235</v>
      </c>
      <c r="F116" s="218" t="s">
        <v>236</v>
      </c>
      <c r="G116" s="219"/>
      <c r="H116" s="219"/>
      <c r="I116" s="219"/>
      <c r="J116" s="120" t="s">
        <v>226</v>
      </c>
      <c r="K116" s="121">
        <v>1.5</v>
      </c>
      <c r="L116" s="220"/>
      <c r="M116" s="219"/>
      <c r="N116" s="221">
        <f>ROUND($L$116*$K$116,2)</f>
        <v>0</v>
      </c>
      <c r="O116" s="219"/>
      <c r="P116" s="219"/>
      <c r="Q116" s="219"/>
      <c r="R116" s="119"/>
      <c r="S116" s="41"/>
      <c r="T116" s="122"/>
      <c r="U116" s="123" t="s">
        <v>35</v>
      </c>
      <c r="V116" s="22"/>
      <c r="W116" s="22"/>
      <c r="X116" s="124">
        <v>0</v>
      </c>
      <c r="Y116" s="124">
        <f>$X$116*$K$116</f>
        <v>0</v>
      </c>
      <c r="Z116" s="124">
        <v>0</v>
      </c>
      <c r="AA116" s="125">
        <f>$Z$116*$K$116</f>
        <v>0</v>
      </c>
      <c r="AR116" s="80" t="s">
        <v>122</v>
      </c>
      <c r="AT116" s="80" t="s">
        <v>124</v>
      </c>
      <c r="AU116" s="80" t="s">
        <v>17</v>
      </c>
      <c r="AY116" s="6" t="s">
        <v>123</v>
      </c>
      <c r="BE116" s="126">
        <f>IF($U$116="základní",$N$116,0)</f>
        <v>0</v>
      </c>
      <c r="BF116" s="126">
        <f>IF($U$116="snížená",$N$116,0)</f>
        <v>0</v>
      </c>
      <c r="BG116" s="126">
        <f>IF($U$116="zákl. přenesená",$N$116,0)</f>
        <v>0</v>
      </c>
      <c r="BH116" s="126">
        <f>IF($U$116="sníž. přenesená",$N$116,0)</f>
        <v>0</v>
      </c>
      <c r="BI116" s="126">
        <f>IF($U$116="nulová",$N$116,0)</f>
        <v>0</v>
      </c>
      <c r="BJ116" s="80" t="s">
        <v>17</v>
      </c>
      <c r="BK116" s="126">
        <f>ROUND($L$116*$K$116,2)</f>
        <v>0</v>
      </c>
      <c r="BL116" s="80" t="s">
        <v>122</v>
      </c>
      <c r="BM116" s="80" t="s">
        <v>237</v>
      </c>
    </row>
    <row r="117" spans="2:47" s="6" customFormat="1" ht="16.5" customHeight="1">
      <c r="B117" s="21"/>
      <c r="C117" s="22"/>
      <c r="D117" s="22"/>
      <c r="E117" s="22"/>
      <c r="F117" s="222" t="s">
        <v>236</v>
      </c>
      <c r="G117" s="189"/>
      <c r="H117" s="189"/>
      <c r="I117" s="189"/>
      <c r="J117" s="189"/>
      <c r="K117" s="189"/>
      <c r="L117" s="189"/>
      <c r="M117" s="189"/>
      <c r="N117" s="189"/>
      <c r="O117" s="189"/>
      <c r="P117" s="189"/>
      <c r="Q117" s="189"/>
      <c r="R117" s="189"/>
      <c r="S117" s="41"/>
      <c r="T117" s="50"/>
      <c r="U117" s="22"/>
      <c r="V117" s="22"/>
      <c r="W117" s="22"/>
      <c r="X117" s="22"/>
      <c r="Y117" s="22"/>
      <c r="Z117" s="22"/>
      <c r="AA117" s="51"/>
      <c r="AT117" s="6" t="s">
        <v>128</v>
      </c>
      <c r="AU117" s="6" t="s">
        <v>17</v>
      </c>
    </row>
    <row r="118" spans="2:65" s="6" customFormat="1" ht="27" customHeight="1">
      <c r="B118" s="21"/>
      <c r="C118" s="117" t="s">
        <v>238</v>
      </c>
      <c r="D118" s="117" t="s">
        <v>124</v>
      </c>
      <c r="E118" s="118" t="s">
        <v>239</v>
      </c>
      <c r="F118" s="218" t="s">
        <v>240</v>
      </c>
      <c r="G118" s="219"/>
      <c r="H118" s="219"/>
      <c r="I118" s="219"/>
      <c r="J118" s="120" t="s">
        <v>160</v>
      </c>
      <c r="K118" s="121">
        <v>16.5</v>
      </c>
      <c r="L118" s="220"/>
      <c r="M118" s="219"/>
      <c r="N118" s="221">
        <f>ROUND($L$118*$K$118,2)</f>
        <v>0</v>
      </c>
      <c r="O118" s="219"/>
      <c r="P118" s="219"/>
      <c r="Q118" s="219"/>
      <c r="R118" s="119" t="s">
        <v>161</v>
      </c>
      <c r="S118" s="41"/>
      <c r="T118" s="122"/>
      <c r="U118" s="123" t="s">
        <v>35</v>
      </c>
      <c r="V118" s="22"/>
      <c r="W118" s="22"/>
      <c r="X118" s="124">
        <v>0</v>
      </c>
      <c r="Y118" s="124">
        <f>$X$118*$K$118</f>
        <v>0</v>
      </c>
      <c r="Z118" s="124">
        <v>0</v>
      </c>
      <c r="AA118" s="125">
        <f>$Z$118*$K$118</f>
        <v>0</v>
      </c>
      <c r="AR118" s="80" t="s">
        <v>122</v>
      </c>
      <c r="AT118" s="80" t="s">
        <v>124</v>
      </c>
      <c r="AU118" s="80" t="s">
        <v>17</v>
      </c>
      <c r="AY118" s="6" t="s">
        <v>123</v>
      </c>
      <c r="BE118" s="126">
        <f>IF($U$118="základní",$N$118,0)</f>
        <v>0</v>
      </c>
      <c r="BF118" s="126">
        <f>IF($U$118="snížená",$N$118,0)</f>
        <v>0</v>
      </c>
      <c r="BG118" s="126">
        <f>IF($U$118="zákl. přenesená",$N$118,0)</f>
        <v>0</v>
      </c>
      <c r="BH118" s="126">
        <f>IF($U$118="sníž. přenesená",$N$118,0)</f>
        <v>0</v>
      </c>
      <c r="BI118" s="126">
        <f>IF($U$118="nulová",$N$118,0)</f>
        <v>0</v>
      </c>
      <c r="BJ118" s="80" t="s">
        <v>17</v>
      </c>
      <c r="BK118" s="126">
        <f>ROUND($L$118*$K$118,2)</f>
        <v>0</v>
      </c>
      <c r="BL118" s="80" t="s">
        <v>122</v>
      </c>
      <c r="BM118" s="80" t="s">
        <v>241</v>
      </c>
    </row>
    <row r="119" spans="2:47" s="6" customFormat="1" ht="16.5" customHeight="1">
      <c r="B119" s="21"/>
      <c r="C119" s="22"/>
      <c r="D119" s="22"/>
      <c r="E119" s="22"/>
      <c r="F119" s="222" t="s">
        <v>242</v>
      </c>
      <c r="G119" s="189"/>
      <c r="H119" s="189"/>
      <c r="I119" s="189"/>
      <c r="J119" s="189"/>
      <c r="K119" s="189"/>
      <c r="L119" s="189"/>
      <c r="M119" s="189"/>
      <c r="N119" s="189"/>
      <c r="O119" s="189"/>
      <c r="P119" s="189"/>
      <c r="Q119" s="189"/>
      <c r="R119" s="189"/>
      <c r="S119" s="41"/>
      <c r="T119" s="50"/>
      <c r="U119" s="22"/>
      <c r="V119" s="22"/>
      <c r="W119" s="22"/>
      <c r="X119" s="22"/>
      <c r="Y119" s="22"/>
      <c r="Z119" s="22"/>
      <c r="AA119" s="51"/>
      <c r="AT119" s="6" t="s">
        <v>128</v>
      </c>
      <c r="AU119" s="6" t="s">
        <v>17</v>
      </c>
    </row>
    <row r="120" spans="2:47" s="6" customFormat="1" ht="409.5" customHeight="1">
      <c r="B120" s="21"/>
      <c r="C120" s="22"/>
      <c r="D120" s="22"/>
      <c r="E120" s="22"/>
      <c r="F120" s="227" t="s">
        <v>243</v>
      </c>
      <c r="G120" s="189"/>
      <c r="H120" s="189"/>
      <c r="I120" s="189"/>
      <c r="J120" s="189"/>
      <c r="K120" s="189"/>
      <c r="L120" s="189"/>
      <c r="M120" s="189"/>
      <c r="N120" s="189"/>
      <c r="O120" s="189"/>
      <c r="P120" s="189"/>
      <c r="Q120" s="189"/>
      <c r="R120" s="189"/>
      <c r="S120" s="41"/>
      <c r="T120" s="50"/>
      <c r="U120" s="22"/>
      <c r="V120" s="22"/>
      <c r="W120" s="22"/>
      <c r="X120" s="22"/>
      <c r="Y120" s="22"/>
      <c r="Z120" s="22"/>
      <c r="AA120" s="51"/>
      <c r="AT120" s="6" t="s">
        <v>165</v>
      </c>
      <c r="AU120" s="6" t="s">
        <v>17</v>
      </c>
    </row>
    <row r="121" spans="2:65" s="6" customFormat="1" ht="27" customHeight="1">
      <c r="B121" s="21"/>
      <c r="C121" s="117" t="s">
        <v>244</v>
      </c>
      <c r="D121" s="117" t="s">
        <v>124</v>
      </c>
      <c r="E121" s="118" t="s">
        <v>245</v>
      </c>
      <c r="F121" s="218" t="s">
        <v>246</v>
      </c>
      <c r="G121" s="219"/>
      <c r="H121" s="219"/>
      <c r="I121" s="219"/>
      <c r="J121" s="120" t="s">
        <v>247</v>
      </c>
      <c r="K121" s="121">
        <v>60</v>
      </c>
      <c r="L121" s="220"/>
      <c r="M121" s="219"/>
      <c r="N121" s="221">
        <f>ROUND($L$121*$K$121,2)</f>
        <v>0</v>
      </c>
      <c r="O121" s="219"/>
      <c r="P121" s="219"/>
      <c r="Q121" s="219"/>
      <c r="R121" s="119"/>
      <c r="S121" s="41"/>
      <c r="T121" s="122"/>
      <c r="U121" s="123" t="s">
        <v>35</v>
      </c>
      <c r="V121" s="22"/>
      <c r="W121" s="22"/>
      <c r="X121" s="124">
        <v>0</v>
      </c>
      <c r="Y121" s="124">
        <f>$X$121*$K$121</f>
        <v>0</v>
      </c>
      <c r="Z121" s="124">
        <v>0</v>
      </c>
      <c r="AA121" s="125">
        <f>$Z$121*$K$121</f>
        <v>0</v>
      </c>
      <c r="AR121" s="80" t="s">
        <v>122</v>
      </c>
      <c r="AT121" s="80" t="s">
        <v>124</v>
      </c>
      <c r="AU121" s="80" t="s">
        <v>17</v>
      </c>
      <c r="AY121" s="6" t="s">
        <v>123</v>
      </c>
      <c r="BE121" s="126">
        <f>IF($U$121="základní",$N$121,0)</f>
        <v>0</v>
      </c>
      <c r="BF121" s="126">
        <f>IF($U$121="snížená",$N$121,0)</f>
        <v>0</v>
      </c>
      <c r="BG121" s="126">
        <f>IF($U$121="zákl. přenesená",$N$121,0)</f>
        <v>0</v>
      </c>
      <c r="BH121" s="126">
        <f>IF($U$121="sníž. přenesená",$N$121,0)</f>
        <v>0</v>
      </c>
      <c r="BI121" s="126">
        <f>IF($U$121="nulová",$N$121,0)</f>
        <v>0</v>
      </c>
      <c r="BJ121" s="80" t="s">
        <v>17</v>
      </c>
      <c r="BK121" s="126">
        <f>ROUND($L$121*$K$121,2)</f>
        <v>0</v>
      </c>
      <c r="BL121" s="80" t="s">
        <v>122</v>
      </c>
      <c r="BM121" s="80" t="s">
        <v>248</v>
      </c>
    </row>
    <row r="122" spans="2:47" s="6" customFormat="1" ht="16.5" customHeight="1">
      <c r="B122" s="21"/>
      <c r="C122" s="22"/>
      <c r="D122" s="22"/>
      <c r="E122" s="22"/>
      <c r="F122" s="222" t="s">
        <v>246</v>
      </c>
      <c r="G122" s="189"/>
      <c r="H122" s="189"/>
      <c r="I122" s="189"/>
      <c r="J122" s="189"/>
      <c r="K122" s="189"/>
      <c r="L122" s="189"/>
      <c r="M122" s="189"/>
      <c r="N122" s="189"/>
      <c r="O122" s="189"/>
      <c r="P122" s="189"/>
      <c r="Q122" s="189"/>
      <c r="R122" s="189"/>
      <c r="S122" s="41"/>
      <c r="T122" s="50"/>
      <c r="U122" s="22"/>
      <c r="V122" s="22"/>
      <c r="W122" s="22"/>
      <c r="X122" s="22"/>
      <c r="Y122" s="22"/>
      <c r="Z122" s="22"/>
      <c r="AA122" s="51"/>
      <c r="AT122" s="6" t="s">
        <v>128</v>
      </c>
      <c r="AU122" s="6" t="s">
        <v>17</v>
      </c>
    </row>
    <row r="123" spans="2:65" s="6" customFormat="1" ht="27" customHeight="1">
      <c r="B123" s="21"/>
      <c r="C123" s="117" t="s">
        <v>249</v>
      </c>
      <c r="D123" s="117" t="s">
        <v>124</v>
      </c>
      <c r="E123" s="118" t="s">
        <v>250</v>
      </c>
      <c r="F123" s="218" t="s">
        <v>251</v>
      </c>
      <c r="G123" s="219"/>
      <c r="H123" s="219"/>
      <c r="I123" s="219"/>
      <c r="J123" s="120" t="s">
        <v>252</v>
      </c>
      <c r="K123" s="121">
        <v>30</v>
      </c>
      <c r="L123" s="220"/>
      <c r="M123" s="219"/>
      <c r="N123" s="221">
        <f>ROUND($L$123*$K$123,2)</f>
        <v>0</v>
      </c>
      <c r="O123" s="219"/>
      <c r="P123" s="219"/>
      <c r="Q123" s="219"/>
      <c r="R123" s="119"/>
      <c r="S123" s="41"/>
      <c r="T123" s="122"/>
      <c r="U123" s="123" t="s">
        <v>35</v>
      </c>
      <c r="V123" s="22"/>
      <c r="W123" s="22"/>
      <c r="X123" s="124">
        <v>0</v>
      </c>
      <c r="Y123" s="124">
        <f>$X$123*$K$123</f>
        <v>0</v>
      </c>
      <c r="Z123" s="124">
        <v>0</v>
      </c>
      <c r="AA123" s="125">
        <f>$Z$123*$K$123</f>
        <v>0</v>
      </c>
      <c r="AR123" s="80" t="s">
        <v>122</v>
      </c>
      <c r="AT123" s="80" t="s">
        <v>124</v>
      </c>
      <c r="AU123" s="80" t="s">
        <v>17</v>
      </c>
      <c r="AY123" s="6" t="s">
        <v>123</v>
      </c>
      <c r="BE123" s="126">
        <f>IF($U$123="základní",$N$123,0)</f>
        <v>0</v>
      </c>
      <c r="BF123" s="126">
        <f>IF($U$123="snížená",$N$123,0)</f>
        <v>0</v>
      </c>
      <c r="BG123" s="126">
        <f>IF($U$123="zákl. přenesená",$N$123,0)</f>
        <v>0</v>
      </c>
      <c r="BH123" s="126">
        <f>IF($U$123="sníž. přenesená",$N$123,0)</f>
        <v>0</v>
      </c>
      <c r="BI123" s="126">
        <f>IF($U$123="nulová",$N$123,0)</f>
        <v>0</v>
      </c>
      <c r="BJ123" s="80" t="s">
        <v>17</v>
      </c>
      <c r="BK123" s="126">
        <f>ROUND($L$123*$K$123,2)</f>
        <v>0</v>
      </c>
      <c r="BL123" s="80" t="s">
        <v>122</v>
      </c>
      <c r="BM123" s="80" t="s">
        <v>253</v>
      </c>
    </row>
    <row r="124" spans="2:47" s="6" customFormat="1" ht="16.5" customHeight="1">
      <c r="B124" s="21"/>
      <c r="C124" s="22"/>
      <c r="D124" s="22"/>
      <c r="E124" s="22"/>
      <c r="F124" s="222" t="s">
        <v>251</v>
      </c>
      <c r="G124" s="189"/>
      <c r="H124" s="189"/>
      <c r="I124" s="189"/>
      <c r="J124" s="189"/>
      <c r="K124" s="189"/>
      <c r="L124" s="189"/>
      <c r="M124" s="189"/>
      <c r="N124" s="189"/>
      <c r="O124" s="189"/>
      <c r="P124" s="189"/>
      <c r="Q124" s="189"/>
      <c r="R124" s="189"/>
      <c r="S124" s="41"/>
      <c r="T124" s="50"/>
      <c r="U124" s="22"/>
      <c r="V124" s="22"/>
      <c r="W124" s="22"/>
      <c r="X124" s="22"/>
      <c r="Y124" s="22"/>
      <c r="Z124" s="22"/>
      <c r="AA124" s="51"/>
      <c r="AT124" s="6" t="s">
        <v>128</v>
      </c>
      <c r="AU124" s="6" t="s">
        <v>17</v>
      </c>
    </row>
    <row r="125" spans="2:65" s="6" customFormat="1" ht="15.75" customHeight="1">
      <c r="B125" s="21"/>
      <c r="C125" s="117" t="s">
        <v>254</v>
      </c>
      <c r="D125" s="117" t="s">
        <v>124</v>
      </c>
      <c r="E125" s="118" t="s">
        <v>255</v>
      </c>
      <c r="F125" s="218" t="s">
        <v>256</v>
      </c>
      <c r="G125" s="219"/>
      <c r="H125" s="219"/>
      <c r="I125" s="219"/>
      <c r="J125" s="120" t="s">
        <v>146</v>
      </c>
      <c r="K125" s="121">
        <v>2</v>
      </c>
      <c r="L125" s="220"/>
      <c r="M125" s="219"/>
      <c r="N125" s="221">
        <f>ROUND($L$125*$K$125,2)</f>
        <v>0</v>
      </c>
      <c r="O125" s="219"/>
      <c r="P125" s="219"/>
      <c r="Q125" s="219"/>
      <c r="R125" s="119"/>
      <c r="S125" s="41"/>
      <c r="T125" s="122"/>
      <c r="U125" s="123" t="s">
        <v>35</v>
      </c>
      <c r="V125" s="22"/>
      <c r="W125" s="22"/>
      <c r="X125" s="124">
        <v>0</v>
      </c>
      <c r="Y125" s="124">
        <f>$X$125*$K$125</f>
        <v>0</v>
      </c>
      <c r="Z125" s="124">
        <v>0</v>
      </c>
      <c r="AA125" s="125">
        <f>$Z$125*$K$125</f>
        <v>0</v>
      </c>
      <c r="AR125" s="80" t="s">
        <v>122</v>
      </c>
      <c r="AT125" s="80" t="s">
        <v>124</v>
      </c>
      <c r="AU125" s="80" t="s">
        <v>17</v>
      </c>
      <c r="AY125" s="6" t="s">
        <v>123</v>
      </c>
      <c r="BE125" s="126">
        <f>IF($U$125="základní",$N$125,0)</f>
        <v>0</v>
      </c>
      <c r="BF125" s="126">
        <f>IF($U$125="snížená",$N$125,0)</f>
        <v>0</v>
      </c>
      <c r="BG125" s="126">
        <f>IF($U$125="zákl. přenesená",$N$125,0)</f>
        <v>0</v>
      </c>
      <c r="BH125" s="126">
        <f>IF($U$125="sníž. přenesená",$N$125,0)</f>
        <v>0</v>
      </c>
      <c r="BI125" s="126">
        <f>IF($U$125="nulová",$N$125,0)</f>
        <v>0</v>
      </c>
      <c r="BJ125" s="80" t="s">
        <v>17</v>
      </c>
      <c r="BK125" s="126">
        <f>ROUND($L$125*$K$125,2)</f>
        <v>0</v>
      </c>
      <c r="BL125" s="80" t="s">
        <v>122</v>
      </c>
      <c r="BM125" s="80" t="s">
        <v>257</v>
      </c>
    </row>
    <row r="126" spans="2:47" s="6" customFormat="1" ht="16.5" customHeight="1">
      <c r="B126" s="21"/>
      <c r="C126" s="22"/>
      <c r="D126" s="22"/>
      <c r="E126" s="22"/>
      <c r="F126" s="222" t="s">
        <v>256</v>
      </c>
      <c r="G126" s="189"/>
      <c r="H126" s="189"/>
      <c r="I126" s="189"/>
      <c r="J126" s="189"/>
      <c r="K126" s="189"/>
      <c r="L126" s="189"/>
      <c r="M126" s="189"/>
      <c r="N126" s="189"/>
      <c r="O126" s="189"/>
      <c r="P126" s="189"/>
      <c r="Q126" s="189"/>
      <c r="R126" s="189"/>
      <c r="S126" s="41"/>
      <c r="T126" s="50"/>
      <c r="U126" s="22"/>
      <c r="V126" s="22"/>
      <c r="W126" s="22"/>
      <c r="X126" s="22"/>
      <c r="Y126" s="22"/>
      <c r="Z126" s="22"/>
      <c r="AA126" s="51"/>
      <c r="AT126" s="6" t="s">
        <v>128</v>
      </c>
      <c r="AU126" s="6" t="s">
        <v>17</v>
      </c>
    </row>
    <row r="127" spans="2:65" s="6" customFormat="1" ht="27" customHeight="1">
      <c r="B127" s="21"/>
      <c r="C127" s="117" t="s">
        <v>258</v>
      </c>
      <c r="D127" s="117" t="s">
        <v>124</v>
      </c>
      <c r="E127" s="118" t="s">
        <v>259</v>
      </c>
      <c r="F127" s="218" t="s">
        <v>260</v>
      </c>
      <c r="G127" s="219"/>
      <c r="H127" s="219"/>
      <c r="I127" s="219"/>
      <c r="J127" s="120" t="s">
        <v>226</v>
      </c>
      <c r="K127" s="121">
        <v>34</v>
      </c>
      <c r="L127" s="220"/>
      <c r="M127" s="219"/>
      <c r="N127" s="221">
        <f>ROUND($L$127*$K$127,2)</f>
        <v>0</v>
      </c>
      <c r="O127" s="219"/>
      <c r="P127" s="219"/>
      <c r="Q127" s="219"/>
      <c r="R127" s="119"/>
      <c r="S127" s="41"/>
      <c r="T127" s="122"/>
      <c r="U127" s="123" t="s">
        <v>35</v>
      </c>
      <c r="V127" s="22"/>
      <c r="W127" s="22"/>
      <c r="X127" s="124">
        <v>0</v>
      </c>
      <c r="Y127" s="124">
        <f>$X$127*$K$127</f>
        <v>0</v>
      </c>
      <c r="Z127" s="124">
        <v>0</v>
      </c>
      <c r="AA127" s="125">
        <f>$Z$127*$K$127</f>
        <v>0</v>
      </c>
      <c r="AR127" s="80" t="s">
        <v>122</v>
      </c>
      <c r="AT127" s="80" t="s">
        <v>124</v>
      </c>
      <c r="AU127" s="80" t="s">
        <v>17</v>
      </c>
      <c r="AY127" s="6" t="s">
        <v>123</v>
      </c>
      <c r="BE127" s="126">
        <f>IF($U$127="základní",$N$127,0)</f>
        <v>0</v>
      </c>
      <c r="BF127" s="126">
        <f>IF($U$127="snížená",$N$127,0)</f>
        <v>0</v>
      </c>
      <c r="BG127" s="126">
        <f>IF($U$127="zákl. přenesená",$N$127,0)</f>
        <v>0</v>
      </c>
      <c r="BH127" s="126">
        <f>IF($U$127="sníž. přenesená",$N$127,0)</f>
        <v>0</v>
      </c>
      <c r="BI127" s="126">
        <f>IF($U$127="nulová",$N$127,0)</f>
        <v>0</v>
      </c>
      <c r="BJ127" s="80" t="s">
        <v>17</v>
      </c>
      <c r="BK127" s="126">
        <f>ROUND($L$127*$K$127,2)</f>
        <v>0</v>
      </c>
      <c r="BL127" s="80" t="s">
        <v>122</v>
      </c>
      <c r="BM127" s="80" t="s">
        <v>261</v>
      </c>
    </row>
    <row r="128" spans="2:47" s="6" customFormat="1" ht="16.5" customHeight="1">
      <c r="B128" s="21"/>
      <c r="C128" s="22"/>
      <c r="D128" s="22"/>
      <c r="E128" s="22"/>
      <c r="F128" s="222" t="s">
        <v>260</v>
      </c>
      <c r="G128" s="189"/>
      <c r="H128" s="189"/>
      <c r="I128" s="189"/>
      <c r="J128" s="189"/>
      <c r="K128" s="189"/>
      <c r="L128" s="189"/>
      <c r="M128" s="189"/>
      <c r="N128" s="189"/>
      <c r="O128" s="189"/>
      <c r="P128" s="189"/>
      <c r="Q128" s="189"/>
      <c r="R128" s="189"/>
      <c r="S128" s="41"/>
      <c r="T128" s="50"/>
      <c r="U128" s="22"/>
      <c r="V128" s="22"/>
      <c r="W128" s="22"/>
      <c r="X128" s="22"/>
      <c r="Y128" s="22"/>
      <c r="Z128" s="22"/>
      <c r="AA128" s="51"/>
      <c r="AT128" s="6" t="s">
        <v>128</v>
      </c>
      <c r="AU128" s="6" t="s">
        <v>17</v>
      </c>
    </row>
    <row r="129" spans="2:65" s="6" customFormat="1" ht="27" customHeight="1">
      <c r="B129" s="21"/>
      <c r="C129" s="117" t="s">
        <v>7</v>
      </c>
      <c r="D129" s="117" t="s">
        <v>124</v>
      </c>
      <c r="E129" s="118" t="s">
        <v>262</v>
      </c>
      <c r="F129" s="218" t="s">
        <v>263</v>
      </c>
      <c r="G129" s="219"/>
      <c r="H129" s="219"/>
      <c r="I129" s="219"/>
      <c r="J129" s="120" t="s">
        <v>226</v>
      </c>
      <c r="K129" s="121">
        <v>89</v>
      </c>
      <c r="L129" s="220"/>
      <c r="M129" s="219"/>
      <c r="N129" s="221">
        <f>ROUND($L$129*$K$129,2)</f>
        <v>0</v>
      </c>
      <c r="O129" s="219"/>
      <c r="P129" s="219"/>
      <c r="Q129" s="219"/>
      <c r="R129" s="119"/>
      <c r="S129" s="41"/>
      <c r="T129" s="122"/>
      <c r="U129" s="123" t="s">
        <v>35</v>
      </c>
      <c r="V129" s="22"/>
      <c r="W129" s="22"/>
      <c r="X129" s="124">
        <v>0</v>
      </c>
      <c r="Y129" s="124">
        <f>$X$129*$K$129</f>
        <v>0</v>
      </c>
      <c r="Z129" s="124">
        <v>0</v>
      </c>
      <c r="AA129" s="125">
        <f>$Z$129*$K$129</f>
        <v>0</v>
      </c>
      <c r="AR129" s="80" t="s">
        <v>122</v>
      </c>
      <c r="AT129" s="80" t="s">
        <v>124</v>
      </c>
      <c r="AU129" s="80" t="s">
        <v>17</v>
      </c>
      <c r="AY129" s="6" t="s">
        <v>123</v>
      </c>
      <c r="BE129" s="126">
        <f>IF($U$129="základní",$N$129,0)</f>
        <v>0</v>
      </c>
      <c r="BF129" s="126">
        <f>IF($U$129="snížená",$N$129,0)</f>
        <v>0</v>
      </c>
      <c r="BG129" s="126">
        <f>IF($U$129="zákl. přenesená",$N$129,0)</f>
        <v>0</v>
      </c>
      <c r="BH129" s="126">
        <f>IF($U$129="sníž. přenesená",$N$129,0)</f>
        <v>0</v>
      </c>
      <c r="BI129" s="126">
        <f>IF($U$129="nulová",$N$129,0)</f>
        <v>0</v>
      </c>
      <c r="BJ129" s="80" t="s">
        <v>17</v>
      </c>
      <c r="BK129" s="126">
        <f>ROUND($L$129*$K$129,2)</f>
        <v>0</v>
      </c>
      <c r="BL129" s="80" t="s">
        <v>122</v>
      </c>
      <c r="BM129" s="80" t="s">
        <v>264</v>
      </c>
    </row>
    <row r="130" spans="2:47" s="6" customFormat="1" ht="16.5" customHeight="1">
      <c r="B130" s="21"/>
      <c r="C130" s="22"/>
      <c r="D130" s="22"/>
      <c r="E130" s="22"/>
      <c r="F130" s="222" t="s">
        <v>263</v>
      </c>
      <c r="G130" s="189"/>
      <c r="H130" s="189"/>
      <c r="I130" s="189"/>
      <c r="J130" s="189"/>
      <c r="K130" s="189"/>
      <c r="L130" s="189"/>
      <c r="M130" s="189"/>
      <c r="N130" s="189"/>
      <c r="O130" s="189"/>
      <c r="P130" s="189"/>
      <c r="Q130" s="189"/>
      <c r="R130" s="189"/>
      <c r="S130" s="41"/>
      <c r="T130" s="50"/>
      <c r="U130" s="22"/>
      <c r="V130" s="22"/>
      <c r="W130" s="22"/>
      <c r="X130" s="22"/>
      <c r="Y130" s="22"/>
      <c r="Z130" s="22"/>
      <c r="AA130" s="51"/>
      <c r="AT130" s="6" t="s">
        <v>128</v>
      </c>
      <c r="AU130" s="6" t="s">
        <v>17</v>
      </c>
    </row>
    <row r="131" spans="2:63" s="106" customFormat="1" ht="37.5" customHeight="1">
      <c r="B131" s="107"/>
      <c r="C131" s="108"/>
      <c r="D131" s="109" t="s">
        <v>155</v>
      </c>
      <c r="E131" s="108"/>
      <c r="F131" s="108"/>
      <c r="G131" s="108"/>
      <c r="H131" s="108"/>
      <c r="I131" s="108"/>
      <c r="J131" s="108"/>
      <c r="K131" s="108"/>
      <c r="L131" s="108"/>
      <c r="M131" s="108"/>
      <c r="N131" s="224">
        <f>$BK$131</f>
        <v>0</v>
      </c>
      <c r="O131" s="225"/>
      <c r="P131" s="225"/>
      <c r="Q131" s="225"/>
      <c r="R131" s="108"/>
      <c r="S131" s="110"/>
      <c r="T131" s="111"/>
      <c r="U131" s="108"/>
      <c r="V131" s="108"/>
      <c r="W131" s="112">
        <f>SUM($W$132:$W$139)</f>
        <v>0</v>
      </c>
      <c r="X131" s="108"/>
      <c r="Y131" s="112">
        <f>SUM($Y$132:$Y$139)</f>
        <v>38.96435</v>
      </c>
      <c r="Z131" s="108"/>
      <c r="AA131" s="113">
        <f>SUM($AA$132:$AA$139)</f>
        <v>0</v>
      </c>
      <c r="AR131" s="114" t="s">
        <v>17</v>
      </c>
      <c r="AT131" s="114" t="s">
        <v>64</v>
      </c>
      <c r="AU131" s="114" t="s">
        <v>65</v>
      </c>
      <c r="AY131" s="114" t="s">
        <v>123</v>
      </c>
      <c r="BK131" s="115">
        <f>SUM($BK$132:$BK$139)</f>
        <v>0</v>
      </c>
    </row>
    <row r="132" spans="2:65" s="6" customFormat="1" ht="27" customHeight="1">
      <c r="B132" s="21"/>
      <c r="C132" s="117" t="s">
        <v>265</v>
      </c>
      <c r="D132" s="117" t="s">
        <v>124</v>
      </c>
      <c r="E132" s="118" t="s">
        <v>266</v>
      </c>
      <c r="F132" s="218" t="s">
        <v>267</v>
      </c>
      <c r="G132" s="219"/>
      <c r="H132" s="219"/>
      <c r="I132" s="219"/>
      <c r="J132" s="120" t="s">
        <v>160</v>
      </c>
      <c r="K132" s="121">
        <v>20</v>
      </c>
      <c r="L132" s="220"/>
      <c r="M132" s="219"/>
      <c r="N132" s="221">
        <f>ROUND($L$132*$K$132,2)</f>
        <v>0</v>
      </c>
      <c r="O132" s="219"/>
      <c r="P132" s="219"/>
      <c r="Q132" s="219"/>
      <c r="R132" s="119" t="s">
        <v>161</v>
      </c>
      <c r="S132" s="41"/>
      <c r="T132" s="122"/>
      <c r="U132" s="123" t="s">
        <v>35</v>
      </c>
      <c r="V132" s="22"/>
      <c r="W132" s="22"/>
      <c r="X132" s="124">
        <v>1.89077</v>
      </c>
      <c r="Y132" s="124">
        <f>$X$132*$K$132</f>
        <v>37.815400000000004</v>
      </c>
      <c r="Z132" s="124">
        <v>0</v>
      </c>
      <c r="AA132" s="125">
        <f>$Z$132*$K$132</f>
        <v>0</v>
      </c>
      <c r="AR132" s="80" t="s">
        <v>122</v>
      </c>
      <c r="AT132" s="80" t="s">
        <v>124</v>
      </c>
      <c r="AU132" s="80" t="s">
        <v>17</v>
      </c>
      <c r="AY132" s="6" t="s">
        <v>123</v>
      </c>
      <c r="BE132" s="126">
        <f>IF($U$132="základní",$N$132,0)</f>
        <v>0</v>
      </c>
      <c r="BF132" s="126">
        <f>IF($U$132="snížená",$N$132,0)</f>
        <v>0</v>
      </c>
      <c r="BG132" s="126">
        <f>IF($U$132="zákl. přenesená",$N$132,0)</f>
        <v>0</v>
      </c>
      <c r="BH132" s="126">
        <f>IF($U$132="sníž. přenesená",$N$132,0)</f>
        <v>0</v>
      </c>
      <c r="BI132" s="126">
        <f>IF($U$132="nulová",$N$132,0)</f>
        <v>0</v>
      </c>
      <c r="BJ132" s="80" t="s">
        <v>17</v>
      </c>
      <c r="BK132" s="126">
        <f>ROUND($L$132*$K$132,2)</f>
        <v>0</v>
      </c>
      <c r="BL132" s="80" t="s">
        <v>122</v>
      </c>
      <c r="BM132" s="80" t="s">
        <v>268</v>
      </c>
    </row>
    <row r="133" spans="2:47" s="6" customFormat="1" ht="16.5" customHeight="1">
      <c r="B133" s="21"/>
      <c r="C133" s="22"/>
      <c r="D133" s="22"/>
      <c r="E133" s="22"/>
      <c r="F133" s="222" t="s">
        <v>269</v>
      </c>
      <c r="G133" s="189"/>
      <c r="H133" s="189"/>
      <c r="I133" s="189"/>
      <c r="J133" s="189"/>
      <c r="K133" s="189"/>
      <c r="L133" s="189"/>
      <c r="M133" s="189"/>
      <c r="N133" s="189"/>
      <c r="O133" s="189"/>
      <c r="P133" s="189"/>
      <c r="Q133" s="189"/>
      <c r="R133" s="189"/>
      <c r="S133" s="41"/>
      <c r="T133" s="50"/>
      <c r="U133" s="22"/>
      <c r="V133" s="22"/>
      <c r="W133" s="22"/>
      <c r="X133" s="22"/>
      <c r="Y133" s="22"/>
      <c r="Z133" s="22"/>
      <c r="AA133" s="51"/>
      <c r="AT133" s="6" t="s">
        <v>128</v>
      </c>
      <c r="AU133" s="6" t="s">
        <v>17</v>
      </c>
    </row>
    <row r="134" spans="2:47" s="6" customFormat="1" ht="62.25" customHeight="1">
      <c r="B134" s="21"/>
      <c r="C134" s="22"/>
      <c r="D134" s="22"/>
      <c r="E134" s="22"/>
      <c r="F134" s="227" t="s">
        <v>270</v>
      </c>
      <c r="G134" s="189"/>
      <c r="H134" s="189"/>
      <c r="I134" s="189"/>
      <c r="J134" s="189"/>
      <c r="K134" s="189"/>
      <c r="L134" s="189"/>
      <c r="M134" s="189"/>
      <c r="N134" s="189"/>
      <c r="O134" s="189"/>
      <c r="P134" s="189"/>
      <c r="Q134" s="189"/>
      <c r="R134" s="189"/>
      <c r="S134" s="41"/>
      <c r="T134" s="50"/>
      <c r="U134" s="22"/>
      <c r="V134" s="22"/>
      <c r="W134" s="22"/>
      <c r="X134" s="22"/>
      <c r="Y134" s="22"/>
      <c r="Z134" s="22"/>
      <c r="AA134" s="51"/>
      <c r="AT134" s="6" t="s">
        <v>165</v>
      </c>
      <c r="AU134" s="6" t="s">
        <v>17</v>
      </c>
    </row>
    <row r="135" spans="2:65" s="6" customFormat="1" ht="27" customHeight="1">
      <c r="B135" s="21"/>
      <c r="C135" s="117" t="s">
        <v>271</v>
      </c>
      <c r="D135" s="117" t="s">
        <v>124</v>
      </c>
      <c r="E135" s="118" t="s">
        <v>272</v>
      </c>
      <c r="F135" s="218" t="s">
        <v>273</v>
      </c>
      <c r="G135" s="219"/>
      <c r="H135" s="219"/>
      <c r="I135" s="219"/>
      <c r="J135" s="120" t="s">
        <v>160</v>
      </c>
      <c r="K135" s="121">
        <v>0.5</v>
      </c>
      <c r="L135" s="220"/>
      <c r="M135" s="219"/>
      <c r="N135" s="221">
        <f>ROUND($L$135*$K$135,2)</f>
        <v>0</v>
      </c>
      <c r="O135" s="219"/>
      <c r="P135" s="219"/>
      <c r="Q135" s="219"/>
      <c r="R135" s="119" t="s">
        <v>161</v>
      </c>
      <c r="S135" s="41"/>
      <c r="T135" s="122"/>
      <c r="U135" s="123" t="s">
        <v>35</v>
      </c>
      <c r="V135" s="22"/>
      <c r="W135" s="22"/>
      <c r="X135" s="124">
        <v>2.234</v>
      </c>
      <c r="Y135" s="124">
        <f>$X$135*$K$135</f>
        <v>1.117</v>
      </c>
      <c r="Z135" s="124">
        <v>0</v>
      </c>
      <c r="AA135" s="125">
        <f>$Z$135*$K$135</f>
        <v>0</v>
      </c>
      <c r="AR135" s="80" t="s">
        <v>122</v>
      </c>
      <c r="AT135" s="80" t="s">
        <v>124</v>
      </c>
      <c r="AU135" s="80" t="s">
        <v>17</v>
      </c>
      <c r="AY135" s="6" t="s">
        <v>123</v>
      </c>
      <c r="BE135" s="126">
        <f>IF($U$135="základní",$N$135,0)</f>
        <v>0</v>
      </c>
      <c r="BF135" s="126">
        <f>IF($U$135="snížená",$N$135,0)</f>
        <v>0</v>
      </c>
      <c r="BG135" s="126">
        <f>IF($U$135="zákl. přenesená",$N$135,0)</f>
        <v>0</v>
      </c>
      <c r="BH135" s="126">
        <f>IF($U$135="sníž. přenesená",$N$135,0)</f>
        <v>0</v>
      </c>
      <c r="BI135" s="126">
        <f>IF($U$135="nulová",$N$135,0)</f>
        <v>0</v>
      </c>
      <c r="BJ135" s="80" t="s">
        <v>17</v>
      </c>
      <c r="BK135" s="126">
        <f>ROUND($L$135*$K$135,2)</f>
        <v>0</v>
      </c>
      <c r="BL135" s="80" t="s">
        <v>122</v>
      </c>
      <c r="BM135" s="80" t="s">
        <v>274</v>
      </c>
    </row>
    <row r="136" spans="2:47" s="6" customFormat="1" ht="16.5" customHeight="1">
      <c r="B136" s="21"/>
      <c r="C136" s="22"/>
      <c r="D136" s="22"/>
      <c r="E136" s="22"/>
      <c r="F136" s="222" t="s">
        <v>275</v>
      </c>
      <c r="G136" s="189"/>
      <c r="H136" s="189"/>
      <c r="I136" s="189"/>
      <c r="J136" s="189"/>
      <c r="K136" s="189"/>
      <c r="L136" s="189"/>
      <c r="M136" s="189"/>
      <c r="N136" s="189"/>
      <c r="O136" s="189"/>
      <c r="P136" s="189"/>
      <c r="Q136" s="189"/>
      <c r="R136" s="189"/>
      <c r="S136" s="41"/>
      <c r="T136" s="50"/>
      <c r="U136" s="22"/>
      <c r="V136" s="22"/>
      <c r="W136" s="22"/>
      <c r="X136" s="22"/>
      <c r="Y136" s="22"/>
      <c r="Z136" s="22"/>
      <c r="AA136" s="51"/>
      <c r="AT136" s="6" t="s">
        <v>128</v>
      </c>
      <c r="AU136" s="6" t="s">
        <v>17</v>
      </c>
    </row>
    <row r="137" spans="2:47" s="6" customFormat="1" ht="50.25" customHeight="1">
      <c r="B137" s="21"/>
      <c r="C137" s="22"/>
      <c r="D137" s="22"/>
      <c r="E137" s="22"/>
      <c r="F137" s="227" t="s">
        <v>276</v>
      </c>
      <c r="G137" s="189"/>
      <c r="H137" s="189"/>
      <c r="I137" s="189"/>
      <c r="J137" s="189"/>
      <c r="K137" s="189"/>
      <c r="L137" s="189"/>
      <c r="M137" s="189"/>
      <c r="N137" s="189"/>
      <c r="O137" s="189"/>
      <c r="P137" s="189"/>
      <c r="Q137" s="189"/>
      <c r="R137" s="189"/>
      <c r="S137" s="41"/>
      <c r="T137" s="50"/>
      <c r="U137" s="22"/>
      <c r="V137" s="22"/>
      <c r="W137" s="22"/>
      <c r="X137" s="22"/>
      <c r="Y137" s="22"/>
      <c r="Z137" s="22"/>
      <c r="AA137" s="51"/>
      <c r="AT137" s="6" t="s">
        <v>165</v>
      </c>
      <c r="AU137" s="6" t="s">
        <v>17</v>
      </c>
    </row>
    <row r="138" spans="2:65" s="6" customFormat="1" ht="15.75" customHeight="1">
      <c r="B138" s="21"/>
      <c r="C138" s="117" t="s">
        <v>277</v>
      </c>
      <c r="D138" s="117" t="s">
        <v>124</v>
      </c>
      <c r="E138" s="118" t="s">
        <v>278</v>
      </c>
      <c r="F138" s="218" t="s">
        <v>279</v>
      </c>
      <c r="G138" s="219"/>
      <c r="H138" s="219"/>
      <c r="I138" s="219"/>
      <c r="J138" s="120" t="s">
        <v>172</v>
      </c>
      <c r="K138" s="121">
        <v>5</v>
      </c>
      <c r="L138" s="220"/>
      <c r="M138" s="219"/>
      <c r="N138" s="221">
        <f>ROUND($L$138*$K$138,2)</f>
        <v>0</v>
      </c>
      <c r="O138" s="219"/>
      <c r="P138" s="219"/>
      <c r="Q138" s="219"/>
      <c r="R138" s="119" t="s">
        <v>161</v>
      </c>
      <c r="S138" s="41"/>
      <c r="T138" s="122"/>
      <c r="U138" s="123" t="s">
        <v>35</v>
      </c>
      <c r="V138" s="22"/>
      <c r="W138" s="22"/>
      <c r="X138" s="124">
        <v>0.00639</v>
      </c>
      <c r="Y138" s="124">
        <f>$X$138*$K$138</f>
        <v>0.03195</v>
      </c>
      <c r="Z138" s="124">
        <v>0</v>
      </c>
      <c r="AA138" s="125">
        <f>$Z$138*$K$138</f>
        <v>0</v>
      </c>
      <c r="AR138" s="80" t="s">
        <v>122</v>
      </c>
      <c r="AT138" s="80" t="s">
        <v>124</v>
      </c>
      <c r="AU138" s="80" t="s">
        <v>17</v>
      </c>
      <c r="AY138" s="6" t="s">
        <v>123</v>
      </c>
      <c r="BE138" s="126">
        <f>IF($U$138="základní",$N$138,0)</f>
        <v>0</v>
      </c>
      <c r="BF138" s="126">
        <f>IF($U$138="snížená",$N$138,0)</f>
        <v>0</v>
      </c>
      <c r="BG138" s="126">
        <f>IF($U$138="zákl. přenesená",$N$138,0)</f>
        <v>0</v>
      </c>
      <c r="BH138" s="126">
        <f>IF($U$138="sníž. přenesená",$N$138,0)</f>
        <v>0</v>
      </c>
      <c r="BI138" s="126">
        <f>IF($U$138="nulová",$N$138,0)</f>
        <v>0</v>
      </c>
      <c r="BJ138" s="80" t="s">
        <v>17</v>
      </c>
      <c r="BK138" s="126">
        <f>ROUND($L$138*$K$138,2)</f>
        <v>0</v>
      </c>
      <c r="BL138" s="80" t="s">
        <v>122</v>
      </c>
      <c r="BM138" s="80" t="s">
        <v>280</v>
      </c>
    </row>
    <row r="139" spans="2:47" s="6" customFormat="1" ht="16.5" customHeight="1">
      <c r="B139" s="21"/>
      <c r="C139" s="22"/>
      <c r="D139" s="22"/>
      <c r="E139" s="22"/>
      <c r="F139" s="222" t="s">
        <v>281</v>
      </c>
      <c r="G139" s="189"/>
      <c r="H139" s="189"/>
      <c r="I139" s="189"/>
      <c r="J139" s="189"/>
      <c r="K139" s="189"/>
      <c r="L139" s="189"/>
      <c r="M139" s="189"/>
      <c r="N139" s="189"/>
      <c r="O139" s="189"/>
      <c r="P139" s="189"/>
      <c r="Q139" s="189"/>
      <c r="R139" s="189"/>
      <c r="S139" s="41"/>
      <c r="T139" s="50"/>
      <c r="U139" s="22"/>
      <c r="V139" s="22"/>
      <c r="W139" s="22"/>
      <c r="X139" s="22"/>
      <c r="Y139" s="22"/>
      <c r="Z139" s="22"/>
      <c r="AA139" s="51"/>
      <c r="AT139" s="6" t="s">
        <v>128</v>
      </c>
      <c r="AU139" s="6" t="s">
        <v>17</v>
      </c>
    </row>
    <row r="140" spans="2:63" s="106" customFormat="1" ht="37.5" customHeight="1">
      <c r="B140" s="107"/>
      <c r="C140" s="108"/>
      <c r="D140" s="109" t="s">
        <v>156</v>
      </c>
      <c r="E140" s="108"/>
      <c r="F140" s="108"/>
      <c r="G140" s="108"/>
      <c r="H140" s="108"/>
      <c r="I140" s="108"/>
      <c r="J140" s="108"/>
      <c r="K140" s="108"/>
      <c r="L140" s="108"/>
      <c r="M140" s="108"/>
      <c r="N140" s="224">
        <f>$BK$140</f>
        <v>0</v>
      </c>
      <c r="O140" s="225"/>
      <c r="P140" s="225"/>
      <c r="Q140" s="225"/>
      <c r="R140" s="108"/>
      <c r="S140" s="110"/>
      <c r="T140" s="111"/>
      <c r="U140" s="108"/>
      <c r="V140" s="108"/>
      <c r="W140" s="112">
        <f>SUM($W$141:$W$210)</f>
        <v>0</v>
      </c>
      <c r="X140" s="108"/>
      <c r="Y140" s="112">
        <f>SUM($Y$141:$Y$210)</f>
        <v>1.17841</v>
      </c>
      <c r="Z140" s="108"/>
      <c r="AA140" s="113">
        <f>SUM($AA$141:$AA$210)</f>
        <v>0</v>
      </c>
      <c r="AR140" s="114" t="s">
        <v>17</v>
      </c>
      <c r="AT140" s="114" t="s">
        <v>64</v>
      </c>
      <c r="AU140" s="114" t="s">
        <v>65</v>
      </c>
      <c r="AY140" s="114" t="s">
        <v>123</v>
      </c>
      <c r="BK140" s="115">
        <f>SUM($BK$141:$BK$210)</f>
        <v>0</v>
      </c>
    </row>
    <row r="141" spans="2:65" s="6" customFormat="1" ht="27" customHeight="1">
      <c r="B141" s="21"/>
      <c r="C141" s="117" t="s">
        <v>282</v>
      </c>
      <c r="D141" s="117" t="s">
        <v>124</v>
      </c>
      <c r="E141" s="118" t="s">
        <v>283</v>
      </c>
      <c r="F141" s="218" t="s">
        <v>284</v>
      </c>
      <c r="G141" s="219"/>
      <c r="H141" s="219"/>
      <c r="I141" s="219"/>
      <c r="J141" s="120" t="s">
        <v>226</v>
      </c>
      <c r="K141" s="121">
        <v>90</v>
      </c>
      <c r="L141" s="220"/>
      <c r="M141" s="219"/>
      <c r="N141" s="221">
        <f>ROUND($L$141*$K$141,2)</f>
        <v>0</v>
      </c>
      <c r="O141" s="219"/>
      <c r="P141" s="219"/>
      <c r="Q141" s="219"/>
      <c r="R141" s="119" t="s">
        <v>161</v>
      </c>
      <c r="S141" s="41"/>
      <c r="T141" s="122"/>
      <c r="U141" s="123" t="s">
        <v>35</v>
      </c>
      <c r="V141" s="22"/>
      <c r="W141" s="22"/>
      <c r="X141" s="124">
        <v>0</v>
      </c>
      <c r="Y141" s="124">
        <f>$X$141*$K$141</f>
        <v>0</v>
      </c>
      <c r="Z141" s="124">
        <v>0</v>
      </c>
      <c r="AA141" s="125">
        <f>$Z$141*$K$141</f>
        <v>0</v>
      </c>
      <c r="AR141" s="80" t="s">
        <v>122</v>
      </c>
      <c r="AT141" s="80" t="s">
        <v>124</v>
      </c>
      <c r="AU141" s="80" t="s">
        <v>17</v>
      </c>
      <c r="AY141" s="6" t="s">
        <v>123</v>
      </c>
      <c r="BE141" s="126">
        <f>IF($U$141="základní",$N$141,0)</f>
        <v>0</v>
      </c>
      <c r="BF141" s="126">
        <f>IF($U$141="snížená",$N$141,0)</f>
        <v>0</v>
      </c>
      <c r="BG141" s="126">
        <f>IF($U$141="zákl. přenesená",$N$141,0)</f>
        <v>0</v>
      </c>
      <c r="BH141" s="126">
        <f>IF($U$141="sníž. přenesená",$N$141,0)</f>
        <v>0</v>
      </c>
      <c r="BI141" s="126">
        <f>IF($U$141="nulová",$N$141,0)</f>
        <v>0</v>
      </c>
      <c r="BJ141" s="80" t="s">
        <v>17</v>
      </c>
      <c r="BK141" s="126">
        <f>ROUND($L$141*$K$141,2)</f>
        <v>0</v>
      </c>
      <c r="BL141" s="80" t="s">
        <v>122</v>
      </c>
      <c r="BM141" s="80" t="s">
        <v>285</v>
      </c>
    </row>
    <row r="142" spans="2:47" s="6" customFormat="1" ht="16.5" customHeight="1">
      <c r="B142" s="21"/>
      <c r="C142" s="22"/>
      <c r="D142" s="22"/>
      <c r="E142" s="22"/>
      <c r="F142" s="222" t="s">
        <v>286</v>
      </c>
      <c r="G142" s="189"/>
      <c r="H142" s="189"/>
      <c r="I142" s="189"/>
      <c r="J142" s="189"/>
      <c r="K142" s="189"/>
      <c r="L142" s="189"/>
      <c r="M142" s="189"/>
      <c r="N142" s="189"/>
      <c r="O142" s="189"/>
      <c r="P142" s="189"/>
      <c r="Q142" s="189"/>
      <c r="R142" s="189"/>
      <c r="S142" s="41"/>
      <c r="T142" s="50"/>
      <c r="U142" s="22"/>
      <c r="V142" s="22"/>
      <c r="W142" s="22"/>
      <c r="X142" s="22"/>
      <c r="Y142" s="22"/>
      <c r="Z142" s="22"/>
      <c r="AA142" s="51"/>
      <c r="AT142" s="6" t="s">
        <v>128</v>
      </c>
      <c r="AU142" s="6" t="s">
        <v>17</v>
      </c>
    </row>
    <row r="143" spans="2:47" s="6" customFormat="1" ht="62.25" customHeight="1">
      <c r="B143" s="21"/>
      <c r="C143" s="22"/>
      <c r="D143" s="22"/>
      <c r="E143" s="22"/>
      <c r="F143" s="227" t="s">
        <v>287</v>
      </c>
      <c r="G143" s="189"/>
      <c r="H143" s="189"/>
      <c r="I143" s="189"/>
      <c r="J143" s="189"/>
      <c r="K143" s="189"/>
      <c r="L143" s="189"/>
      <c r="M143" s="189"/>
      <c r="N143" s="189"/>
      <c r="O143" s="189"/>
      <c r="P143" s="189"/>
      <c r="Q143" s="189"/>
      <c r="R143" s="189"/>
      <c r="S143" s="41"/>
      <c r="T143" s="50"/>
      <c r="U143" s="22"/>
      <c r="V143" s="22"/>
      <c r="W143" s="22"/>
      <c r="X143" s="22"/>
      <c r="Y143" s="22"/>
      <c r="Z143" s="22"/>
      <c r="AA143" s="51"/>
      <c r="AT143" s="6" t="s">
        <v>165</v>
      </c>
      <c r="AU143" s="6" t="s">
        <v>17</v>
      </c>
    </row>
    <row r="144" spans="2:65" s="6" customFormat="1" ht="27" customHeight="1">
      <c r="B144" s="21"/>
      <c r="C144" s="133" t="s">
        <v>288</v>
      </c>
      <c r="D144" s="133" t="s">
        <v>190</v>
      </c>
      <c r="E144" s="134" t="s">
        <v>289</v>
      </c>
      <c r="F144" s="228" t="s">
        <v>290</v>
      </c>
      <c r="G144" s="229"/>
      <c r="H144" s="229"/>
      <c r="I144" s="229"/>
      <c r="J144" s="135" t="s">
        <v>226</v>
      </c>
      <c r="K144" s="136">
        <v>90</v>
      </c>
      <c r="L144" s="230"/>
      <c r="M144" s="229"/>
      <c r="N144" s="231">
        <f>ROUND($L$144*$K$144,2)</f>
        <v>0</v>
      </c>
      <c r="O144" s="219"/>
      <c r="P144" s="219"/>
      <c r="Q144" s="219"/>
      <c r="R144" s="119"/>
      <c r="S144" s="41"/>
      <c r="T144" s="122"/>
      <c r="U144" s="123" t="s">
        <v>35</v>
      </c>
      <c r="V144" s="22"/>
      <c r="W144" s="22"/>
      <c r="X144" s="124">
        <v>0</v>
      </c>
      <c r="Y144" s="124">
        <f>$X$144*$K$144</f>
        <v>0</v>
      </c>
      <c r="Z144" s="124">
        <v>0</v>
      </c>
      <c r="AA144" s="125">
        <f>$Z$144*$K$144</f>
        <v>0</v>
      </c>
      <c r="AR144" s="80" t="s">
        <v>144</v>
      </c>
      <c r="AT144" s="80" t="s">
        <v>190</v>
      </c>
      <c r="AU144" s="80" t="s">
        <v>17</v>
      </c>
      <c r="AY144" s="6" t="s">
        <v>123</v>
      </c>
      <c r="BE144" s="126">
        <f>IF($U$144="základní",$N$144,0)</f>
        <v>0</v>
      </c>
      <c r="BF144" s="126">
        <f>IF($U$144="snížená",$N$144,0)</f>
        <v>0</v>
      </c>
      <c r="BG144" s="126">
        <f>IF($U$144="zákl. přenesená",$N$144,0)</f>
        <v>0</v>
      </c>
      <c r="BH144" s="126">
        <f>IF($U$144="sníž. přenesená",$N$144,0)</f>
        <v>0</v>
      </c>
      <c r="BI144" s="126">
        <f>IF($U$144="nulová",$N$144,0)</f>
        <v>0</v>
      </c>
      <c r="BJ144" s="80" t="s">
        <v>17</v>
      </c>
      <c r="BK144" s="126">
        <f>ROUND($L$144*$K$144,2)</f>
        <v>0</v>
      </c>
      <c r="BL144" s="80" t="s">
        <v>122</v>
      </c>
      <c r="BM144" s="80" t="s">
        <v>291</v>
      </c>
    </row>
    <row r="145" spans="2:47" s="6" customFormat="1" ht="16.5" customHeight="1">
      <c r="B145" s="21"/>
      <c r="C145" s="22"/>
      <c r="D145" s="22"/>
      <c r="E145" s="22"/>
      <c r="F145" s="222" t="s">
        <v>290</v>
      </c>
      <c r="G145" s="189"/>
      <c r="H145" s="189"/>
      <c r="I145" s="189"/>
      <c r="J145" s="189"/>
      <c r="K145" s="189"/>
      <c r="L145" s="189"/>
      <c r="M145" s="189"/>
      <c r="N145" s="189"/>
      <c r="O145" s="189"/>
      <c r="P145" s="189"/>
      <c r="Q145" s="189"/>
      <c r="R145" s="189"/>
      <c r="S145" s="41"/>
      <c r="T145" s="50"/>
      <c r="U145" s="22"/>
      <c r="V145" s="22"/>
      <c r="W145" s="22"/>
      <c r="X145" s="22"/>
      <c r="Y145" s="22"/>
      <c r="Z145" s="22"/>
      <c r="AA145" s="51"/>
      <c r="AT145" s="6" t="s">
        <v>128</v>
      </c>
      <c r="AU145" s="6" t="s">
        <v>17</v>
      </c>
    </row>
    <row r="146" spans="2:65" s="6" customFormat="1" ht="27" customHeight="1">
      <c r="B146" s="21"/>
      <c r="C146" s="117" t="s">
        <v>292</v>
      </c>
      <c r="D146" s="117" t="s">
        <v>124</v>
      </c>
      <c r="E146" s="118" t="s">
        <v>293</v>
      </c>
      <c r="F146" s="218" t="s">
        <v>294</v>
      </c>
      <c r="G146" s="219"/>
      <c r="H146" s="219"/>
      <c r="I146" s="219"/>
      <c r="J146" s="120" t="s">
        <v>226</v>
      </c>
      <c r="K146" s="121">
        <v>34</v>
      </c>
      <c r="L146" s="220"/>
      <c r="M146" s="219"/>
      <c r="N146" s="221">
        <f>ROUND($L$146*$K$146,2)</f>
        <v>0</v>
      </c>
      <c r="O146" s="219"/>
      <c r="P146" s="219"/>
      <c r="Q146" s="219"/>
      <c r="R146" s="119" t="s">
        <v>161</v>
      </c>
      <c r="S146" s="41"/>
      <c r="T146" s="122"/>
      <c r="U146" s="123" t="s">
        <v>35</v>
      </c>
      <c r="V146" s="22"/>
      <c r="W146" s="22"/>
      <c r="X146" s="124">
        <v>0</v>
      </c>
      <c r="Y146" s="124">
        <f>$X$146*$K$146</f>
        <v>0</v>
      </c>
      <c r="Z146" s="124">
        <v>0</v>
      </c>
      <c r="AA146" s="125">
        <f>$Z$146*$K$146</f>
        <v>0</v>
      </c>
      <c r="AR146" s="80" t="s">
        <v>122</v>
      </c>
      <c r="AT146" s="80" t="s">
        <v>124</v>
      </c>
      <c r="AU146" s="80" t="s">
        <v>17</v>
      </c>
      <c r="AY146" s="6" t="s">
        <v>123</v>
      </c>
      <c r="BE146" s="126">
        <f>IF($U$146="základní",$N$146,0)</f>
        <v>0</v>
      </c>
      <c r="BF146" s="126">
        <f>IF($U$146="snížená",$N$146,0)</f>
        <v>0</v>
      </c>
      <c r="BG146" s="126">
        <f>IF($U$146="zákl. přenesená",$N$146,0)</f>
        <v>0</v>
      </c>
      <c r="BH146" s="126">
        <f>IF($U$146="sníž. přenesená",$N$146,0)</f>
        <v>0</v>
      </c>
      <c r="BI146" s="126">
        <f>IF($U$146="nulová",$N$146,0)</f>
        <v>0</v>
      </c>
      <c r="BJ146" s="80" t="s">
        <v>17</v>
      </c>
      <c r="BK146" s="126">
        <f>ROUND($L$146*$K$146,2)</f>
        <v>0</v>
      </c>
      <c r="BL146" s="80" t="s">
        <v>122</v>
      </c>
      <c r="BM146" s="80" t="s">
        <v>295</v>
      </c>
    </row>
    <row r="147" spans="2:47" s="6" customFormat="1" ht="16.5" customHeight="1">
      <c r="B147" s="21"/>
      <c r="C147" s="22"/>
      <c r="D147" s="22"/>
      <c r="E147" s="22"/>
      <c r="F147" s="222" t="s">
        <v>296</v>
      </c>
      <c r="G147" s="189"/>
      <c r="H147" s="189"/>
      <c r="I147" s="189"/>
      <c r="J147" s="189"/>
      <c r="K147" s="189"/>
      <c r="L147" s="189"/>
      <c r="M147" s="189"/>
      <c r="N147" s="189"/>
      <c r="O147" s="189"/>
      <c r="P147" s="189"/>
      <c r="Q147" s="189"/>
      <c r="R147" s="189"/>
      <c r="S147" s="41"/>
      <c r="T147" s="50"/>
      <c r="U147" s="22"/>
      <c r="V147" s="22"/>
      <c r="W147" s="22"/>
      <c r="X147" s="22"/>
      <c r="Y147" s="22"/>
      <c r="Z147" s="22"/>
      <c r="AA147" s="51"/>
      <c r="AT147" s="6" t="s">
        <v>128</v>
      </c>
      <c r="AU147" s="6" t="s">
        <v>17</v>
      </c>
    </row>
    <row r="148" spans="2:47" s="6" customFormat="1" ht="62.25" customHeight="1">
      <c r="B148" s="21"/>
      <c r="C148" s="22"/>
      <c r="D148" s="22"/>
      <c r="E148" s="22"/>
      <c r="F148" s="227" t="s">
        <v>287</v>
      </c>
      <c r="G148" s="189"/>
      <c r="H148" s="189"/>
      <c r="I148" s="189"/>
      <c r="J148" s="189"/>
      <c r="K148" s="189"/>
      <c r="L148" s="189"/>
      <c r="M148" s="189"/>
      <c r="N148" s="189"/>
      <c r="O148" s="189"/>
      <c r="P148" s="189"/>
      <c r="Q148" s="189"/>
      <c r="R148" s="189"/>
      <c r="S148" s="41"/>
      <c r="T148" s="50"/>
      <c r="U148" s="22"/>
      <c r="V148" s="22"/>
      <c r="W148" s="22"/>
      <c r="X148" s="22"/>
      <c r="Y148" s="22"/>
      <c r="Z148" s="22"/>
      <c r="AA148" s="51"/>
      <c r="AT148" s="6" t="s">
        <v>165</v>
      </c>
      <c r="AU148" s="6" t="s">
        <v>17</v>
      </c>
    </row>
    <row r="149" spans="2:65" s="6" customFormat="1" ht="27" customHeight="1">
      <c r="B149" s="21"/>
      <c r="C149" s="133" t="s">
        <v>297</v>
      </c>
      <c r="D149" s="133" t="s">
        <v>190</v>
      </c>
      <c r="E149" s="134" t="s">
        <v>298</v>
      </c>
      <c r="F149" s="228" t="s">
        <v>299</v>
      </c>
      <c r="G149" s="229"/>
      <c r="H149" s="229"/>
      <c r="I149" s="229"/>
      <c r="J149" s="135" t="s">
        <v>226</v>
      </c>
      <c r="K149" s="136">
        <v>34</v>
      </c>
      <c r="L149" s="230"/>
      <c r="M149" s="229"/>
      <c r="N149" s="231">
        <f>ROUND($L$149*$K$149,2)</f>
        <v>0</v>
      </c>
      <c r="O149" s="219"/>
      <c r="P149" s="219"/>
      <c r="Q149" s="219"/>
      <c r="R149" s="119"/>
      <c r="S149" s="41"/>
      <c r="T149" s="122"/>
      <c r="U149" s="123" t="s">
        <v>35</v>
      </c>
      <c r="V149" s="22"/>
      <c r="W149" s="22"/>
      <c r="X149" s="124">
        <v>0</v>
      </c>
      <c r="Y149" s="124">
        <f>$X$149*$K$149</f>
        <v>0</v>
      </c>
      <c r="Z149" s="124">
        <v>0</v>
      </c>
      <c r="AA149" s="125">
        <f>$Z$149*$K$149</f>
        <v>0</v>
      </c>
      <c r="AR149" s="80" t="s">
        <v>144</v>
      </c>
      <c r="AT149" s="80" t="s">
        <v>190</v>
      </c>
      <c r="AU149" s="80" t="s">
        <v>17</v>
      </c>
      <c r="AY149" s="6" t="s">
        <v>123</v>
      </c>
      <c r="BE149" s="126">
        <f>IF($U$149="základní",$N$149,0)</f>
        <v>0</v>
      </c>
      <c r="BF149" s="126">
        <f>IF($U$149="snížená",$N$149,0)</f>
        <v>0</v>
      </c>
      <c r="BG149" s="126">
        <f>IF($U$149="zákl. přenesená",$N$149,0)</f>
        <v>0</v>
      </c>
      <c r="BH149" s="126">
        <f>IF($U$149="sníž. přenesená",$N$149,0)</f>
        <v>0</v>
      </c>
      <c r="BI149" s="126">
        <f>IF($U$149="nulová",$N$149,0)</f>
        <v>0</v>
      </c>
      <c r="BJ149" s="80" t="s">
        <v>17</v>
      </c>
      <c r="BK149" s="126">
        <f>ROUND($L$149*$K$149,2)</f>
        <v>0</v>
      </c>
      <c r="BL149" s="80" t="s">
        <v>122</v>
      </c>
      <c r="BM149" s="80" t="s">
        <v>300</v>
      </c>
    </row>
    <row r="150" spans="2:47" s="6" customFormat="1" ht="16.5" customHeight="1">
      <c r="B150" s="21"/>
      <c r="C150" s="22"/>
      <c r="D150" s="22"/>
      <c r="E150" s="22"/>
      <c r="F150" s="222" t="s">
        <v>299</v>
      </c>
      <c r="G150" s="189"/>
      <c r="H150" s="189"/>
      <c r="I150" s="189"/>
      <c r="J150" s="189"/>
      <c r="K150" s="189"/>
      <c r="L150" s="189"/>
      <c r="M150" s="189"/>
      <c r="N150" s="189"/>
      <c r="O150" s="189"/>
      <c r="P150" s="189"/>
      <c r="Q150" s="189"/>
      <c r="R150" s="189"/>
      <c r="S150" s="41"/>
      <c r="T150" s="50"/>
      <c r="U150" s="22"/>
      <c r="V150" s="22"/>
      <c r="W150" s="22"/>
      <c r="X150" s="22"/>
      <c r="Y150" s="22"/>
      <c r="Z150" s="22"/>
      <c r="AA150" s="51"/>
      <c r="AT150" s="6" t="s">
        <v>128</v>
      </c>
      <c r="AU150" s="6" t="s">
        <v>17</v>
      </c>
    </row>
    <row r="151" spans="2:65" s="6" customFormat="1" ht="27" customHeight="1">
      <c r="B151" s="21"/>
      <c r="C151" s="117" t="s">
        <v>301</v>
      </c>
      <c r="D151" s="117" t="s">
        <v>124</v>
      </c>
      <c r="E151" s="118" t="s">
        <v>302</v>
      </c>
      <c r="F151" s="218" t="s">
        <v>303</v>
      </c>
      <c r="G151" s="219"/>
      <c r="H151" s="219"/>
      <c r="I151" s="219"/>
      <c r="J151" s="120" t="s">
        <v>226</v>
      </c>
      <c r="K151" s="121">
        <v>124</v>
      </c>
      <c r="L151" s="220"/>
      <c r="M151" s="219"/>
      <c r="N151" s="221">
        <f>ROUND($L$151*$K$151,2)</f>
        <v>0</v>
      </c>
      <c r="O151" s="219"/>
      <c r="P151" s="219"/>
      <c r="Q151" s="219"/>
      <c r="R151" s="119" t="s">
        <v>161</v>
      </c>
      <c r="S151" s="41"/>
      <c r="T151" s="122"/>
      <c r="U151" s="123" t="s">
        <v>35</v>
      </c>
      <c r="V151" s="22"/>
      <c r="W151" s="22"/>
      <c r="X151" s="124">
        <v>0</v>
      </c>
      <c r="Y151" s="124">
        <f>$X$151*$K$151</f>
        <v>0</v>
      </c>
      <c r="Z151" s="124">
        <v>0</v>
      </c>
      <c r="AA151" s="125">
        <f>$Z$151*$K$151</f>
        <v>0</v>
      </c>
      <c r="AR151" s="80" t="s">
        <v>122</v>
      </c>
      <c r="AT151" s="80" t="s">
        <v>124</v>
      </c>
      <c r="AU151" s="80" t="s">
        <v>17</v>
      </c>
      <c r="AY151" s="6" t="s">
        <v>123</v>
      </c>
      <c r="BE151" s="126">
        <f>IF($U$151="základní",$N$151,0)</f>
        <v>0</v>
      </c>
      <c r="BF151" s="126">
        <f>IF($U$151="snížená",$N$151,0)</f>
        <v>0</v>
      </c>
      <c r="BG151" s="126">
        <f>IF($U$151="zákl. přenesená",$N$151,0)</f>
        <v>0</v>
      </c>
      <c r="BH151" s="126">
        <f>IF($U$151="sníž. přenesená",$N$151,0)</f>
        <v>0</v>
      </c>
      <c r="BI151" s="126">
        <f>IF($U$151="nulová",$N$151,0)</f>
        <v>0</v>
      </c>
      <c r="BJ151" s="80" t="s">
        <v>17</v>
      </c>
      <c r="BK151" s="126">
        <f>ROUND($L$151*$K$151,2)</f>
        <v>0</v>
      </c>
      <c r="BL151" s="80" t="s">
        <v>122</v>
      </c>
      <c r="BM151" s="80" t="s">
        <v>304</v>
      </c>
    </row>
    <row r="152" spans="2:47" s="6" customFormat="1" ht="16.5" customHeight="1">
      <c r="B152" s="21"/>
      <c r="C152" s="22"/>
      <c r="D152" s="22"/>
      <c r="E152" s="22"/>
      <c r="F152" s="222" t="s">
        <v>305</v>
      </c>
      <c r="G152" s="189"/>
      <c r="H152" s="189"/>
      <c r="I152" s="189"/>
      <c r="J152" s="189"/>
      <c r="K152" s="189"/>
      <c r="L152" s="189"/>
      <c r="M152" s="189"/>
      <c r="N152" s="189"/>
      <c r="O152" s="189"/>
      <c r="P152" s="189"/>
      <c r="Q152" s="189"/>
      <c r="R152" s="189"/>
      <c r="S152" s="41"/>
      <c r="T152" s="50"/>
      <c r="U152" s="22"/>
      <c r="V152" s="22"/>
      <c r="W152" s="22"/>
      <c r="X152" s="22"/>
      <c r="Y152" s="22"/>
      <c r="Z152" s="22"/>
      <c r="AA152" s="51"/>
      <c r="AT152" s="6" t="s">
        <v>128</v>
      </c>
      <c r="AU152" s="6" t="s">
        <v>17</v>
      </c>
    </row>
    <row r="153" spans="2:47" s="6" customFormat="1" ht="109.5" customHeight="1">
      <c r="B153" s="21"/>
      <c r="C153" s="22"/>
      <c r="D153" s="22"/>
      <c r="E153" s="22"/>
      <c r="F153" s="227" t="s">
        <v>306</v>
      </c>
      <c r="G153" s="189"/>
      <c r="H153" s="189"/>
      <c r="I153" s="189"/>
      <c r="J153" s="189"/>
      <c r="K153" s="189"/>
      <c r="L153" s="189"/>
      <c r="M153" s="189"/>
      <c r="N153" s="189"/>
      <c r="O153" s="189"/>
      <c r="P153" s="189"/>
      <c r="Q153" s="189"/>
      <c r="R153" s="189"/>
      <c r="S153" s="41"/>
      <c r="T153" s="50"/>
      <c r="U153" s="22"/>
      <c r="V153" s="22"/>
      <c r="W153" s="22"/>
      <c r="X153" s="22"/>
      <c r="Y153" s="22"/>
      <c r="Z153" s="22"/>
      <c r="AA153" s="51"/>
      <c r="AT153" s="6" t="s">
        <v>165</v>
      </c>
      <c r="AU153" s="6" t="s">
        <v>17</v>
      </c>
    </row>
    <row r="154" spans="2:65" s="6" customFormat="1" ht="27" customHeight="1">
      <c r="B154" s="21"/>
      <c r="C154" s="117" t="s">
        <v>307</v>
      </c>
      <c r="D154" s="117" t="s">
        <v>124</v>
      </c>
      <c r="E154" s="118" t="s">
        <v>308</v>
      </c>
      <c r="F154" s="218" t="s">
        <v>309</v>
      </c>
      <c r="G154" s="219"/>
      <c r="H154" s="219"/>
      <c r="I154" s="219"/>
      <c r="J154" s="120" t="s">
        <v>146</v>
      </c>
      <c r="K154" s="121">
        <v>2</v>
      </c>
      <c r="L154" s="220"/>
      <c r="M154" s="219"/>
      <c r="N154" s="221">
        <f>ROUND($L$154*$K$154,2)</f>
        <v>0</v>
      </c>
      <c r="O154" s="219"/>
      <c r="P154" s="219"/>
      <c r="Q154" s="219"/>
      <c r="R154" s="119" t="s">
        <v>161</v>
      </c>
      <c r="S154" s="41"/>
      <c r="T154" s="122"/>
      <c r="U154" s="123" t="s">
        <v>35</v>
      </c>
      <c r="V154" s="22"/>
      <c r="W154" s="22"/>
      <c r="X154" s="124">
        <v>0.46005</v>
      </c>
      <c r="Y154" s="124">
        <f>$X$154*$K$154</f>
        <v>0.9201</v>
      </c>
      <c r="Z154" s="124">
        <v>0</v>
      </c>
      <c r="AA154" s="125">
        <f>$Z$154*$K$154</f>
        <v>0</v>
      </c>
      <c r="AR154" s="80" t="s">
        <v>122</v>
      </c>
      <c r="AT154" s="80" t="s">
        <v>124</v>
      </c>
      <c r="AU154" s="80" t="s">
        <v>17</v>
      </c>
      <c r="AY154" s="6" t="s">
        <v>123</v>
      </c>
      <c r="BE154" s="126">
        <f>IF($U$154="základní",$N$154,0)</f>
        <v>0</v>
      </c>
      <c r="BF154" s="126">
        <f>IF($U$154="snížená",$N$154,0)</f>
        <v>0</v>
      </c>
      <c r="BG154" s="126">
        <f>IF($U$154="zákl. přenesená",$N$154,0)</f>
        <v>0</v>
      </c>
      <c r="BH154" s="126">
        <f>IF($U$154="sníž. přenesená",$N$154,0)</f>
        <v>0</v>
      </c>
      <c r="BI154" s="126">
        <f>IF($U$154="nulová",$N$154,0)</f>
        <v>0</v>
      </c>
      <c r="BJ154" s="80" t="s">
        <v>17</v>
      </c>
      <c r="BK154" s="126">
        <f>ROUND($L$154*$K$154,2)</f>
        <v>0</v>
      </c>
      <c r="BL154" s="80" t="s">
        <v>122</v>
      </c>
      <c r="BM154" s="80" t="s">
        <v>310</v>
      </c>
    </row>
    <row r="155" spans="2:47" s="6" customFormat="1" ht="16.5" customHeight="1">
      <c r="B155" s="21"/>
      <c r="C155" s="22"/>
      <c r="D155" s="22"/>
      <c r="E155" s="22"/>
      <c r="F155" s="222" t="s">
        <v>311</v>
      </c>
      <c r="G155" s="189"/>
      <c r="H155" s="189"/>
      <c r="I155" s="189"/>
      <c r="J155" s="189"/>
      <c r="K155" s="189"/>
      <c r="L155" s="189"/>
      <c r="M155" s="189"/>
      <c r="N155" s="189"/>
      <c r="O155" s="189"/>
      <c r="P155" s="189"/>
      <c r="Q155" s="189"/>
      <c r="R155" s="189"/>
      <c r="S155" s="41"/>
      <c r="T155" s="50"/>
      <c r="U155" s="22"/>
      <c r="V155" s="22"/>
      <c r="W155" s="22"/>
      <c r="X155" s="22"/>
      <c r="Y155" s="22"/>
      <c r="Z155" s="22"/>
      <c r="AA155" s="51"/>
      <c r="AT155" s="6" t="s">
        <v>128</v>
      </c>
      <c r="AU155" s="6" t="s">
        <v>17</v>
      </c>
    </row>
    <row r="156" spans="2:47" s="6" customFormat="1" ht="109.5" customHeight="1">
      <c r="B156" s="21"/>
      <c r="C156" s="22"/>
      <c r="D156" s="22"/>
      <c r="E156" s="22"/>
      <c r="F156" s="227" t="s">
        <v>306</v>
      </c>
      <c r="G156" s="189"/>
      <c r="H156" s="189"/>
      <c r="I156" s="189"/>
      <c r="J156" s="189"/>
      <c r="K156" s="189"/>
      <c r="L156" s="189"/>
      <c r="M156" s="189"/>
      <c r="N156" s="189"/>
      <c r="O156" s="189"/>
      <c r="P156" s="189"/>
      <c r="Q156" s="189"/>
      <c r="R156" s="189"/>
      <c r="S156" s="41"/>
      <c r="T156" s="50"/>
      <c r="U156" s="22"/>
      <c r="V156" s="22"/>
      <c r="W156" s="22"/>
      <c r="X156" s="22"/>
      <c r="Y156" s="22"/>
      <c r="Z156" s="22"/>
      <c r="AA156" s="51"/>
      <c r="AT156" s="6" t="s">
        <v>165</v>
      </c>
      <c r="AU156" s="6" t="s">
        <v>17</v>
      </c>
    </row>
    <row r="157" spans="2:65" s="6" customFormat="1" ht="27" customHeight="1">
      <c r="B157" s="21"/>
      <c r="C157" s="117" t="s">
        <v>312</v>
      </c>
      <c r="D157" s="117" t="s">
        <v>124</v>
      </c>
      <c r="E157" s="118" t="s">
        <v>313</v>
      </c>
      <c r="F157" s="218" t="s">
        <v>314</v>
      </c>
      <c r="G157" s="219"/>
      <c r="H157" s="219"/>
      <c r="I157" s="219"/>
      <c r="J157" s="120" t="s">
        <v>226</v>
      </c>
      <c r="K157" s="121">
        <v>124</v>
      </c>
      <c r="L157" s="220"/>
      <c r="M157" s="219"/>
      <c r="N157" s="221">
        <f>ROUND($L$157*$K$157,2)</f>
        <v>0</v>
      </c>
      <c r="O157" s="219"/>
      <c r="P157" s="219"/>
      <c r="Q157" s="219"/>
      <c r="R157" s="119"/>
      <c r="S157" s="41"/>
      <c r="T157" s="122"/>
      <c r="U157" s="123" t="s">
        <v>35</v>
      </c>
      <c r="V157" s="22"/>
      <c r="W157" s="22"/>
      <c r="X157" s="124">
        <v>0</v>
      </c>
      <c r="Y157" s="124">
        <f>$X$157*$K$157</f>
        <v>0</v>
      </c>
      <c r="Z157" s="124">
        <v>0</v>
      </c>
      <c r="AA157" s="125">
        <f>$Z$157*$K$157</f>
        <v>0</v>
      </c>
      <c r="AR157" s="80" t="s">
        <v>122</v>
      </c>
      <c r="AT157" s="80" t="s">
        <v>124</v>
      </c>
      <c r="AU157" s="80" t="s">
        <v>17</v>
      </c>
      <c r="AY157" s="6" t="s">
        <v>123</v>
      </c>
      <c r="BE157" s="126">
        <f>IF($U$157="základní",$N$157,0)</f>
        <v>0</v>
      </c>
      <c r="BF157" s="126">
        <f>IF($U$157="snížená",$N$157,0)</f>
        <v>0</v>
      </c>
      <c r="BG157" s="126">
        <f>IF($U$157="zákl. přenesená",$N$157,0)</f>
        <v>0</v>
      </c>
      <c r="BH157" s="126">
        <f>IF($U$157="sníž. přenesená",$N$157,0)</f>
        <v>0</v>
      </c>
      <c r="BI157" s="126">
        <f>IF($U$157="nulová",$N$157,0)</f>
        <v>0</v>
      </c>
      <c r="BJ157" s="80" t="s">
        <v>17</v>
      </c>
      <c r="BK157" s="126">
        <f>ROUND($L$157*$K$157,2)</f>
        <v>0</v>
      </c>
      <c r="BL157" s="80" t="s">
        <v>122</v>
      </c>
      <c r="BM157" s="80" t="s">
        <v>315</v>
      </c>
    </row>
    <row r="158" spans="2:47" s="6" customFormat="1" ht="16.5" customHeight="1">
      <c r="B158" s="21"/>
      <c r="C158" s="22"/>
      <c r="D158" s="22"/>
      <c r="E158" s="22"/>
      <c r="F158" s="222" t="s">
        <v>314</v>
      </c>
      <c r="G158" s="189"/>
      <c r="H158" s="189"/>
      <c r="I158" s="189"/>
      <c r="J158" s="189"/>
      <c r="K158" s="189"/>
      <c r="L158" s="189"/>
      <c r="M158" s="189"/>
      <c r="N158" s="189"/>
      <c r="O158" s="189"/>
      <c r="P158" s="189"/>
      <c r="Q158" s="189"/>
      <c r="R158" s="189"/>
      <c r="S158" s="41"/>
      <c r="T158" s="50"/>
      <c r="U158" s="22"/>
      <c r="V158" s="22"/>
      <c r="W158" s="22"/>
      <c r="X158" s="22"/>
      <c r="Y158" s="22"/>
      <c r="Z158" s="22"/>
      <c r="AA158" s="51"/>
      <c r="AT158" s="6" t="s">
        <v>128</v>
      </c>
      <c r="AU158" s="6" t="s">
        <v>17</v>
      </c>
    </row>
    <row r="159" spans="2:65" s="6" customFormat="1" ht="27" customHeight="1">
      <c r="B159" s="21"/>
      <c r="C159" s="117" t="s">
        <v>316</v>
      </c>
      <c r="D159" s="117" t="s">
        <v>124</v>
      </c>
      <c r="E159" s="118" t="s">
        <v>317</v>
      </c>
      <c r="F159" s="218" t="s">
        <v>318</v>
      </c>
      <c r="G159" s="219"/>
      <c r="H159" s="219"/>
      <c r="I159" s="219"/>
      <c r="J159" s="120" t="s">
        <v>146</v>
      </c>
      <c r="K159" s="121">
        <v>2</v>
      </c>
      <c r="L159" s="220"/>
      <c r="M159" s="219"/>
      <c r="N159" s="221">
        <f>ROUND($L$159*$K$159,2)</f>
        <v>0</v>
      </c>
      <c r="O159" s="219"/>
      <c r="P159" s="219"/>
      <c r="Q159" s="219"/>
      <c r="R159" s="119" t="s">
        <v>161</v>
      </c>
      <c r="S159" s="41"/>
      <c r="T159" s="122"/>
      <c r="U159" s="123" t="s">
        <v>35</v>
      </c>
      <c r="V159" s="22"/>
      <c r="W159" s="22"/>
      <c r="X159" s="124">
        <v>0.00289</v>
      </c>
      <c r="Y159" s="124">
        <f>$X$159*$K$159</f>
        <v>0.00578</v>
      </c>
      <c r="Z159" s="124">
        <v>0</v>
      </c>
      <c r="AA159" s="125">
        <f>$Z$159*$K$159</f>
        <v>0</v>
      </c>
      <c r="AR159" s="80" t="s">
        <v>122</v>
      </c>
      <c r="AT159" s="80" t="s">
        <v>124</v>
      </c>
      <c r="AU159" s="80" t="s">
        <v>17</v>
      </c>
      <c r="AY159" s="6" t="s">
        <v>123</v>
      </c>
      <c r="BE159" s="126">
        <f>IF($U$159="základní",$N$159,0)</f>
        <v>0</v>
      </c>
      <c r="BF159" s="126">
        <f>IF($U$159="snížená",$N$159,0)</f>
        <v>0</v>
      </c>
      <c r="BG159" s="126">
        <f>IF($U$159="zákl. přenesená",$N$159,0)</f>
        <v>0</v>
      </c>
      <c r="BH159" s="126">
        <f>IF($U$159="sníž. přenesená",$N$159,0)</f>
        <v>0</v>
      </c>
      <c r="BI159" s="126">
        <f>IF($U$159="nulová",$N$159,0)</f>
        <v>0</v>
      </c>
      <c r="BJ159" s="80" t="s">
        <v>17</v>
      </c>
      <c r="BK159" s="126">
        <f>ROUND($L$159*$K$159,2)</f>
        <v>0</v>
      </c>
      <c r="BL159" s="80" t="s">
        <v>122</v>
      </c>
      <c r="BM159" s="80" t="s">
        <v>319</v>
      </c>
    </row>
    <row r="160" spans="2:47" s="6" customFormat="1" ht="16.5" customHeight="1">
      <c r="B160" s="21"/>
      <c r="C160" s="22"/>
      <c r="D160" s="22"/>
      <c r="E160" s="22"/>
      <c r="F160" s="222" t="s">
        <v>320</v>
      </c>
      <c r="G160" s="189"/>
      <c r="H160" s="189"/>
      <c r="I160" s="189"/>
      <c r="J160" s="189"/>
      <c r="K160" s="189"/>
      <c r="L160" s="189"/>
      <c r="M160" s="189"/>
      <c r="N160" s="189"/>
      <c r="O160" s="189"/>
      <c r="P160" s="189"/>
      <c r="Q160" s="189"/>
      <c r="R160" s="189"/>
      <c r="S160" s="41"/>
      <c r="T160" s="50"/>
      <c r="U160" s="22"/>
      <c r="V160" s="22"/>
      <c r="W160" s="22"/>
      <c r="X160" s="22"/>
      <c r="Y160" s="22"/>
      <c r="Z160" s="22"/>
      <c r="AA160" s="51"/>
      <c r="AT160" s="6" t="s">
        <v>128</v>
      </c>
      <c r="AU160" s="6" t="s">
        <v>17</v>
      </c>
    </row>
    <row r="161" spans="2:47" s="6" customFormat="1" ht="85.5" customHeight="1">
      <c r="B161" s="21"/>
      <c r="C161" s="22"/>
      <c r="D161" s="22"/>
      <c r="E161" s="22"/>
      <c r="F161" s="227" t="s">
        <v>321</v>
      </c>
      <c r="G161" s="189"/>
      <c r="H161" s="189"/>
      <c r="I161" s="189"/>
      <c r="J161" s="189"/>
      <c r="K161" s="189"/>
      <c r="L161" s="189"/>
      <c r="M161" s="189"/>
      <c r="N161" s="189"/>
      <c r="O161" s="189"/>
      <c r="P161" s="189"/>
      <c r="Q161" s="189"/>
      <c r="R161" s="189"/>
      <c r="S161" s="41"/>
      <c r="T161" s="50"/>
      <c r="U161" s="22"/>
      <c r="V161" s="22"/>
      <c r="W161" s="22"/>
      <c r="X161" s="22"/>
      <c r="Y161" s="22"/>
      <c r="Z161" s="22"/>
      <c r="AA161" s="51"/>
      <c r="AT161" s="6" t="s">
        <v>165</v>
      </c>
      <c r="AU161" s="6" t="s">
        <v>17</v>
      </c>
    </row>
    <row r="162" spans="2:65" s="6" customFormat="1" ht="27" customHeight="1">
      <c r="B162" s="21"/>
      <c r="C162" s="133" t="s">
        <v>322</v>
      </c>
      <c r="D162" s="133" t="s">
        <v>190</v>
      </c>
      <c r="E162" s="134" t="s">
        <v>323</v>
      </c>
      <c r="F162" s="228" t="s">
        <v>324</v>
      </c>
      <c r="G162" s="229"/>
      <c r="H162" s="229"/>
      <c r="I162" s="229"/>
      <c r="J162" s="135" t="s">
        <v>146</v>
      </c>
      <c r="K162" s="136">
        <v>1</v>
      </c>
      <c r="L162" s="230"/>
      <c r="M162" s="229"/>
      <c r="N162" s="231">
        <f>ROUND($L$162*$K$162,2)</f>
        <v>0</v>
      </c>
      <c r="O162" s="219"/>
      <c r="P162" s="219"/>
      <c r="Q162" s="219"/>
      <c r="R162" s="119"/>
      <c r="S162" s="41"/>
      <c r="T162" s="122"/>
      <c r="U162" s="123" t="s">
        <v>35</v>
      </c>
      <c r="V162" s="22"/>
      <c r="W162" s="22"/>
      <c r="X162" s="124">
        <v>0</v>
      </c>
      <c r="Y162" s="124">
        <f>$X$162*$K$162</f>
        <v>0</v>
      </c>
      <c r="Z162" s="124">
        <v>0</v>
      </c>
      <c r="AA162" s="125">
        <f>$Z$162*$K$162</f>
        <v>0</v>
      </c>
      <c r="AR162" s="80" t="s">
        <v>144</v>
      </c>
      <c r="AT162" s="80" t="s">
        <v>190</v>
      </c>
      <c r="AU162" s="80" t="s">
        <v>17</v>
      </c>
      <c r="AY162" s="6" t="s">
        <v>123</v>
      </c>
      <c r="BE162" s="126">
        <f>IF($U$162="základní",$N$162,0)</f>
        <v>0</v>
      </c>
      <c r="BF162" s="126">
        <f>IF($U$162="snížená",$N$162,0)</f>
        <v>0</v>
      </c>
      <c r="BG162" s="126">
        <f>IF($U$162="zákl. přenesená",$N$162,0)</f>
        <v>0</v>
      </c>
      <c r="BH162" s="126">
        <f>IF($U$162="sníž. přenesená",$N$162,0)</f>
        <v>0</v>
      </c>
      <c r="BI162" s="126">
        <f>IF($U$162="nulová",$N$162,0)</f>
        <v>0</v>
      </c>
      <c r="BJ162" s="80" t="s">
        <v>17</v>
      </c>
      <c r="BK162" s="126">
        <f>ROUND($L$162*$K$162,2)</f>
        <v>0</v>
      </c>
      <c r="BL162" s="80" t="s">
        <v>122</v>
      </c>
      <c r="BM162" s="80" t="s">
        <v>325</v>
      </c>
    </row>
    <row r="163" spans="2:47" s="6" customFormat="1" ht="16.5" customHeight="1">
      <c r="B163" s="21"/>
      <c r="C163" s="22"/>
      <c r="D163" s="22"/>
      <c r="E163" s="22"/>
      <c r="F163" s="222" t="s">
        <v>324</v>
      </c>
      <c r="G163" s="189"/>
      <c r="H163" s="189"/>
      <c r="I163" s="189"/>
      <c r="J163" s="189"/>
      <c r="K163" s="189"/>
      <c r="L163" s="189"/>
      <c r="M163" s="189"/>
      <c r="N163" s="189"/>
      <c r="O163" s="189"/>
      <c r="P163" s="189"/>
      <c r="Q163" s="189"/>
      <c r="R163" s="189"/>
      <c r="S163" s="41"/>
      <c r="T163" s="50"/>
      <c r="U163" s="22"/>
      <c r="V163" s="22"/>
      <c r="W163" s="22"/>
      <c r="X163" s="22"/>
      <c r="Y163" s="22"/>
      <c r="Z163" s="22"/>
      <c r="AA163" s="51"/>
      <c r="AT163" s="6" t="s">
        <v>128</v>
      </c>
      <c r="AU163" s="6" t="s">
        <v>17</v>
      </c>
    </row>
    <row r="164" spans="2:65" s="6" customFormat="1" ht="15.75" customHeight="1">
      <c r="B164" s="21"/>
      <c r="C164" s="133" t="s">
        <v>326</v>
      </c>
      <c r="D164" s="133" t="s">
        <v>190</v>
      </c>
      <c r="E164" s="134" t="s">
        <v>327</v>
      </c>
      <c r="F164" s="228" t="s">
        <v>328</v>
      </c>
      <c r="G164" s="229"/>
      <c r="H164" s="229"/>
      <c r="I164" s="229"/>
      <c r="J164" s="135" t="s">
        <v>146</v>
      </c>
      <c r="K164" s="136">
        <v>1</v>
      </c>
      <c r="L164" s="230"/>
      <c r="M164" s="229"/>
      <c r="N164" s="231">
        <f>ROUND($L$164*$K$164,2)</f>
        <v>0</v>
      </c>
      <c r="O164" s="219"/>
      <c r="P164" s="219"/>
      <c r="Q164" s="219"/>
      <c r="R164" s="119"/>
      <c r="S164" s="41"/>
      <c r="T164" s="122"/>
      <c r="U164" s="123" t="s">
        <v>35</v>
      </c>
      <c r="V164" s="22"/>
      <c r="W164" s="22"/>
      <c r="X164" s="124">
        <v>0</v>
      </c>
      <c r="Y164" s="124">
        <f>$X$164*$K$164</f>
        <v>0</v>
      </c>
      <c r="Z164" s="124">
        <v>0</v>
      </c>
      <c r="AA164" s="125">
        <f>$Z$164*$K$164</f>
        <v>0</v>
      </c>
      <c r="AR164" s="80" t="s">
        <v>144</v>
      </c>
      <c r="AT164" s="80" t="s">
        <v>190</v>
      </c>
      <c r="AU164" s="80" t="s">
        <v>17</v>
      </c>
      <c r="AY164" s="6" t="s">
        <v>123</v>
      </c>
      <c r="BE164" s="126">
        <f>IF($U$164="základní",$N$164,0)</f>
        <v>0</v>
      </c>
      <c r="BF164" s="126">
        <f>IF($U$164="snížená",$N$164,0)</f>
        <v>0</v>
      </c>
      <c r="BG164" s="126">
        <f>IF($U$164="zákl. přenesená",$N$164,0)</f>
        <v>0</v>
      </c>
      <c r="BH164" s="126">
        <f>IF($U$164="sníž. přenesená",$N$164,0)</f>
        <v>0</v>
      </c>
      <c r="BI164" s="126">
        <f>IF($U$164="nulová",$N$164,0)</f>
        <v>0</v>
      </c>
      <c r="BJ164" s="80" t="s">
        <v>17</v>
      </c>
      <c r="BK164" s="126">
        <f>ROUND($L$164*$K$164,2)</f>
        <v>0</v>
      </c>
      <c r="BL164" s="80" t="s">
        <v>122</v>
      </c>
      <c r="BM164" s="80" t="s">
        <v>329</v>
      </c>
    </row>
    <row r="165" spans="2:47" s="6" customFormat="1" ht="16.5" customHeight="1">
      <c r="B165" s="21"/>
      <c r="C165" s="22"/>
      <c r="D165" s="22"/>
      <c r="E165" s="22"/>
      <c r="F165" s="222" t="s">
        <v>328</v>
      </c>
      <c r="G165" s="189"/>
      <c r="H165" s="189"/>
      <c r="I165" s="189"/>
      <c r="J165" s="189"/>
      <c r="K165" s="189"/>
      <c r="L165" s="189"/>
      <c r="M165" s="189"/>
      <c r="N165" s="189"/>
      <c r="O165" s="189"/>
      <c r="P165" s="189"/>
      <c r="Q165" s="189"/>
      <c r="R165" s="189"/>
      <c r="S165" s="41"/>
      <c r="T165" s="50"/>
      <c r="U165" s="22"/>
      <c r="V165" s="22"/>
      <c r="W165" s="22"/>
      <c r="X165" s="22"/>
      <c r="Y165" s="22"/>
      <c r="Z165" s="22"/>
      <c r="AA165" s="51"/>
      <c r="AT165" s="6" t="s">
        <v>128</v>
      </c>
      <c r="AU165" s="6" t="s">
        <v>17</v>
      </c>
    </row>
    <row r="166" spans="2:65" s="6" customFormat="1" ht="39" customHeight="1">
      <c r="B166" s="21"/>
      <c r="C166" s="117" t="s">
        <v>330</v>
      </c>
      <c r="D166" s="117" t="s">
        <v>124</v>
      </c>
      <c r="E166" s="118" t="s">
        <v>331</v>
      </c>
      <c r="F166" s="218" t="s">
        <v>332</v>
      </c>
      <c r="G166" s="219"/>
      <c r="H166" s="219"/>
      <c r="I166" s="219"/>
      <c r="J166" s="120" t="s">
        <v>146</v>
      </c>
      <c r="K166" s="121">
        <v>4</v>
      </c>
      <c r="L166" s="220"/>
      <c r="M166" s="219"/>
      <c r="N166" s="221">
        <f>ROUND($L$166*$K$166,2)</f>
        <v>0</v>
      </c>
      <c r="O166" s="219"/>
      <c r="P166" s="219"/>
      <c r="Q166" s="219"/>
      <c r="R166" s="119" t="s">
        <v>161</v>
      </c>
      <c r="S166" s="41"/>
      <c r="T166" s="122"/>
      <c r="U166" s="123" t="s">
        <v>35</v>
      </c>
      <c r="V166" s="22"/>
      <c r="W166" s="22"/>
      <c r="X166" s="124">
        <v>0</v>
      </c>
      <c r="Y166" s="124">
        <f>$X$166*$K$166</f>
        <v>0</v>
      </c>
      <c r="Z166" s="124">
        <v>0</v>
      </c>
      <c r="AA166" s="125">
        <f>$Z$166*$K$166</f>
        <v>0</v>
      </c>
      <c r="AR166" s="80" t="s">
        <v>122</v>
      </c>
      <c r="AT166" s="80" t="s">
        <v>124</v>
      </c>
      <c r="AU166" s="80" t="s">
        <v>17</v>
      </c>
      <c r="AY166" s="6" t="s">
        <v>123</v>
      </c>
      <c r="BE166" s="126">
        <f>IF($U$166="základní",$N$166,0)</f>
        <v>0</v>
      </c>
      <c r="BF166" s="126">
        <f>IF($U$166="snížená",$N$166,0)</f>
        <v>0</v>
      </c>
      <c r="BG166" s="126">
        <f>IF($U$166="zákl. přenesená",$N$166,0)</f>
        <v>0</v>
      </c>
      <c r="BH166" s="126">
        <f>IF($U$166="sníž. přenesená",$N$166,0)</f>
        <v>0</v>
      </c>
      <c r="BI166" s="126">
        <f>IF($U$166="nulová",$N$166,0)</f>
        <v>0</v>
      </c>
      <c r="BJ166" s="80" t="s">
        <v>17</v>
      </c>
      <c r="BK166" s="126">
        <f>ROUND($L$166*$K$166,2)</f>
        <v>0</v>
      </c>
      <c r="BL166" s="80" t="s">
        <v>122</v>
      </c>
      <c r="BM166" s="80" t="s">
        <v>333</v>
      </c>
    </row>
    <row r="167" spans="2:47" s="6" customFormat="1" ht="27" customHeight="1">
      <c r="B167" s="21"/>
      <c r="C167" s="22"/>
      <c r="D167" s="22"/>
      <c r="E167" s="22"/>
      <c r="F167" s="222" t="s">
        <v>334</v>
      </c>
      <c r="G167" s="189"/>
      <c r="H167" s="189"/>
      <c r="I167" s="189"/>
      <c r="J167" s="189"/>
      <c r="K167" s="189"/>
      <c r="L167" s="189"/>
      <c r="M167" s="189"/>
      <c r="N167" s="189"/>
      <c r="O167" s="189"/>
      <c r="P167" s="189"/>
      <c r="Q167" s="189"/>
      <c r="R167" s="189"/>
      <c r="S167" s="41"/>
      <c r="T167" s="50"/>
      <c r="U167" s="22"/>
      <c r="V167" s="22"/>
      <c r="W167" s="22"/>
      <c r="X167" s="22"/>
      <c r="Y167" s="22"/>
      <c r="Z167" s="22"/>
      <c r="AA167" s="51"/>
      <c r="AT167" s="6" t="s">
        <v>128</v>
      </c>
      <c r="AU167" s="6" t="s">
        <v>17</v>
      </c>
    </row>
    <row r="168" spans="2:47" s="6" customFormat="1" ht="85.5" customHeight="1">
      <c r="B168" s="21"/>
      <c r="C168" s="22"/>
      <c r="D168" s="22"/>
      <c r="E168" s="22"/>
      <c r="F168" s="227" t="s">
        <v>321</v>
      </c>
      <c r="G168" s="189"/>
      <c r="H168" s="189"/>
      <c r="I168" s="189"/>
      <c r="J168" s="189"/>
      <c r="K168" s="189"/>
      <c r="L168" s="189"/>
      <c r="M168" s="189"/>
      <c r="N168" s="189"/>
      <c r="O168" s="189"/>
      <c r="P168" s="189"/>
      <c r="Q168" s="189"/>
      <c r="R168" s="189"/>
      <c r="S168" s="41"/>
      <c r="T168" s="50"/>
      <c r="U168" s="22"/>
      <c r="V168" s="22"/>
      <c r="W168" s="22"/>
      <c r="X168" s="22"/>
      <c r="Y168" s="22"/>
      <c r="Z168" s="22"/>
      <c r="AA168" s="51"/>
      <c r="AT168" s="6" t="s">
        <v>165</v>
      </c>
      <c r="AU168" s="6" t="s">
        <v>17</v>
      </c>
    </row>
    <row r="169" spans="2:65" s="6" customFormat="1" ht="15.75" customHeight="1">
      <c r="B169" s="21"/>
      <c r="C169" s="133" t="s">
        <v>335</v>
      </c>
      <c r="D169" s="133" t="s">
        <v>190</v>
      </c>
      <c r="E169" s="134" t="s">
        <v>336</v>
      </c>
      <c r="F169" s="228" t="s">
        <v>337</v>
      </c>
      <c r="G169" s="229"/>
      <c r="H169" s="229"/>
      <c r="I169" s="229"/>
      <c r="J169" s="135" t="s">
        <v>146</v>
      </c>
      <c r="K169" s="136">
        <v>3</v>
      </c>
      <c r="L169" s="230"/>
      <c r="M169" s="229"/>
      <c r="N169" s="231">
        <f>ROUND($L$169*$K$169,2)</f>
        <v>0</v>
      </c>
      <c r="O169" s="219"/>
      <c r="P169" s="219"/>
      <c r="Q169" s="219"/>
      <c r="R169" s="119"/>
      <c r="S169" s="41"/>
      <c r="T169" s="122"/>
      <c r="U169" s="123" t="s">
        <v>35</v>
      </c>
      <c r="V169" s="22"/>
      <c r="W169" s="22"/>
      <c r="X169" s="124">
        <v>0</v>
      </c>
      <c r="Y169" s="124">
        <f>$X$169*$K$169</f>
        <v>0</v>
      </c>
      <c r="Z169" s="124">
        <v>0</v>
      </c>
      <c r="AA169" s="125">
        <f>$Z$169*$K$169</f>
        <v>0</v>
      </c>
      <c r="AR169" s="80" t="s">
        <v>144</v>
      </c>
      <c r="AT169" s="80" t="s">
        <v>190</v>
      </c>
      <c r="AU169" s="80" t="s">
        <v>17</v>
      </c>
      <c r="AY169" s="6" t="s">
        <v>123</v>
      </c>
      <c r="BE169" s="126">
        <f>IF($U$169="základní",$N$169,0)</f>
        <v>0</v>
      </c>
      <c r="BF169" s="126">
        <f>IF($U$169="snížená",$N$169,0)</f>
        <v>0</v>
      </c>
      <c r="BG169" s="126">
        <f>IF($U$169="zákl. přenesená",$N$169,0)</f>
        <v>0</v>
      </c>
      <c r="BH169" s="126">
        <f>IF($U$169="sníž. přenesená",$N$169,0)</f>
        <v>0</v>
      </c>
      <c r="BI169" s="126">
        <f>IF($U$169="nulová",$N$169,0)</f>
        <v>0</v>
      </c>
      <c r="BJ169" s="80" t="s">
        <v>17</v>
      </c>
      <c r="BK169" s="126">
        <f>ROUND($L$169*$K$169,2)</f>
        <v>0</v>
      </c>
      <c r="BL169" s="80" t="s">
        <v>122</v>
      </c>
      <c r="BM169" s="80" t="s">
        <v>338</v>
      </c>
    </row>
    <row r="170" spans="2:47" s="6" customFormat="1" ht="16.5" customHeight="1">
      <c r="B170" s="21"/>
      <c r="C170" s="22"/>
      <c r="D170" s="22"/>
      <c r="E170" s="22"/>
      <c r="F170" s="222" t="s">
        <v>337</v>
      </c>
      <c r="G170" s="189"/>
      <c r="H170" s="189"/>
      <c r="I170" s="189"/>
      <c r="J170" s="189"/>
      <c r="K170" s="189"/>
      <c r="L170" s="189"/>
      <c r="M170" s="189"/>
      <c r="N170" s="189"/>
      <c r="O170" s="189"/>
      <c r="P170" s="189"/>
      <c r="Q170" s="189"/>
      <c r="R170" s="189"/>
      <c r="S170" s="41"/>
      <c r="T170" s="50"/>
      <c r="U170" s="22"/>
      <c r="V170" s="22"/>
      <c r="W170" s="22"/>
      <c r="X170" s="22"/>
      <c r="Y170" s="22"/>
      <c r="Z170" s="22"/>
      <c r="AA170" s="51"/>
      <c r="AT170" s="6" t="s">
        <v>128</v>
      </c>
      <c r="AU170" s="6" t="s">
        <v>17</v>
      </c>
    </row>
    <row r="171" spans="2:65" s="6" customFormat="1" ht="15.75" customHeight="1">
      <c r="B171" s="21"/>
      <c r="C171" s="133" t="s">
        <v>339</v>
      </c>
      <c r="D171" s="133" t="s">
        <v>190</v>
      </c>
      <c r="E171" s="134" t="s">
        <v>340</v>
      </c>
      <c r="F171" s="228" t="s">
        <v>341</v>
      </c>
      <c r="G171" s="229"/>
      <c r="H171" s="229"/>
      <c r="I171" s="229"/>
      <c r="J171" s="135" t="s">
        <v>146</v>
      </c>
      <c r="K171" s="136">
        <v>1</v>
      </c>
      <c r="L171" s="230"/>
      <c r="M171" s="229"/>
      <c r="N171" s="231">
        <f>ROUND($L$171*$K$171,2)</f>
        <v>0</v>
      </c>
      <c r="O171" s="219"/>
      <c r="P171" s="219"/>
      <c r="Q171" s="219"/>
      <c r="R171" s="119"/>
      <c r="S171" s="41"/>
      <c r="T171" s="122"/>
      <c r="U171" s="123" t="s">
        <v>35</v>
      </c>
      <c r="V171" s="22"/>
      <c r="W171" s="22"/>
      <c r="X171" s="124">
        <v>0</v>
      </c>
      <c r="Y171" s="124">
        <f>$X$171*$K$171</f>
        <v>0</v>
      </c>
      <c r="Z171" s="124">
        <v>0</v>
      </c>
      <c r="AA171" s="125">
        <f>$Z$171*$K$171</f>
        <v>0</v>
      </c>
      <c r="AR171" s="80" t="s">
        <v>144</v>
      </c>
      <c r="AT171" s="80" t="s">
        <v>190</v>
      </c>
      <c r="AU171" s="80" t="s">
        <v>17</v>
      </c>
      <c r="AY171" s="6" t="s">
        <v>123</v>
      </c>
      <c r="BE171" s="126">
        <f>IF($U$171="základní",$N$171,0)</f>
        <v>0</v>
      </c>
      <c r="BF171" s="126">
        <f>IF($U$171="snížená",$N$171,0)</f>
        <v>0</v>
      </c>
      <c r="BG171" s="126">
        <f>IF($U$171="zákl. přenesená",$N$171,0)</f>
        <v>0</v>
      </c>
      <c r="BH171" s="126">
        <f>IF($U$171="sníž. přenesená",$N$171,0)</f>
        <v>0</v>
      </c>
      <c r="BI171" s="126">
        <f>IF($U$171="nulová",$N$171,0)</f>
        <v>0</v>
      </c>
      <c r="BJ171" s="80" t="s">
        <v>17</v>
      </c>
      <c r="BK171" s="126">
        <f>ROUND($L$171*$K$171,2)</f>
        <v>0</v>
      </c>
      <c r="BL171" s="80" t="s">
        <v>122</v>
      </c>
      <c r="BM171" s="80" t="s">
        <v>342</v>
      </c>
    </row>
    <row r="172" spans="2:47" s="6" customFormat="1" ht="16.5" customHeight="1">
      <c r="B172" s="21"/>
      <c r="C172" s="22"/>
      <c r="D172" s="22"/>
      <c r="E172" s="22"/>
      <c r="F172" s="222" t="s">
        <v>341</v>
      </c>
      <c r="G172" s="189"/>
      <c r="H172" s="189"/>
      <c r="I172" s="189"/>
      <c r="J172" s="189"/>
      <c r="K172" s="189"/>
      <c r="L172" s="189"/>
      <c r="M172" s="189"/>
      <c r="N172" s="189"/>
      <c r="O172" s="189"/>
      <c r="P172" s="189"/>
      <c r="Q172" s="189"/>
      <c r="R172" s="189"/>
      <c r="S172" s="41"/>
      <c r="T172" s="50"/>
      <c r="U172" s="22"/>
      <c r="V172" s="22"/>
      <c r="W172" s="22"/>
      <c r="X172" s="22"/>
      <c r="Y172" s="22"/>
      <c r="Z172" s="22"/>
      <c r="AA172" s="51"/>
      <c r="AT172" s="6" t="s">
        <v>128</v>
      </c>
      <c r="AU172" s="6" t="s">
        <v>17</v>
      </c>
    </row>
    <row r="173" spans="2:65" s="6" customFormat="1" ht="27" customHeight="1">
      <c r="B173" s="21"/>
      <c r="C173" s="117" t="s">
        <v>343</v>
      </c>
      <c r="D173" s="117" t="s">
        <v>124</v>
      </c>
      <c r="E173" s="118" t="s">
        <v>344</v>
      </c>
      <c r="F173" s="218" t="s">
        <v>345</v>
      </c>
      <c r="G173" s="219"/>
      <c r="H173" s="219"/>
      <c r="I173" s="219"/>
      <c r="J173" s="120" t="s">
        <v>146</v>
      </c>
      <c r="K173" s="121">
        <v>1</v>
      </c>
      <c r="L173" s="220"/>
      <c r="M173" s="219"/>
      <c r="N173" s="221">
        <f>ROUND($L$173*$K$173,2)</f>
        <v>0</v>
      </c>
      <c r="O173" s="219"/>
      <c r="P173" s="219"/>
      <c r="Q173" s="219"/>
      <c r="R173" s="119" t="s">
        <v>161</v>
      </c>
      <c r="S173" s="41"/>
      <c r="T173" s="122"/>
      <c r="U173" s="123" t="s">
        <v>35</v>
      </c>
      <c r="V173" s="22"/>
      <c r="W173" s="22"/>
      <c r="X173" s="124">
        <v>0.00437</v>
      </c>
      <c r="Y173" s="124">
        <f>$X$173*$K$173</f>
        <v>0.00437</v>
      </c>
      <c r="Z173" s="124">
        <v>0</v>
      </c>
      <c r="AA173" s="125">
        <f>$Z$173*$K$173</f>
        <v>0</v>
      </c>
      <c r="AR173" s="80" t="s">
        <v>122</v>
      </c>
      <c r="AT173" s="80" t="s">
        <v>124</v>
      </c>
      <c r="AU173" s="80" t="s">
        <v>17</v>
      </c>
      <c r="AY173" s="6" t="s">
        <v>123</v>
      </c>
      <c r="BE173" s="126">
        <f>IF($U$173="základní",$N$173,0)</f>
        <v>0</v>
      </c>
      <c r="BF173" s="126">
        <f>IF($U$173="snížená",$N$173,0)</f>
        <v>0</v>
      </c>
      <c r="BG173" s="126">
        <f>IF($U$173="zákl. přenesená",$N$173,0)</f>
        <v>0</v>
      </c>
      <c r="BH173" s="126">
        <f>IF($U$173="sníž. přenesená",$N$173,0)</f>
        <v>0</v>
      </c>
      <c r="BI173" s="126">
        <f>IF($U$173="nulová",$N$173,0)</f>
        <v>0</v>
      </c>
      <c r="BJ173" s="80" t="s">
        <v>17</v>
      </c>
      <c r="BK173" s="126">
        <f>ROUND($L$173*$K$173,2)</f>
        <v>0</v>
      </c>
      <c r="BL173" s="80" t="s">
        <v>122</v>
      </c>
      <c r="BM173" s="80" t="s">
        <v>346</v>
      </c>
    </row>
    <row r="174" spans="2:47" s="6" customFormat="1" ht="16.5" customHeight="1">
      <c r="B174" s="21"/>
      <c r="C174" s="22"/>
      <c r="D174" s="22"/>
      <c r="E174" s="22"/>
      <c r="F174" s="222" t="s">
        <v>347</v>
      </c>
      <c r="G174" s="189"/>
      <c r="H174" s="189"/>
      <c r="I174" s="189"/>
      <c r="J174" s="189"/>
      <c r="K174" s="189"/>
      <c r="L174" s="189"/>
      <c r="M174" s="189"/>
      <c r="N174" s="189"/>
      <c r="O174" s="189"/>
      <c r="P174" s="189"/>
      <c r="Q174" s="189"/>
      <c r="R174" s="189"/>
      <c r="S174" s="41"/>
      <c r="T174" s="50"/>
      <c r="U174" s="22"/>
      <c r="V174" s="22"/>
      <c r="W174" s="22"/>
      <c r="X174" s="22"/>
      <c r="Y174" s="22"/>
      <c r="Z174" s="22"/>
      <c r="AA174" s="51"/>
      <c r="AT174" s="6" t="s">
        <v>128</v>
      </c>
      <c r="AU174" s="6" t="s">
        <v>17</v>
      </c>
    </row>
    <row r="175" spans="2:47" s="6" customFormat="1" ht="85.5" customHeight="1">
      <c r="B175" s="21"/>
      <c r="C175" s="22"/>
      <c r="D175" s="22"/>
      <c r="E175" s="22"/>
      <c r="F175" s="227" t="s">
        <v>321</v>
      </c>
      <c r="G175" s="189"/>
      <c r="H175" s="189"/>
      <c r="I175" s="189"/>
      <c r="J175" s="189"/>
      <c r="K175" s="189"/>
      <c r="L175" s="189"/>
      <c r="M175" s="189"/>
      <c r="N175" s="189"/>
      <c r="O175" s="189"/>
      <c r="P175" s="189"/>
      <c r="Q175" s="189"/>
      <c r="R175" s="189"/>
      <c r="S175" s="41"/>
      <c r="T175" s="50"/>
      <c r="U175" s="22"/>
      <c r="V175" s="22"/>
      <c r="W175" s="22"/>
      <c r="X175" s="22"/>
      <c r="Y175" s="22"/>
      <c r="Z175" s="22"/>
      <c r="AA175" s="51"/>
      <c r="AT175" s="6" t="s">
        <v>165</v>
      </c>
      <c r="AU175" s="6" t="s">
        <v>17</v>
      </c>
    </row>
    <row r="176" spans="2:65" s="6" customFormat="1" ht="27" customHeight="1">
      <c r="B176" s="21"/>
      <c r="C176" s="133" t="s">
        <v>348</v>
      </c>
      <c r="D176" s="133" t="s">
        <v>190</v>
      </c>
      <c r="E176" s="134" t="s">
        <v>349</v>
      </c>
      <c r="F176" s="228" t="s">
        <v>350</v>
      </c>
      <c r="G176" s="229"/>
      <c r="H176" s="229"/>
      <c r="I176" s="229"/>
      <c r="J176" s="135" t="s">
        <v>146</v>
      </c>
      <c r="K176" s="136">
        <v>1</v>
      </c>
      <c r="L176" s="230"/>
      <c r="M176" s="229"/>
      <c r="N176" s="231">
        <f>ROUND($L$176*$K$176,2)</f>
        <v>0</v>
      </c>
      <c r="O176" s="219"/>
      <c r="P176" s="219"/>
      <c r="Q176" s="219"/>
      <c r="R176" s="119"/>
      <c r="S176" s="41"/>
      <c r="T176" s="122"/>
      <c r="U176" s="123" t="s">
        <v>35</v>
      </c>
      <c r="V176" s="22"/>
      <c r="W176" s="22"/>
      <c r="X176" s="124">
        <v>0</v>
      </c>
      <c r="Y176" s="124">
        <f>$X$176*$K$176</f>
        <v>0</v>
      </c>
      <c r="Z176" s="124">
        <v>0</v>
      </c>
      <c r="AA176" s="125">
        <f>$Z$176*$K$176</f>
        <v>0</v>
      </c>
      <c r="AR176" s="80" t="s">
        <v>144</v>
      </c>
      <c r="AT176" s="80" t="s">
        <v>190</v>
      </c>
      <c r="AU176" s="80" t="s">
        <v>17</v>
      </c>
      <c r="AY176" s="6" t="s">
        <v>123</v>
      </c>
      <c r="BE176" s="126">
        <f>IF($U$176="základní",$N$176,0)</f>
        <v>0</v>
      </c>
      <c r="BF176" s="126">
        <f>IF($U$176="snížená",$N$176,0)</f>
        <v>0</v>
      </c>
      <c r="BG176" s="126">
        <f>IF($U$176="zákl. přenesená",$N$176,0)</f>
        <v>0</v>
      </c>
      <c r="BH176" s="126">
        <f>IF($U$176="sníž. přenesená",$N$176,0)</f>
        <v>0</v>
      </c>
      <c r="BI176" s="126">
        <f>IF($U$176="nulová",$N$176,0)</f>
        <v>0</v>
      </c>
      <c r="BJ176" s="80" t="s">
        <v>17</v>
      </c>
      <c r="BK176" s="126">
        <f>ROUND($L$176*$K$176,2)</f>
        <v>0</v>
      </c>
      <c r="BL176" s="80" t="s">
        <v>122</v>
      </c>
      <c r="BM176" s="80" t="s">
        <v>351</v>
      </c>
    </row>
    <row r="177" spans="2:47" s="6" customFormat="1" ht="16.5" customHeight="1">
      <c r="B177" s="21"/>
      <c r="C177" s="22"/>
      <c r="D177" s="22"/>
      <c r="E177" s="22"/>
      <c r="F177" s="222" t="s">
        <v>350</v>
      </c>
      <c r="G177" s="189"/>
      <c r="H177" s="189"/>
      <c r="I177" s="189"/>
      <c r="J177" s="189"/>
      <c r="K177" s="189"/>
      <c r="L177" s="189"/>
      <c r="M177" s="189"/>
      <c r="N177" s="189"/>
      <c r="O177" s="189"/>
      <c r="P177" s="189"/>
      <c r="Q177" s="189"/>
      <c r="R177" s="189"/>
      <c r="S177" s="41"/>
      <c r="T177" s="50"/>
      <c r="U177" s="22"/>
      <c r="V177" s="22"/>
      <c r="W177" s="22"/>
      <c r="X177" s="22"/>
      <c r="Y177" s="22"/>
      <c r="Z177" s="22"/>
      <c r="AA177" s="51"/>
      <c r="AT177" s="6" t="s">
        <v>128</v>
      </c>
      <c r="AU177" s="6" t="s">
        <v>17</v>
      </c>
    </row>
    <row r="178" spans="2:65" s="6" customFormat="1" ht="27" customHeight="1">
      <c r="B178" s="21"/>
      <c r="C178" s="117" t="s">
        <v>352</v>
      </c>
      <c r="D178" s="117" t="s">
        <v>124</v>
      </c>
      <c r="E178" s="118" t="s">
        <v>353</v>
      </c>
      <c r="F178" s="218" t="s">
        <v>354</v>
      </c>
      <c r="G178" s="219"/>
      <c r="H178" s="219"/>
      <c r="I178" s="219"/>
      <c r="J178" s="120" t="s">
        <v>146</v>
      </c>
      <c r="K178" s="121">
        <v>4</v>
      </c>
      <c r="L178" s="220"/>
      <c r="M178" s="219"/>
      <c r="N178" s="221">
        <f>ROUND($L$178*$K$178,2)</f>
        <v>0</v>
      </c>
      <c r="O178" s="219"/>
      <c r="P178" s="219"/>
      <c r="Q178" s="219"/>
      <c r="R178" s="119" t="s">
        <v>161</v>
      </c>
      <c r="S178" s="41"/>
      <c r="T178" s="122"/>
      <c r="U178" s="123" t="s">
        <v>35</v>
      </c>
      <c r="V178" s="22"/>
      <c r="W178" s="22"/>
      <c r="X178" s="124">
        <v>0.00293</v>
      </c>
      <c r="Y178" s="124">
        <f>$X$178*$K$178</f>
        <v>0.01172</v>
      </c>
      <c r="Z178" s="124">
        <v>0</v>
      </c>
      <c r="AA178" s="125">
        <f>$Z$178*$K$178</f>
        <v>0</v>
      </c>
      <c r="AR178" s="80" t="s">
        <v>122</v>
      </c>
      <c r="AT178" s="80" t="s">
        <v>124</v>
      </c>
      <c r="AU178" s="80" t="s">
        <v>17</v>
      </c>
      <c r="AY178" s="6" t="s">
        <v>123</v>
      </c>
      <c r="BE178" s="126">
        <f>IF($U$178="základní",$N$178,0)</f>
        <v>0</v>
      </c>
      <c r="BF178" s="126">
        <f>IF($U$178="snížená",$N$178,0)</f>
        <v>0</v>
      </c>
      <c r="BG178" s="126">
        <f>IF($U$178="zákl. přenesená",$N$178,0)</f>
        <v>0</v>
      </c>
      <c r="BH178" s="126">
        <f>IF($U$178="sníž. přenesená",$N$178,0)</f>
        <v>0</v>
      </c>
      <c r="BI178" s="126">
        <f>IF($U$178="nulová",$N$178,0)</f>
        <v>0</v>
      </c>
      <c r="BJ178" s="80" t="s">
        <v>17</v>
      </c>
      <c r="BK178" s="126">
        <f>ROUND($L$178*$K$178,2)</f>
        <v>0</v>
      </c>
      <c r="BL178" s="80" t="s">
        <v>122</v>
      </c>
      <c r="BM178" s="80" t="s">
        <v>355</v>
      </c>
    </row>
    <row r="179" spans="2:47" s="6" customFormat="1" ht="16.5" customHeight="1">
      <c r="B179" s="21"/>
      <c r="C179" s="22"/>
      <c r="D179" s="22"/>
      <c r="E179" s="22"/>
      <c r="F179" s="222" t="s">
        <v>356</v>
      </c>
      <c r="G179" s="189"/>
      <c r="H179" s="189"/>
      <c r="I179" s="189"/>
      <c r="J179" s="189"/>
      <c r="K179" s="189"/>
      <c r="L179" s="189"/>
      <c r="M179" s="189"/>
      <c r="N179" s="189"/>
      <c r="O179" s="189"/>
      <c r="P179" s="189"/>
      <c r="Q179" s="189"/>
      <c r="R179" s="189"/>
      <c r="S179" s="41"/>
      <c r="T179" s="50"/>
      <c r="U179" s="22"/>
      <c r="V179" s="22"/>
      <c r="W179" s="22"/>
      <c r="X179" s="22"/>
      <c r="Y179" s="22"/>
      <c r="Z179" s="22"/>
      <c r="AA179" s="51"/>
      <c r="AT179" s="6" t="s">
        <v>128</v>
      </c>
      <c r="AU179" s="6" t="s">
        <v>17</v>
      </c>
    </row>
    <row r="180" spans="2:47" s="6" customFormat="1" ht="85.5" customHeight="1">
      <c r="B180" s="21"/>
      <c r="C180" s="22"/>
      <c r="D180" s="22"/>
      <c r="E180" s="22"/>
      <c r="F180" s="227" t="s">
        <v>321</v>
      </c>
      <c r="G180" s="189"/>
      <c r="H180" s="189"/>
      <c r="I180" s="189"/>
      <c r="J180" s="189"/>
      <c r="K180" s="189"/>
      <c r="L180" s="189"/>
      <c r="M180" s="189"/>
      <c r="N180" s="189"/>
      <c r="O180" s="189"/>
      <c r="P180" s="189"/>
      <c r="Q180" s="189"/>
      <c r="R180" s="189"/>
      <c r="S180" s="41"/>
      <c r="T180" s="50"/>
      <c r="U180" s="22"/>
      <c r="V180" s="22"/>
      <c r="W180" s="22"/>
      <c r="X180" s="22"/>
      <c r="Y180" s="22"/>
      <c r="Z180" s="22"/>
      <c r="AA180" s="51"/>
      <c r="AT180" s="6" t="s">
        <v>165</v>
      </c>
      <c r="AU180" s="6" t="s">
        <v>17</v>
      </c>
    </row>
    <row r="181" spans="2:65" s="6" customFormat="1" ht="27" customHeight="1">
      <c r="B181" s="21"/>
      <c r="C181" s="133" t="s">
        <v>357</v>
      </c>
      <c r="D181" s="133" t="s">
        <v>190</v>
      </c>
      <c r="E181" s="134" t="s">
        <v>358</v>
      </c>
      <c r="F181" s="228" t="s">
        <v>359</v>
      </c>
      <c r="G181" s="229"/>
      <c r="H181" s="229"/>
      <c r="I181" s="229"/>
      <c r="J181" s="135" t="s">
        <v>146</v>
      </c>
      <c r="K181" s="136">
        <v>2</v>
      </c>
      <c r="L181" s="230"/>
      <c r="M181" s="229"/>
      <c r="N181" s="231">
        <f>ROUND($L$181*$K$181,2)</f>
        <v>0</v>
      </c>
      <c r="O181" s="219"/>
      <c r="P181" s="219"/>
      <c r="Q181" s="219"/>
      <c r="R181" s="119"/>
      <c r="S181" s="41"/>
      <c r="T181" s="122"/>
      <c r="U181" s="123" t="s">
        <v>35</v>
      </c>
      <c r="V181" s="22"/>
      <c r="W181" s="22"/>
      <c r="X181" s="124">
        <v>0</v>
      </c>
      <c r="Y181" s="124">
        <f>$X$181*$K$181</f>
        <v>0</v>
      </c>
      <c r="Z181" s="124">
        <v>0</v>
      </c>
      <c r="AA181" s="125">
        <f>$Z$181*$K$181</f>
        <v>0</v>
      </c>
      <c r="AR181" s="80" t="s">
        <v>144</v>
      </c>
      <c r="AT181" s="80" t="s">
        <v>190</v>
      </c>
      <c r="AU181" s="80" t="s">
        <v>17</v>
      </c>
      <c r="AY181" s="6" t="s">
        <v>123</v>
      </c>
      <c r="BE181" s="126">
        <f>IF($U$181="základní",$N$181,0)</f>
        <v>0</v>
      </c>
      <c r="BF181" s="126">
        <f>IF($U$181="snížená",$N$181,0)</f>
        <v>0</v>
      </c>
      <c r="BG181" s="126">
        <f>IF($U$181="zákl. přenesená",$N$181,0)</f>
        <v>0</v>
      </c>
      <c r="BH181" s="126">
        <f>IF($U$181="sníž. přenesená",$N$181,0)</f>
        <v>0</v>
      </c>
      <c r="BI181" s="126">
        <f>IF($U$181="nulová",$N$181,0)</f>
        <v>0</v>
      </c>
      <c r="BJ181" s="80" t="s">
        <v>17</v>
      </c>
      <c r="BK181" s="126">
        <f>ROUND($L$181*$K$181,2)</f>
        <v>0</v>
      </c>
      <c r="BL181" s="80" t="s">
        <v>122</v>
      </c>
      <c r="BM181" s="80" t="s">
        <v>360</v>
      </c>
    </row>
    <row r="182" spans="2:47" s="6" customFormat="1" ht="16.5" customHeight="1">
      <c r="B182" s="21"/>
      <c r="C182" s="22"/>
      <c r="D182" s="22"/>
      <c r="E182" s="22"/>
      <c r="F182" s="222" t="s">
        <v>359</v>
      </c>
      <c r="G182" s="189"/>
      <c r="H182" s="189"/>
      <c r="I182" s="189"/>
      <c r="J182" s="189"/>
      <c r="K182" s="189"/>
      <c r="L182" s="189"/>
      <c r="M182" s="189"/>
      <c r="N182" s="189"/>
      <c r="O182" s="189"/>
      <c r="P182" s="189"/>
      <c r="Q182" s="189"/>
      <c r="R182" s="189"/>
      <c r="S182" s="41"/>
      <c r="T182" s="50"/>
      <c r="U182" s="22"/>
      <c r="V182" s="22"/>
      <c r="W182" s="22"/>
      <c r="X182" s="22"/>
      <c r="Y182" s="22"/>
      <c r="Z182" s="22"/>
      <c r="AA182" s="51"/>
      <c r="AT182" s="6" t="s">
        <v>128</v>
      </c>
      <c r="AU182" s="6" t="s">
        <v>17</v>
      </c>
    </row>
    <row r="183" spans="2:65" s="6" customFormat="1" ht="15.75" customHeight="1">
      <c r="B183" s="21"/>
      <c r="C183" s="133" t="s">
        <v>361</v>
      </c>
      <c r="D183" s="133" t="s">
        <v>190</v>
      </c>
      <c r="E183" s="134" t="s">
        <v>362</v>
      </c>
      <c r="F183" s="228" t="s">
        <v>363</v>
      </c>
      <c r="G183" s="229"/>
      <c r="H183" s="229"/>
      <c r="I183" s="229"/>
      <c r="J183" s="135" t="s">
        <v>146</v>
      </c>
      <c r="K183" s="136">
        <v>2</v>
      </c>
      <c r="L183" s="230"/>
      <c r="M183" s="229"/>
      <c r="N183" s="231">
        <f>ROUND($L$183*$K$183,2)</f>
        <v>0</v>
      </c>
      <c r="O183" s="219"/>
      <c r="P183" s="219"/>
      <c r="Q183" s="219"/>
      <c r="R183" s="119"/>
      <c r="S183" s="41"/>
      <c r="T183" s="122"/>
      <c r="U183" s="123" t="s">
        <v>35</v>
      </c>
      <c r="V183" s="22"/>
      <c r="W183" s="22"/>
      <c r="X183" s="124">
        <v>0</v>
      </c>
      <c r="Y183" s="124">
        <f>$X$183*$K$183</f>
        <v>0</v>
      </c>
      <c r="Z183" s="124">
        <v>0</v>
      </c>
      <c r="AA183" s="125">
        <f>$Z$183*$K$183</f>
        <v>0</v>
      </c>
      <c r="AR183" s="80" t="s">
        <v>144</v>
      </c>
      <c r="AT183" s="80" t="s">
        <v>190</v>
      </c>
      <c r="AU183" s="80" t="s">
        <v>17</v>
      </c>
      <c r="AY183" s="6" t="s">
        <v>123</v>
      </c>
      <c r="BE183" s="126">
        <f>IF($U$183="základní",$N$183,0)</f>
        <v>0</v>
      </c>
      <c r="BF183" s="126">
        <f>IF($U$183="snížená",$N$183,0)</f>
        <v>0</v>
      </c>
      <c r="BG183" s="126">
        <f>IF($U$183="zákl. přenesená",$N$183,0)</f>
        <v>0</v>
      </c>
      <c r="BH183" s="126">
        <f>IF($U$183="sníž. přenesená",$N$183,0)</f>
        <v>0</v>
      </c>
      <c r="BI183" s="126">
        <f>IF($U$183="nulová",$N$183,0)</f>
        <v>0</v>
      </c>
      <c r="BJ183" s="80" t="s">
        <v>17</v>
      </c>
      <c r="BK183" s="126">
        <f>ROUND($L$183*$K$183,2)</f>
        <v>0</v>
      </c>
      <c r="BL183" s="80" t="s">
        <v>122</v>
      </c>
      <c r="BM183" s="80" t="s">
        <v>364</v>
      </c>
    </row>
    <row r="184" spans="2:47" s="6" customFormat="1" ht="16.5" customHeight="1">
      <c r="B184" s="21"/>
      <c r="C184" s="22"/>
      <c r="D184" s="22"/>
      <c r="E184" s="22"/>
      <c r="F184" s="222" t="s">
        <v>365</v>
      </c>
      <c r="G184" s="189"/>
      <c r="H184" s="189"/>
      <c r="I184" s="189"/>
      <c r="J184" s="189"/>
      <c r="K184" s="189"/>
      <c r="L184" s="189"/>
      <c r="M184" s="189"/>
      <c r="N184" s="189"/>
      <c r="O184" s="189"/>
      <c r="P184" s="189"/>
      <c r="Q184" s="189"/>
      <c r="R184" s="189"/>
      <c r="S184" s="41"/>
      <c r="T184" s="50"/>
      <c r="U184" s="22"/>
      <c r="V184" s="22"/>
      <c r="W184" s="22"/>
      <c r="X184" s="22"/>
      <c r="Y184" s="22"/>
      <c r="Z184" s="22"/>
      <c r="AA184" s="51"/>
      <c r="AT184" s="6" t="s">
        <v>128</v>
      </c>
      <c r="AU184" s="6" t="s">
        <v>17</v>
      </c>
    </row>
    <row r="185" spans="2:65" s="6" customFormat="1" ht="27" customHeight="1">
      <c r="B185" s="21"/>
      <c r="C185" s="117" t="s">
        <v>366</v>
      </c>
      <c r="D185" s="117" t="s">
        <v>124</v>
      </c>
      <c r="E185" s="118" t="s">
        <v>367</v>
      </c>
      <c r="F185" s="218" t="s">
        <v>368</v>
      </c>
      <c r="G185" s="219"/>
      <c r="H185" s="219"/>
      <c r="I185" s="219"/>
      <c r="J185" s="120" t="s">
        <v>146</v>
      </c>
      <c r="K185" s="121">
        <v>1</v>
      </c>
      <c r="L185" s="220"/>
      <c r="M185" s="219"/>
      <c r="N185" s="221">
        <f>ROUND($L$185*$K$185,2)</f>
        <v>0</v>
      </c>
      <c r="O185" s="219"/>
      <c r="P185" s="219"/>
      <c r="Q185" s="219"/>
      <c r="R185" s="119" t="s">
        <v>161</v>
      </c>
      <c r="S185" s="41"/>
      <c r="T185" s="122"/>
      <c r="U185" s="123" t="s">
        <v>35</v>
      </c>
      <c r="V185" s="22"/>
      <c r="W185" s="22"/>
      <c r="X185" s="124">
        <v>0.00289</v>
      </c>
      <c r="Y185" s="124">
        <f>$X$185*$K$185</f>
        <v>0.00289</v>
      </c>
      <c r="Z185" s="124">
        <v>0</v>
      </c>
      <c r="AA185" s="125">
        <f>$Z$185*$K$185</f>
        <v>0</v>
      </c>
      <c r="AR185" s="80" t="s">
        <v>122</v>
      </c>
      <c r="AT185" s="80" t="s">
        <v>124</v>
      </c>
      <c r="AU185" s="80" t="s">
        <v>17</v>
      </c>
      <c r="AY185" s="6" t="s">
        <v>123</v>
      </c>
      <c r="BE185" s="126">
        <f>IF($U$185="základní",$N$185,0)</f>
        <v>0</v>
      </c>
      <c r="BF185" s="126">
        <f>IF($U$185="snížená",$N$185,0)</f>
        <v>0</v>
      </c>
      <c r="BG185" s="126">
        <f>IF($U$185="zákl. přenesená",$N$185,0)</f>
        <v>0</v>
      </c>
      <c r="BH185" s="126">
        <f>IF($U$185="sníž. přenesená",$N$185,0)</f>
        <v>0</v>
      </c>
      <c r="BI185" s="126">
        <f>IF($U$185="nulová",$N$185,0)</f>
        <v>0</v>
      </c>
      <c r="BJ185" s="80" t="s">
        <v>17</v>
      </c>
      <c r="BK185" s="126">
        <f>ROUND($L$185*$K$185,2)</f>
        <v>0</v>
      </c>
      <c r="BL185" s="80" t="s">
        <v>122</v>
      </c>
      <c r="BM185" s="80" t="s">
        <v>369</v>
      </c>
    </row>
    <row r="186" spans="2:47" s="6" customFormat="1" ht="16.5" customHeight="1">
      <c r="B186" s="21"/>
      <c r="C186" s="22"/>
      <c r="D186" s="22"/>
      <c r="E186" s="22"/>
      <c r="F186" s="222" t="s">
        <v>370</v>
      </c>
      <c r="G186" s="189"/>
      <c r="H186" s="189"/>
      <c r="I186" s="189"/>
      <c r="J186" s="189"/>
      <c r="K186" s="189"/>
      <c r="L186" s="189"/>
      <c r="M186" s="189"/>
      <c r="N186" s="189"/>
      <c r="O186" s="189"/>
      <c r="P186" s="189"/>
      <c r="Q186" s="189"/>
      <c r="R186" s="189"/>
      <c r="S186" s="41"/>
      <c r="T186" s="50"/>
      <c r="U186" s="22"/>
      <c r="V186" s="22"/>
      <c r="W186" s="22"/>
      <c r="X186" s="22"/>
      <c r="Y186" s="22"/>
      <c r="Z186" s="22"/>
      <c r="AA186" s="51"/>
      <c r="AT186" s="6" t="s">
        <v>128</v>
      </c>
      <c r="AU186" s="6" t="s">
        <v>17</v>
      </c>
    </row>
    <row r="187" spans="2:47" s="6" customFormat="1" ht="274.5" customHeight="1">
      <c r="B187" s="21"/>
      <c r="C187" s="22"/>
      <c r="D187" s="22"/>
      <c r="E187" s="22"/>
      <c r="F187" s="227" t="s">
        <v>371</v>
      </c>
      <c r="G187" s="189"/>
      <c r="H187" s="189"/>
      <c r="I187" s="189"/>
      <c r="J187" s="189"/>
      <c r="K187" s="189"/>
      <c r="L187" s="189"/>
      <c r="M187" s="189"/>
      <c r="N187" s="189"/>
      <c r="O187" s="189"/>
      <c r="P187" s="189"/>
      <c r="Q187" s="189"/>
      <c r="R187" s="189"/>
      <c r="S187" s="41"/>
      <c r="T187" s="50"/>
      <c r="U187" s="22"/>
      <c r="V187" s="22"/>
      <c r="W187" s="22"/>
      <c r="X187" s="22"/>
      <c r="Y187" s="22"/>
      <c r="Z187" s="22"/>
      <c r="AA187" s="51"/>
      <c r="AT187" s="6" t="s">
        <v>165</v>
      </c>
      <c r="AU187" s="6" t="s">
        <v>17</v>
      </c>
    </row>
    <row r="188" spans="2:65" s="6" customFormat="1" ht="15.75" customHeight="1">
      <c r="B188" s="21"/>
      <c r="C188" s="133" t="s">
        <v>372</v>
      </c>
      <c r="D188" s="133" t="s">
        <v>190</v>
      </c>
      <c r="E188" s="134" t="s">
        <v>373</v>
      </c>
      <c r="F188" s="228" t="s">
        <v>374</v>
      </c>
      <c r="G188" s="229"/>
      <c r="H188" s="229"/>
      <c r="I188" s="229"/>
      <c r="J188" s="135" t="s">
        <v>146</v>
      </c>
      <c r="K188" s="136">
        <v>1</v>
      </c>
      <c r="L188" s="230"/>
      <c r="M188" s="229"/>
      <c r="N188" s="231">
        <f>ROUND($L$188*$K$188,2)</f>
        <v>0</v>
      </c>
      <c r="O188" s="219"/>
      <c r="P188" s="219"/>
      <c r="Q188" s="219"/>
      <c r="R188" s="119"/>
      <c r="S188" s="41"/>
      <c r="T188" s="122"/>
      <c r="U188" s="123" t="s">
        <v>35</v>
      </c>
      <c r="V188" s="22"/>
      <c r="W188" s="22"/>
      <c r="X188" s="124">
        <v>0</v>
      </c>
      <c r="Y188" s="124">
        <f>$X$188*$K$188</f>
        <v>0</v>
      </c>
      <c r="Z188" s="124">
        <v>0</v>
      </c>
      <c r="AA188" s="125">
        <f>$Z$188*$K$188</f>
        <v>0</v>
      </c>
      <c r="AR188" s="80" t="s">
        <v>144</v>
      </c>
      <c r="AT188" s="80" t="s">
        <v>190</v>
      </c>
      <c r="AU188" s="80" t="s">
        <v>17</v>
      </c>
      <c r="AY188" s="6" t="s">
        <v>123</v>
      </c>
      <c r="BE188" s="126">
        <f>IF($U$188="základní",$N$188,0)</f>
        <v>0</v>
      </c>
      <c r="BF188" s="126">
        <f>IF($U$188="snížená",$N$188,0)</f>
        <v>0</v>
      </c>
      <c r="BG188" s="126">
        <f>IF($U$188="zákl. přenesená",$N$188,0)</f>
        <v>0</v>
      </c>
      <c r="BH188" s="126">
        <f>IF($U$188="sníž. přenesená",$N$188,0)</f>
        <v>0</v>
      </c>
      <c r="BI188" s="126">
        <f>IF($U$188="nulová",$N$188,0)</f>
        <v>0</v>
      </c>
      <c r="BJ188" s="80" t="s">
        <v>17</v>
      </c>
      <c r="BK188" s="126">
        <f>ROUND($L$188*$K$188,2)</f>
        <v>0</v>
      </c>
      <c r="BL188" s="80" t="s">
        <v>122</v>
      </c>
      <c r="BM188" s="80" t="s">
        <v>375</v>
      </c>
    </row>
    <row r="189" spans="2:47" s="6" customFormat="1" ht="16.5" customHeight="1">
      <c r="B189" s="21"/>
      <c r="C189" s="22"/>
      <c r="D189" s="22"/>
      <c r="E189" s="22"/>
      <c r="F189" s="222" t="s">
        <v>376</v>
      </c>
      <c r="G189" s="189"/>
      <c r="H189" s="189"/>
      <c r="I189" s="189"/>
      <c r="J189" s="189"/>
      <c r="K189" s="189"/>
      <c r="L189" s="189"/>
      <c r="M189" s="189"/>
      <c r="N189" s="189"/>
      <c r="O189" s="189"/>
      <c r="P189" s="189"/>
      <c r="Q189" s="189"/>
      <c r="R189" s="189"/>
      <c r="S189" s="41"/>
      <c r="T189" s="50"/>
      <c r="U189" s="22"/>
      <c r="V189" s="22"/>
      <c r="W189" s="22"/>
      <c r="X189" s="22"/>
      <c r="Y189" s="22"/>
      <c r="Z189" s="22"/>
      <c r="AA189" s="51"/>
      <c r="AT189" s="6" t="s">
        <v>128</v>
      </c>
      <c r="AU189" s="6" t="s">
        <v>17</v>
      </c>
    </row>
    <row r="190" spans="2:65" s="6" customFormat="1" ht="27" customHeight="1">
      <c r="B190" s="21"/>
      <c r="C190" s="133" t="s">
        <v>377</v>
      </c>
      <c r="D190" s="133" t="s">
        <v>190</v>
      </c>
      <c r="E190" s="134" t="s">
        <v>378</v>
      </c>
      <c r="F190" s="228" t="s">
        <v>379</v>
      </c>
      <c r="G190" s="229"/>
      <c r="H190" s="229"/>
      <c r="I190" s="229"/>
      <c r="J190" s="135" t="s">
        <v>146</v>
      </c>
      <c r="K190" s="136">
        <v>1</v>
      </c>
      <c r="L190" s="230"/>
      <c r="M190" s="229"/>
      <c r="N190" s="231">
        <f>ROUND($L$190*$K$190,2)</f>
        <v>0</v>
      </c>
      <c r="O190" s="219"/>
      <c r="P190" s="219"/>
      <c r="Q190" s="219"/>
      <c r="R190" s="119"/>
      <c r="S190" s="41"/>
      <c r="T190" s="122"/>
      <c r="U190" s="123" t="s">
        <v>35</v>
      </c>
      <c r="V190" s="22"/>
      <c r="W190" s="22"/>
      <c r="X190" s="124">
        <v>0</v>
      </c>
      <c r="Y190" s="124">
        <f>$X$190*$K$190</f>
        <v>0</v>
      </c>
      <c r="Z190" s="124">
        <v>0</v>
      </c>
      <c r="AA190" s="125">
        <f>$Z$190*$K$190</f>
        <v>0</v>
      </c>
      <c r="AR190" s="80" t="s">
        <v>144</v>
      </c>
      <c r="AT190" s="80" t="s">
        <v>190</v>
      </c>
      <c r="AU190" s="80" t="s">
        <v>17</v>
      </c>
      <c r="AY190" s="6" t="s">
        <v>123</v>
      </c>
      <c r="BE190" s="126">
        <f>IF($U$190="základní",$N$190,0)</f>
        <v>0</v>
      </c>
      <c r="BF190" s="126">
        <f>IF($U$190="snížená",$N$190,0)</f>
        <v>0</v>
      </c>
      <c r="BG190" s="126">
        <f>IF($U$190="zákl. přenesená",$N$190,0)</f>
        <v>0</v>
      </c>
      <c r="BH190" s="126">
        <f>IF($U$190="sníž. přenesená",$N$190,0)</f>
        <v>0</v>
      </c>
      <c r="BI190" s="126">
        <f>IF($U$190="nulová",$N$190,0)</f>
        <v>0</v>
      </c>
      <c r="BJ190" s="80" t="s">
        <v>17</v>
      </c>
      <c r="BK190" s="126">
        <f>ROUND($L$190*$K$190,2)</f>
        <v>0</v>
      </c>
      <c r="BL190" s="80" t="s">
        <v>122</v>
      </c>
      <c r="BM190" s="80" t="s">
        <v>380</v>
      </c>
    </row>
    <row r="191" spans="2:47" s="6" customFormat="1" ht="16.5" customHeight="1">
      <c r="B191" s="21"/>
      <c r="C191" s="22"/>
      <c r="D191" s="22"/>
      <c r="E191" s="22"/>
      <c r="F191" s="222" t="s">
        <v>379</v>
      </c>
      <c r="G191" s="189"/>
      <c r="H191" s="189"/>
      <c r="I191" s="189"/>
      <c r="J191" s="189"/>
      <c r="K191" s="189"/>
      <c r="L191" s="189"/>
      <c r="M191" s="189"/>
      <c r="N191" s="189"/>
      <c r="O191" s="189"/>
      <c r="P191" s="189"/>
      <c r="Q191" s="189"/>
      <c r="R191" s="189"/>
      <c r="S191" s="41"/>
      <c r="T191" s="50"/>
      <c r="U191" s="22"/>
      <c r="V191" s="22"/>
      <c r="W191" s="22"/>
      <c r="X191" s="22"/>
      <c r="Y191" s="22"/>
      <c r="Z191" s="22"/>
      <c r="AA191" s="51"/>
      <c r="AT191" s="6" t="s">
        <v>128</v>
      </c>
      <c r="AU191" s="6" t="s">
        <v>17</v>
      </c>
    </row>
    <row r="192" spans="2:65" s="6" customFormat="1" ht="27" customHeight="1">
      <c r="B192" s="21"/>
      <c r="C192" s="117" t="s">
        <v>381</v>
      </c>
      <c r="D192" s="117" t="s">
        <v>124</v>
      </c>
      <c r="E192" s="118" t="s">
        <v>382</v>
      </c>
      <c r="F192" s="218" t="s">
        <v>383</v>
      </c>
      <c r="G192" s="219"/>
      <c r="H192" s="219"/>
      <c r="I192" s="219"/>
      <c r="J192" s="120" t="s">
        <v>146</v>
      </c>
      <c r="K192" s="121">
        <v>1</v>
      </c>
      <c r="L192" s="220"/>
      <c r="M192" s="219"/>
      <c r="N192" s="221">
        <f>ROUND($L$192*$K$192,2)</f>
        <v>0</v>
      </c>
      <c r="O192" s="219"/>
      <c r="P192" s="219"/>
      <c r="Q192" s="219"/>
      <c r="R192" s="119" t="s">
        <v>161</v>
      </c>
      <c r="S192" s="41"/>
      <c r="T192" s="122"/>
      <c r="U192" s="123" t="s">
        <v>35</v>
      </c>
      <c r="V192" s="22"/>
      <c r="W192" s="22"/>
      <c r="X192" s="124">
        <v>0.00293</v>
      </c>
      <c r="Y192" s="124">
        <f>$X$192*$K$192</f>
        <v>0.00293</v>
      </c>
      <c r="Z192" s="124">
        <v>0</v>
      </c>
      <c r="AA192" s="125">
        <f>$Z$192*$K$192</f>
        <v>0</v>
      </c>
      <c r="AR192" s="80" t="s">
        <v>122</v>
      </c>
      <c r="AT192" s="80" t="s">
        <v>124</v>
      </c>
      <c r="AU192" s="80" t="s">
        <v>17</v>
      </c>
      <c r="AY192" s="6" t="s">
        <v>123</v>
      </c>
      <c r="BE192" s="126">
        <f>IF($U$192="základní",$N$192,0)</f>
        <v>0</v>
      </c>
      <c r="BF192" s="126">
        <f>IF($U$192="snížená",$N$192,0)</f>
        <v>0</v>
      </c>
      <c r="BG192" s="126">
        <f>IF($U$192="zákl. přenesená",$N$192,0)</f>
        <v>0</v>
      </c>
      <c r="BH192" s="126">
        <f>IF($U$192="sníž. přenesená",$N$192,0)</f>
        <v>0</v>
      </c>
      <c r="BI192" s="126">
        <f>IF($U$192="nulová",$N$192,0)</f>
        <v>0</v>
      </c>
      <c r="BJ192" s="80" t="s">
        <v>17</v>
      </c>
      <c r="BK192" s="126">
        <f>ROUND($L$192*$K$192,2)</f>
        <v>0</v>
      </c>
      <c r="BL192" s="80" t="s">
        <v>122</v>
      </c>
      <c r="BM192" s="80" t="s">
        <v>384</v>
      </c>
    </row>
    <row r="193" spans="2:47" s="6" customFormat="1" ht="16.5" customHeight="1">
      <c r="B193" s="21"/>
      <c r="C193" s="22"/>
      <c r="D193" s="22"/>
      <c r="E193" s="22"/>
      <c r="F193" s="222" t="s">
        <v>385</v>
      </c>
      <c r="G193" s="189"/>
      <c r="H193" s="189"/>
      <c r="I193" s="189"/>
      <c r="J193" s="189"/>
      <c r="K193" s="189"/>
      <c r="L193" s="189"/>
      <c r="M193" s="189"/>
      <c r="N193" s="189"/>
      <c r="O193" s="189"/>
      <c r="P193" s="189"/>
      <c r="Q193" s="189"/>
      <c r="R193" s="189"/>
      <c r="S193" s="41"/>
      <c r="T193" s="50"/>
      <c r="U193" s="22"/>
      <c r="V193" s="22"/>
      <c r="W193" s="22"/>
      <c r="X193" s="22"/>
      <c r="Y193" s="22"/>
      <c r="Z193" s="22"/>
      <c r="AA193" s="51"/>
      <c r="AT193" s="6" t="s">
        <v>128</v>
      </c>
      <c r="AU193" s="6" t="s">
        <v>17</v>
      </c>
    </row>
    <row r="194" spans="2:47" s="6" customFormat="1" ht="274.5" customHeight="1">
      <c r="B194" s="21"/>
      <c r="C194" s="22"/>
      <c r="D194" s="22"/>
      <c r="E194" s="22"/>
      <c r="F194" s="227" t="s">
        <v>371</v>
      </c>
      <c r="G194" s="189"/>
      <c r="H194" s="189"/>
      <c r="I194" s="189"/>
      <c r="J194" s="189"/>
      <c r="K194" s="189"/>
      <c r="L194" s="189"/>
      <c r="M194" s="189"/>
      <c r="N194" s="189"/>
      <c r="O194" s="189"/>
      <c r="P194" s="189"/>
      <c r="Q194" s="189"/>
      <c r="R194" s="189"/>
      <c r="S194" s="41"/>
      <c r="T194" s="50"/>
      <c r="U194" s="22"/>
      <c r="V194" s="22"/>
      <c r="W194" s="22"/>
      <c r="X194" s="22"/>
      <c r="Y194" s="22"/>
      <c r="Z194" s="22"/>
      <c r="AA194" s="51"/>
      <c r="AT194" s="6" t="s">
        <v>165</v>
      </c>
      <c r="AU194" s="6" t="s">
        <v>17</v>
      </c>
    </row>
    <row r="195" spans="2:65" s="6" customFormat="1" ht="15.75" customHeight="1">
      <c r="B195" s="21"/>
      <c r="C195" s="133" t="s">
        <v>386</v>
      </c>
      <c r="D195" s="133" t="s">
        <v>190</v>
      </c>
      <c r="E195" s="134" t="s">
        <v>387</v>
      </c>
      <c r="F195" s="228" t="s">
        <v>388</v>
      </c>
      <c r="G195" s="229"/>
      <c r="H195" s="229"/>
      <c r="I195" s="229"/>
      <c r="J195" s="135" t="s">
        <v>146</v>
      </c>
      <c r="K195" s="136">
        <v>1</v>
      </c>
      <c r="L195" s="230"/>
      <c r="M195" s="229"/>
      <c r="N195" s="231">
        <f>ROUND($L$195*$K$195,2)</f>
        <v>0</v>
      </c>
      <c r="O195" s="219"/>
      <c r="P195" s="219"/>
      <c r="Q195" s="219"/>
      <c r="R195" s="119"/>
      <c r="S195" s="41"/>
      <c r="T195" s="122"/>
      <c r="U195" s="123" t="s">
        <v>35</v>
      </c>
      <c r="V195" s="22"/>
      <c r="W195" s="22"/>
      <c r="X195" s="124">
        <v>0</v>
      </c>
      <c r="Y195" s="124">
        <f>$X$195*$K$195</f>
        <v>0</v>
      </c>
      <c r="Z195" s="124">
        <v>0</v>
      </c>
      <c r="AA195" s="125">
        <f>$Z$195*$K$195</f>
        <v>0</v>
      </c>
      <c r="AR195" s="80" t="s">
        <v>144</v>
      </c>
      <c r="AT195" s="80" t="s">
        <v>190</v>
      </c>
      <c r="AU195" s="80" t="s">
        <v>17</v>
      </c>
      <c r="AY195" s="6" t="s">
        <v>123</v>
      </c>
      <c r="BE195" s="126">
        <f>IF($U$195="základní",$N$195,0)</f>
        <v>0</v>
      </c>
      <c r="BF195" s="126">
        <f>IF($U$195="snížená",$N$195,0)</f>
        <v>0</v>
      </c>
      <c r="BG195" s="126">
        <f>IF($U$195="zákl. přenesená",$N$195,0)</f>
        <v>0</v>
      </c>
      <c r="BH195" s="126">
        <f>IF($U$195="sníž. přenesená",$N$195,0)</f>
        <v>0</v>
      </c>
      <c r="BI195" s="126">
        <f>IF($U$195="nulová",$N$195,0)</f>
        <v>0</v>
      </c>
      <c r="BJ195" s="80" t="s">
        <v>17</v>
      </c>
      <c r="BK195" s="126">
        <f>ROUND($L$195*$K$195,2)</f>
        <v>0</v>
      </c>
      <c r="BL195" s="80" t="s">
        <v>122</v>
      </c>
      <c r="BM195" s="80" t="s">
        <v>389</v>
      </c>
    </row>
    <row r="196" spans="2:47" s="6" customFormat="1" ht="16.5" customHeight="1">
      <c r="B196" s="21"/>
      <c r="C196" s="22"/>
      <c r="D196" s="22"/>
      <c r="E196" s="22"/>
      <c r="F196" s="222" t="s">
        <v>388</v>
      </c>
      <c r="G196" s="189"/>
      <c r="H196" s="189"/>
      <c r="I196" s="189"/>
      <c r="J196" s="189"/>
      <c r="K196" s="189"/>
      <c r="L196" s="189"/>
      <c r="M196" s="189"/>
      <c r="N196" s="189"/>
      <c r="O196" s="189"/>
      <c r="P196" s="189"/>
      <c r="Q196" s="189"/>
      <c r="R196" s="189"/>
      <c r="S196" s="41"/>
      <c r="T196" s="50"/>
      <c r="U196" s="22"/>
      <c r="V196" s="22"/>
      <c r="W196" s="22"/>
      <c r="X196" s="22"/>
      <c r="Y196" s="22"/>
      <c r="Z196" s="22"/>
      <c r="AA196" s="51"/>
      <c r="AT196" s="6" t="s">
        <v>128</v>
      </c>
      <c r="AU196" s="6" t="s">
        <v>17</v>
      </c>
    </row>
    <row r="197" spans="2:65" s="6" customFormat="1" ht="15.75" customHeight="1">
      <c r="B197" s="21"/>
      <c r="C197" s="133" t="s">
        <v>390</v>
      </c>
      <c r="D197" s="133" t="s">
        <v>190</v>
      </c>
      <c r="E197" s="134" t="s">
        <v>391</v>
      </c>
      <c r="F197" s="228" t="s">
        <v>392</v>
      </c>
      <c r="G197" s="229"/>
      <c r="H197" s="229"/>
      <c r="I197" s="229"/>
      <c r="J197" s="135" t="s">
        <v>146</v>
      </c>
      <c r="K197" s="136">
        <v>1</v>
      </c>
      <c r="L197" s="230"/>
      <c r="M197" s="229"/>
      <c r="N197" s="231">
        <f>ROUND($L$197*$K$197,2)</f>
        <v>0</v>
      </c>
      <c r="O197" s="219"/>
      <c r="P197" s="219"/>
      <c r="Q197" s="219"/>
      <c r="R197" s="119"/>
      <c r="S197" s="41"/>
      <c r="T197" s="122"/>
      <c r="U197" s="123" t="s">
        <v>35</v>
      </c>
      <c r="V197" s="22"/>
      <c r="W197" s="22"/>
      <c r="X197" s="124">
        <v>0</v>
      </c>
      <c r="Y197" s="124">
        <f>$X$197*$K$197</f>
        <v>0</v>
      </c>
      <c r="Z197" s="124">
        <v>0</v>
      </c>
      <c r="AA197" s="125">
        <f>$Z$197*$K$197</f>
        <v>0</v>
      </c>
      <c r="AR197" s="80" t="s">
        <v>144</v>
      </c>
      <c r="AT197" s="80" t="s">
        <v>190</v>
      </c>
      <c r="AU197" s="80" t="s">
        <v>17</v>
      </c>
      <c r="AY197" s="6" t="s">
        <v>123</v>
      </c>
      <c r="BE197" s="126">
        <f>IF($U$197="základní",$N$197,0)</f>
        <v>0</v>
      </c>
      <c r="BF197" s="126">
        <f>IF($U$197="snížená",$N$197,0)</f>
        <v>0</v>
      </c>
      <c r="BG197" s="126">
        <f>IF($U$197="zákl. přenesená",$N$197,0)</f>
        <v>0</v>
      </c>
      <c r="BH197" s="126">
        <f>IF($U$197="sníž. přenesená",$N$197,0)</f>
        <v>0</v>
      </c>
      <c r="BI197" s="126">
        <f>IF($U$197="nulová",$N$197,0)</f>
        <v>0</v>
      </c>
      <c r="BJ197" s="80" t="s">
        <v>17</v>
      </c>
      <c r="BK197" s="126">
        <f>ROUND($L$197*$K$197,2)</f>
        <v>0</v>
      </c>
      <c r="BL197" s="80" t="s">
        <v>122</v>
      </c>
      <c r="BM197" s="80" t="s">
        <v>393</v>
      </c>
    </row>
    <row r="198" spans="2:47" s="6" customFormat="1" ht="16.5" customHeight="1">
      <c r="B198" s="21"/>
      <c r="C198" s="22"/>
      <c r="D198" s="22"/>
      <c r="E198" s="22"/>
      <c r="F198" s="222" t="s">
        <v>392</v>
      </c>
      <c r="G198" s="189"/>
      <c r="H198" s="189"/>
      <c r="I198" s="189"/>
      <c r="J198" s="189"/>
      <c r="K198" s="189"/>
      <c r="L198" s="189"/>
      <c r="M198" s="189"/>
      <c r="N198" s="189"/>
      <c r="O198" s="189"/>
      <c r="P198" s="189"/>
      <c r="Q198" s="189"/>
      <c r="R198" s="189"/>
      <c r="S198" s="41"/>
      <c r="T198" s="50"/>
      <c r="U198" s="22"/>
      <c r="V198" s="22"/>
      <c r="W198" s="22"/>
      <c r="X198" s="22"/>
      <c r="Y198" s="22"/>
      <c r="Z198" s="22"/>
      <c r="AA198" s="51"/>
      <c r="AT198" s="6" t="s">
        <v>128</v>
      </c>
      <c r="AU198" s="6" t="s">
        <v>17</v>
      </c>
    </row>
    <row r="199" spans="2:65" s="6" customFormat="1" ht="15.75" customHeight="1">
      <c r="B199" s="21"/>
      <c r="C199" s="117" t="s">
        <v>394</v>
      </c>
      <c r="D199" s="117" t="s">
        <v>124</v>
      </c>
      <c r="E199" s="118" t="s">
        <v>395</v>
      </c>
      <c r="F199" s="218" t="s">
        <v>396</v>
      </c>
      <c r="G199" s="219"/>
      <c r="H199" s="219"/>
      <c r="I199" s="219"/>
      <c r="J199" s="120" t="s">
        <v>146</v>
      </c>
      <c r="K199" s="121">
        <v>2</v>
      </c>
      <c r="L199" s="220"/>
      <c r="M199" s="219"/>
      <c r="N199" s="221">
        <f>ROUND($L$199*$K$199,2)</f>
        <v>0</v>
      </c>
      <c r="O199" s="219"/>
      <c r="P199" s="219"/>
      <c r="Q199" s="219"/>
      <c r="R199" s="119" t="s">
        <v>161</v>
      </c>
      <c r="S199" s="41"/>
      <c r="T199" s="122"/>
      <c r="U199" s="123" t="s">
        <v>35</v>
      </c>
      <c r="V199" s="22"/>
      <c r="W199" s="22"/>
      <c r="X199" s="124">
        <v>0.115</v>
      </c>
      <c r="Y199" s="124">
        <f>$X$199*$K$199</f>
        <v>0.23</v>
      </c>
      <c r="Z199" s="124">
        <v>0</v>
      </c>
      <c r="AA199" s="125">
        <f>$Z$199*$K$199</f>
        <v>0</v>
      </c>
      <c r="AR199" s="80" t="s">
        <v>122</v>
      </c>
      <c r="AT199" s="80" t="s">
        <v>124</v>
      </c>
      <c r="AU199" s="80" t="s">
        <v>17</v>
      </c>
      <c r="AY199" s="6" t="s">
        <v>123</v>
      </c>
      <c r="BE199" s="126">
        <f>IF($U$199="základní",$N$199,0)</f>
        <v>0</v>
      </c>
      <c r="BF199" s="126">
        <f>IF($U$199="snížená",$N$199,0)</f>
        <v>0</v>
      </c>
      <c r="BG199" s="126">
        <f>IF($U$199="zákl. přenesená",$N$199,0)</f>
        <v>0</v>
      </c>
      <c r="BH199" s="126">
        <f>IF($U$199="sníž. přenesená",$N$199,0)</f>
        <v>0</v>
      </c>
      <c r="BI199" s="126">
        <f>IF($U$199="nulová",$N$199,0)</f>
        <v>0</v>
      </c>
      <c r="BJ199" s="80" t="s">
        <v>17</v>
      </c>
      <c r="BK199" s="126">
        <f>ROUND($L$199*$K$199,2)</f>
        <v>0</v>
      </c>
      <c r="BL199" s="80" t="s">
        <v>122</v>
      </c>
      <c r="BM199" s="80" t="s">
        <v>397</v>
      </c>
    </row>
    <row r="200" spans="2:47" s="6" customFormat="1" ht="16.5" customHeight="1">
      <c r="B200" s="21"/>
      <c r="C200" s="22"/>
      <c r="D200" s="22"/>
      <c r="E200" s="22"/>
      <c r="F200" s="222" t="s">
        <v>396</v>
      </c>
      <c r="G200" s="189"/>
      <c r="H200" s="189"/>
      <c r="I200" s="189"/>
      <c r="J200" s="189"/>
      <c r="K200" s="189"/>
      <c r="L200" s="189"/>
      <c r="M200" s="189"/>
      <c r="N200" s="189"/>
      <c r="O200" s="189"/>
      <c r="P200" s="189"/>
      <c r="Q200" s="189"/>
      <c r="R200" s="189"/>
      <c r="S200" s="41"/>
      <c r="T200" s="50"/>
      <c r="U200" s="22"/>
      <c r="V200" s="22"/>
      <c r="W200" s="22"/>
      <c r="X200" s="22"/>
      <c r="Y200" s="22"/>
      <c r="Z200" s="22"/>
      <c r="AA200" s="51"/>
      <c r="AT200" s="6" t="s">
        <v>128</v>
      </c>
      <c r="AU200" s="6" t="s">
        <v>17</v>
      </c>
    </row>
    <row r="201" spans="2:47" s="6" customFormat="1" ht="62.25" customHeight="1">
      <c r="B201" s="21"/>
      <c r="C201" s="22"/>
      <c r="D201" s="22"/>
      <c r="E201" s="22"/>
      <c r="F201" s="227" t="s">
        <v>398</v>
      </c>
      <c r="G201" s="189"/>
      <c r="H201" s="189"/>
      <c r="I201" s="189"/>
      <c r="J201" s="189"/>
      <c r="K201" s="189"/>
      <c r="L201" s="189"/>
      <c r="M201" s="189"/>
      <c r="N201" s="189"/>
      <c r="O201" s="189"/>
      <c r="P201" s="189"/>
      <c r="Q201" s="189"/>
      <c r="R201" s="189"/>
      <c r="S201" s="41"/>
      <c r="T201" s="50"/>
      <c r="U201" s="22"/>
      <c r="V201" s="22"/>
      <c r="W201" s="22"/>
      <c r="X201" s="22"/>
      <c r="Y201" s="22"/>
      <c r="Z201" s="22"/>
      <c r="AA201" s="51"/>
      <c r="AT201" s="6" t="s">
        <v>165</v>
      </c>
      <c r="AU201" s="6" t="s">
        <v>17</v>
      </c>
    </row>
    <row r="202" spans="2:65" s="6" customFormat="1" ht="15.75" customHeight="1">
      <c r="B202" s="21"/>
      <c r="C202" s="133" t="s">
        <v>399</v>
      </c>
      <c r="D202" s="133" t="s">
        <v>190</v>
      </c>
      <c r="E202" s="134" t="s">
        <v>400</v>
      </c>
      <c r="F202" s="228" t="s">
        <v>401</v>
      </c>
      <c r="G202" s="229"/>
      <c r="H202" s="229"/>
      <c r="I202" s="229"/>
      <c r="J202" s="135" t="s">
        <v>146</v>
      </c>
      <c r="K202" s="136">
        <v>2</v>
      </c>
      <c r="L202" s="230"/>
      <c r="M202" s="229"/>
      <c r="N202" s="231">
        <f>ROUND($L$202*$K$202,2)</f>
        <v>0</v>
      </c>
      <c r="O202" s="219"/>
      <c r="P202" s="219"/>
      <c r="Q202" s="219"/>
      <c r="R202" s="119"/>
      <c r="S202" s="41"/>
      <c r="T202" s="122"/>
      <c r="U202" s="123" t="s">
        <v>35</v>
      </c>
      <c r="V202" s="22"/>
      <c r="W202" s="22"/>
      <c r="X202" s="124">
        <v>0</v>
      </c>
      <c r="Y202" s="124">
        <f>$X$202*$K$202</f>
        <v>0</v>
      </c>
      <c r="Z202" s="124">
        <v>0</v>
      </c>
      <c r="AA202" s="125">
        <f>$Z$202*$K$202</f>
        <v>0</v>
      </c>
      <c r="AR202" s="80" t="s">
        <v>144</v>
      </c>
      <c r="AT202" s="80" t="s">
        <v>190</v>
      </c>
      <c r="AU202" s="80" t="s">
        <v>17</v>
      </c>
      <c r="AY202" s="6" t="s">
        <v>123</v>
      </c>
      <c r="BE202" s="126">
        <f>IF($U$202="základní",$N$202,0)</f>
        <v>0</v>
      </c>
      <c r="BF202" s="126">
        <f>IF($U$202="snížená",$N$202,0)</f>
        <v>0</v>
      </c>
      <c r="BG202" s="126">
        <f>IF($U$202="zákl. přenesená",$N$202,0)</f>
        <v>0</v>
      </c>
      <c r="BH202" s="126">
        <f>IF($U$202="sníž. přenesená",$N$202,0)</f>
        <v>0</v>
      </c>
      <c r="BI202" s="126">
        <f>IF($U$202="nulová",$N$202,0)</f>
        <v>0</v>
      </c>
      <c r="BJ202" s="80" t="s">
        <v>17</v>
      </c>
      <c r="BK202" s="126">
        <f>ROUND($L$202*$K$202,2)</f>
        <v>0</v>
      </c>
      <c r="BL202" s="80" t="s">
        <v>122</v>
      </c>
      <c r="BM202" s="80" t="s">
        <v>402</v>
      </c>
    </row>
    <row r="203" spans="2:47" s="6" customFormat="1" ht="16.5" customHeight="1">
      <c r="B203" s="21"/>
      <c r="C203" s="22"/>
      <c r="D203" s="22"/>
      <c r="E203" s="22"/>
      <c r="F203" s="222" t="s">
        <v>401</v>
      </c>
      <c r="G203" s="189"/>
      <c r="H203" s="189"/>
      <c r="I203" s="189"/>
      <c r="J203" s="189"/>
      <c r="K203" s="189"/>
      <c r="L203" s="189"/>
      <c r="M203" s="189"/>
      <c r="N203" s="189"/>
      <c r="O203" s="189"/>
      <c r="P203" s="189"/>
      <c r="Q203" s="189"/>
      <c r="R203" s="189"/>
      <c r="S203" s="41"/>
      <c r="T203" s="50"/>
      <c r="U203" s="22"/>
      <c r="V203" s="22"/>
      <c r="W203" s="22"/>
      <c r="X203" s="22"/>
      <c r="Y203" s="22"/>
      <c r="Z203" s="22"/>
      <c r="AA203" s="51"/>
      <c r="AT203" s="6" t="s">
        <v>128</v>
      </c>
      <c r="AU203" s="6" t="s">
        <v>17</v>
      </c>
    </row>
    <row r="204" spans="2:65" s="6" customFormat="1" ht="15.75" customHeight="1">
      <c r="B204" s="21"/>
      <c r="C204" s="117" t="s">
        <v>403</v>
      </c>
      <c r="D204" s="117" t="s">
        <v>124</v>
      </c>
      <c r="E204" s="118" t="s">
        <v>404</v>
      </c>
      <c r="F204" s="218" t="s">
        <v>405</v>
      </c>
      <c r="G204" s="219"/>
      <c r="H204" s="219"/>
      <c r="I204" s="219"/>
      <c r="J204" s="120" t="s">
        <v>146</v>
      </c>
      <c r="K204" s="121">
        <v>2</v>
      </c>
      <c r="L204" s="220"/>
      <c r="M204" s="219"/>
      <c r="N204" s="221">
        <f>ROUND($L$204*$K$204,2)</f>
        <v>0</v>
      </c>
      <c r="O204" s="219"/>
      <c r="P204" s="219"/>
      <c r="Q204" s="219"/>
      <c r="R204" s="119" t="s">
        <v>161</v>
      </c>
      <c r="S204" s="41"/>
      <c r="T204" s="122"/>
      <c r="U204" s="123" t="s">
        <v>35</v>
      </c>
      <c r="V204" s="22"/>
      <c r="W204" s="22"/>
      <c r="X204" s="124">
        <v>0.00031</v>
      </c>
      <c r="Y204" s="124">
        <f>$X$204*$K$204</f>
        <v>0.00062</v>
      </c>
      <c r="Z204" s="124">
        <v>0</v>
      </c>
      <c r="AA204" s="125">
        <f>$Z$204*$K$204</f>
        <v>0</v>
      </c>
      <c r="AR204" s="80" t="s">
        <v>122</v>
      </c>
      <c r="AT204" s="80" t="s">
        <v>124</v>
      </c>
      <c r="AU204" s="80" t="s">
        <v>17</v>
      </c>
      <c r="AY204" s="6" t="s">
        <v>123</v>
      </c>
      <c r="BE204" s="126">
        <f>IF($U$204="základní",$N$204,0)</f>
        <v>0</v>
      </c>
      <c r="BF204" s="126">
        <f>IF($U$204="snížená",$N$204,0)</f>
        <v>0</v>
      </c>
      <c r="BG204" s="126">
        <f>IF($U$204="zákl. přenesená",$N$204,0)</f>
        <v>0</v>
      </c>
      <c r="BH204" s="126">
        <f>IF($U$204="sníž. přenesená",$N$204,0)</f>
        <v>0</v>
      </c>
      <c r="BI204" s="126">
        <f>IF($U$204="nulová",$N$204,0)</f>
        <v>0</v>
      </c>
      <c r="BJ204" s="80" t="s">
        <v>17</v>
      </c>
      <c r="BK204" s="126">
        <f>ROUND($L$204*$K$204,2)</f>
        <v>0</v>
      </c>
      <c r="BL204" s="80" t="s">
        <v>122</v>
      </c>
      <c r="BM204" s="80" t="s">
        <v>406</v>
      </c>
    </row>
    <row r="205" spans="2:47" s="6" customFormat="1" ht="16.5" customHeight="1">
      <c r="B205" s="21"/>
      <c r="C205" s="22"/>
      <c r="D205" s="22"/>
      <c r="E205" s="22"/>
      <c r="F205" s="222" t="s">
        <v>407</v>
      </c>
      <c r="G205" s="189"/>
      <c r="H205" s="189"/>
      <c r="I205" s="189"/>
      <c r="J205" s="189"/>
      <c r="K205" s="189"/>
      <c r="L205" s="189"/>
      <c r="M205" s="189"/>
      <c r="N205" s="189"/>
      <c r="O205" s="189"/>
      <c r="P205" s="189"/>
      <c r="Q205" s="189"/>
      <c r="R205" s="189"/>
      <c r="S205" s="41"/>
      <c r="T205" s="50"/>
      <c r="U205" s="22"/>
      <c r="V205" s="22"/>
      <c r="W205" s="22"/>
      <c r="X205" s="22"/>
      <c r="Y205" s="22"/>
      <c r="Z205" s="22"/>
      <c r="AA205" s="51"/>
      <c r="AT205" s="6" t="s">
        <v>128</v>
      </c>
      <c r="AU205" s="6" t="s">
        <v>17</v>
      </c>
    </row>
    <row r="206" spans="2:47" s="6" customFormat="1" ht="74.25" customHeight="1">
      <c r="B206" s="21"/>
      <c r="C206" s="22"/>
      <c r="D206" s="22"/>
      <c r="E206" s="22"/>
      <c r="F206" s="227" t="s">
        <v>408</v>
      </c>
      <c r="G206" s="189"/>
      <c r="H206" s="189"/>
      <c r="I206" s="189"/>
      <c r="J206" s="189"/>
      <c r="K206" s="189"/>
      <c r="L206" s="189"/>
      <c r="M206" s="189"/>
      <c r="N206" s="189"/>
      <c r="O206" s="189"/>
      <c r="P206" s="189"/>
      <c r="Q206" s="189"/>
      <c r="R206" s="189"/>
      <c r="S206" s="41"/>
      <c r="T206" s="50"/>
      <c r="U206" s="22"/>
      <c r="V206" s="22"/>
      <c r="W206" s="22"/>
      <c r="X206" s="22"/>
      <c r="Y206" s="22"/>
      <c r="Z206" s="22"/>
      <c r="AA206" s="51"/>
      <c r="AT206" s="6" t="s">
        <v>165</v>
      </c>
      <c r="AU206" s="6" t="s">
        <v>17</v>
      </c>
    </row>
    <row r="207" spans="2:65" s="6" customFormat="1" ht="15.75" customHeight="1">
      <c r="B207" s="21"/>
      <c r="C207" s="117" t="s">
        <v>409</v>
      </c>
      <c r="D207" s="117" t="s">
        <v>124</v>
      </c>
      <c r="E207" s="118" t="s">
        <v>410</v>
      </c>
      <c r="F207" s="218" t="s">
        <v>411</v>
      </c>
      <c r="G207" s="219"/>
      <c r="H207" s="219"/>
      <c r="I207" s="219"/>
      <c r="J207" s="120" t="s">
        <v>412</v>
      </c>
      <c r="K207" s="121">
        <v>1</v>
      </c>
      <c r="L207" s="220"/>
      <c r="M207" s="219"/>
      <c r="N207" s="221">
        <f>ROUND($L$207*$K$207,2)</f>
        <v>0</v>
      </c>
      <c r="O207" s="219"/>
      <c r="P207" s="219"/>
      <c r="Q207" s="219"/>
      <c r="R207" s="119"/>
      <c r="S207" s="41"/>
      <c r="T207" s="122"/>
      <c r="U207" s="123" t="s">
        <v>35</v>
      </c>
      <c r="V207" s="22"/>
      <c r="W207" s="22"/>
      <c r="X207" s="124">
        <v>0</v>
      </c>
      <c r="Y207" s="124">
        <f>$X$207*$K$207</f>
        <v>0</v>
      </c>
      <c r="Z207" s="124">
        <v>0</v>
      </c>
      <c r="AA207" s="125">
        <f>$Z$207*$K$207</f>
        <v>0</v>
      </c>
      <c r="AR207" s="80" t="s">
        <v>122</v>
      </c>
      <c r="AT207" s="80" t="s">
        <v>124</v>
      </c>
      <c r="AU207" s="80" t="s">
        <v>17</v>
      </c>
      <c r="AY207" s="6" t="s">
        <v>123</v>
      </c>
      <c r="BE207" s="126">
        <f>IF($U$207="základní",$N$207,0)</f>
        <v>0</v>
      </c>
      <c r="BF207" s="126">
        <f>IF($U$207="snížená",$N$207,0)</f>
        <v>0</v>
      </c>
      <c r="BG207" s="126">
        <f>IF($U$207="zákl. přenesená",$N$207,0)</f>
        <v>0</v>
      </c>
      <c r="BH207" s="126">
        <f>IF($U$207="sníž. přenesená",$N$207,0)</f>
        <v>0</v>
      </c>
      <c r="BI207" s="126">
        <f>IF($U$207="nulová",$N$207,0)</f>
        <v>0</v>
      </c>
      <c r="BJ207" s="80" t="s">
        <v>17</v>
      </c>
      <c r="BK207" s="126">
        <f>ROUND($L$207*$K$207,2)</f>
        <v>0</v>
      </c>
      <c r="BL207" s="80" t="s">
        <v>122</v>
      </c>
      <c r="BM207" s="80" t="s">
        <v>413</v>
      </c>
    </row>
    <row r="208" spans="2:47" s="6" customFormat="1" ht="16.5" customHeight="1">
      <c r="B208" s="21"/>
      <c r="C208" s="22"/>
      <c r="D208" s="22"/>
      <c r="E208" s="22"/>
      <c r="F208" s="222" t="s">
        <v>411</v>
      </c>
      <c r="G208" s="189"/>
      <c r="H208" s="189"/>
      <c r="I208" s="189"/>
      <c r="J208" s="189"/>
      <c r="K208" s="189"/>
      <c r="L208" s="189"/>
      <c r="M208" s="189"/>
      <c r="N208" s="189"/>
      <c r="O208" s="189"/>
      <c r="P208" s="189"/>
      <c r="Q208" s="189"/>
      <c r="R208" s="189"/>
      <c r="S208" s="41"/>
      <c r="T208" s="50"/>
      <c r="U208" s="22"/>
      <c r="V208" s="22"/>
      <c r="W208" s="22"/>
      <c r="X208" s="22"/>
      <c r="Y208" s="22"/>
      <c r="Z208" s="22"/>
      <c r="AA208" s="51"/>
      <c r="AT208" s="6" t="s">
        <v>128</v>
      </c>
      <c r="AU208" s="6" t="s">
        <v>17</v>
      </c>
    </row>
    <row r="209" spans="2:65" s="6" customFormat="1" ht="15.75" customHeight="1">
      <c r="B209" s="21"/>
      <c r="C209" s="117" t="s">
        <v>414</v>
      </c>
      <c r="D209" s="117" t="s">
        <v>124</v>
      </c>
      <c r="E209" s="118" t="s">
        <v>415</v>
      </c>
      <c r="F209" s="218" t="s">
        <v>416</v>
      </c>
      <c r="G209" s="219"/>
      <c r="H209" s="219"/>
      <c r="I209" s="219"/>
      <c r="J209" s="120" t="s">
        <v>126</v>
      </c>
      <c r="K209" s="121">
        <v>3</v>
      </c>
      <c r="L209" s="220"/>
      <c r="M209" s="219"/>
      <c r="N209" s="221">
        <f>ROUND($L$209*$K$209,2)</f>
        <v>0</v>
      </c>
      <c r="O209" s="219"/>
      <c r="P209" s="219"/>
      <c r="Q209" s="219"/>
      <c r="R209" s="119"/>
      <c r="S209" s="41"/>
      <c r="T209" s="122"/>
      <c r="U209" s="123" t="s">
        <v>35</v>
      </c>
      <c r="V209" s="22"/>
      <c r="W209" s="22"/>
      <c r="X209" s="124">
        <v>0</v>
      </c>
      <c r="Y209" s="124">
        <f>$X$209*$K$209</f>
        <v>0</v>
      </c>
      <c r="Z209" s="124">
        <v>0</v>
      </c>
      <c r="AA209" s="125">
        <f>$Z$209*$K$209</f>
        <v>0</v>
      </c>
      <c r="AR209" s="80" t="s">
        <v>122</v>
      </c>
      <c r="AT209" s="80" t="s">
        <v>124</v>
      </c>
      <c r="AU209" s="80" t="s">
        <v>17</v>
      </c>
      <c r="AY209" s="6" t="s">
        <v>123</v>
      </c>
      <c r="BE209" s="126">
        <f>IF($U$209="základní",$N$209,0)</f>
        <v>0</v>
      </c>
      <c r="BF209" s="126">
        <f>IF($U$209="snížená",$N$209,0)</f>
        <v>0</v>
      </c>
      <c r="BG209" s="126">
        <f>IF($U$209="zákl. přenesená",$N$209,0)</f>
        <v>0</v>
      </c>
      <c r="BH209" s="126">
        <f>IF($U$209="sníž. přenesená",$N$209,0)</f>
        <v>0</v>
      </c>
      <c r="BI209" s="126">
        <f>IF($U$209="nulová",$N$209,0)</f>
        <v>0</v>
      </c>
      <c r="BJ209" s="80" t="s">
        <v>17</v>
      </c>
      <c r="BK209" s="126">
        <f>ROUND($L$209*$K$209,2)</f>
        <v>0</v>
      </c>
      <c r="BL209" s="80" t="s">
        <v>122</v>
      </c>
      <c r="BM209" s="80" t="s">
        <v>417</v>
      </c>
    </row>
    <row r="210" spans="2:47" s="6" customFormat="1" ht="16.5" customHeight="1">
      <c r="B210" s="21"/>
      <c r="C210" s="22"/>
      <c r="D210" s="22"/>
      <c r="E210" s="22"/>
      <c r="F210" s="222" t="s">
        <v>416</v>
      </c>
      <c r="G210" s="189"/>
      <c r="H210" s="189"/>
      <c r="I210" s="189"/>
      <c r="J210" s="189"/>
      <c r="K210" s="189"/>
      <c r="L210" s="189"/>
      <c r="M210" s="189"/>
      <c r="N210" s="189"/>
      <c r="O210" s="189"/>
      <c r="P210" s="189"/>
      <c r="Q210" s="189"/>
      <c r="R210" s="189"/>
      <c r="S210" s="41"/>
      <c r="T210" s="50"/>
      <c r="U210" s="22"/>
      <c r="V210" s="22"/>
      <c r="W210" s="22"/>
      <c r="X210" s="22"/>
      <c r="Y210" s="22"/>
      <c r="Z210" s="22"/>
      <c r="AA210" s="51"/>
      <c r="AT210" s="6" t="s">
        <v>128</v>
      </c>
      <c r="AU210" s="6" t="s">
        <v>17</v>
      </c>
    </row>
    <row r="211" spans="2:63" s="106" customFormat="1" ht="37.5" customHeight="1">
      <c r="B211" s="107"/>
      <c r="C211" s="108"/>
      <c r="D211" s="109" t="s">
        <v>157</v>
      </c>
      <c r="E211" s="108"/>
      <c r="F211" s="108"/>
      <c r="G211" s="108"/>
      <c r="H211" s="108"/>
      <c r="I211" s="108"/>
      <c r="J211" s="108"/>
      <c r="K211" s="108"/>
      <c r="L211" s="108"/>
      <c r="M211" s="108"/>
      <c r="N211" s="224">
        <f>$BK$211</f>
        <v>0</v>
      </c>
      <c r="O211" s="225"/>
      <c r="P211" s="225"/>
      <c r="Q211" s="225"/>
      <c r="R211" s="108"/>
      <c r="S211" s="110"/>
      <c r="T211" s="111"/>
      <c r="U211" s="108"/>
      <c r="V211" s="108"/>
      <c r="W211" s="112">
        <f>SUM($W$212:$W$217)</f>
        <v>0</v>
      </c>
      <c r="X211" s="108"/>
      <c r="Y211" s="112">
        <f>SUM($Y$212:$Y$217)</f>
        <v>0</v>
      </c>
      <c r="Z211" s="108"/>
      <c r="AA211" s="113">
        <f>SUM($AA$212:$AA$217)</f>
        <v>0</v>
      </c>
      <c r="AR211" s="114" t="s">
        <v>17</v>
      </c>
      <c r="AT211" s="114" t="s">
        <v>64</v>
      </c>
      <c r="AU211" s="114" t="s">
        <v>65</v>
      </c>
      <c r="AY211" s="114" t="s">
        <v>123</v>
      </c>
      <c r="BK211" s="115">
        <f>SUM($BK$212:$BK$217)</f>
        <v>0</v>
      </c>
    </row>
    <row r="212" spans="2:65" s="6" customFormat="1" ht="15.75" customHeight="1">
      <c r="B212" s="21"/>
      <c r="C212" s="117" t="s">
        <v>418</v>
      </c>
      <c r="D212" s="117" t="s">
        <v>124</v>
      </c>
      <c r="E212" s="118" t="s">
        <v>419</v>
      </c>
      <c r="F212" s="218" t="s">
        <v>420</v>
      </c>
      <c r="G212" s="219"/>
      <c r="H212" s="219"/>
      <c r="I212" s="219"/>
      <c r="J212" s="120" t="s">
        <v>412</v>
      </c>
      <c r="K212" s="121">
        <v>1</v>
      </c>
      <c r="L212" s="220"/>
      <c r="M212" s="219"/>
      <c r="N212" s="221">
        <f>ROUND($L$212*$K$212,2)</f>
        <v>0</v>
      </c>
      <c r="O212" s="219"/>
      <c r="P212" s="219"/>
      <c r="Q212" s="219"/>
      <c r="R212" s="119"/>
      <c r="S212" s="41"/>
      <c r="T212" s="122"/>
      <c r="U212" s="123" t="s">
        <v>35</v>
      </c>
      <c r="V212" s="22"/>
      <c r="W212" s="22"/>
      <c r="X212" s="124">
        <v>0</v>
      </c>
      <c r="Y212" s="124">
        <f>$X$212*$K$212</f>
        <v>0</v>
      </c>
      <c r="Z212" s="124">
        <v>0</v>
      </c>
      <c r="AA212" s="125">
        <f>$Z$212*$K$212</f>
        <v>0</v>
      </c>
      <c r="AR212" s="80" t="s">
        <v>122</v>
      </c>
      <c r="AT212" s="80" t="s">
        <v>124</v>
      </c>
      <c r="AU212" s="80" t="s">
        <v>17</v>
      </c>
      <c r="AY212" s="6" t="s">
        <v>123</v>
      </c>
      <c r="BE212" s="126">
        <f>IF($U$212="základní",$N$212,0)</f>
        <v>0</v>
      </c>
      <c r="BF212" s="126">
        <f>IF($U$212="snížená",$N$212,0)</f>
        <v>0</v>
      </c>
      <c r="BG212" s="126">
        <f>IF($U$212="zákl. přenesená",$N$212,0)</f>
        <v>0</v>
      </c>
      <c r="BH212" s="126">
        <f>IF($U$212="sníž. přenesená",$N$212,0)</f>
        <v>0</v>
      </c>
      <c r="BI212" s="126">
        <f>IF($U$212="nulová",$N$212,0)</f>
        <v>0</v>
      </c>
      <c r="BJ212" s="80" t="s">
        <v>17</v>
      </c>
      <c r="BK212" s="126">
        <f>ROUND($L$212*$K$212,2)</f>
        <v>0</v>
      </c>
      <c r="BL212" s="80" t="s">
        <v>122</v>
      </c>
      <c r="BM212" s="80" t="s">
        <v>421</v>
      </c>
    </row>
    <row r="213" spans="2:47" s="6" customFormat="1" ht="16.5" customHeight="1">
      <c r="B213" s="21"/>
      <c r="C213" s="22"/>
      <c r="D213" s="22"/>
      <c r="E213" s="22"/>
      <c r="F213" s="222" t="s">
        <v>420</v>
      </c>
      <c r="G213" s="189"/>
      <c r="H213" s="189"/>
      <c r="I213" s="189"/>
      <c r="J213" s="189"/>
      <c r="K213" s="189"/>
      <c r="L213" s="189"/>
      <c r="M213" s="189"/>
      <c r="N213" s="189"/>
      <c r="O213" s="189"/>
      <c r="P213" s="189"/>
      <c r="Q213" s="189"/>
      <c r="R213" s="189"/>
      <c r="S213" s="41"/>
      <c r="T213" s="50"/>
      <c r="U213" s="22"/>
      <c r="V213" s="22"/>
      <c r="W213" s="22"/>
      <c r="X213" s="22"/>
      <c r="Y213" s="22"/>
      <c r="Z213" s="22"/>
      <c r="AA213" s="51"/>
      <c r="AT213" s="6" t="s">
        <v>128</v>
      </c>
      <c r="AU213" s="6" t="s">
        <v>17</v>
      </c>
    </row>
    <row r="214" spans="2:65" s="6" customFormat="1" ht="15.75" customHeight="1">
      <c r="B214" s="21"/>
      <c r="C214" s="117" t="s">
        <v>422</v>
      </c>
      <c r="D214" s="117" t="s">
        <v>124</v>
      </c>
      <c r="E214" s="118" t="s">
        <v>423</v>
      </c>
      <c r="F214" s="218" t="s">
        <v>424</v>
      </c>
      <c r="G214" s="219"/>
      <c r="H214" s="219"/>
      <c r="I214" s="219"/>
      <c r="J214" s="120" t="s">
        <v>412</v>
      </c>
      <c r="K214" s="121">
        <v>1</v>
      </c>
      <c r="L214" s="220"/>
      <c r="M214" s="219"/>
      <c r="N214" s="221">
        <f>ROUND($L$214*$K$214,2)</f>
        <v>0</v>
      </c>
      <c r="O214" s="219"/>
      <c r="P214" s="219"/>
      <c r="Q214" s="219"/>
      <c r="R214" s="119"/>
      <c r="S214" s="41"/>
      <c r="T214" s="122"/>
      <c r="U214" s="123" t="s">
        <v>35</v>
      </c>
      <c r="V214" s="22"/>
      <c r="W214" s="22"/>
      <c r="X214" s="124">
        <v>0</v>
      </c>
      <c r="Y214" s="124">
        <f>$X$214*$K$214</f>
        <v>0</v>
      </c>
      <c r="Z214" s="124">
        <v>0</v>
      </c>
      <c r="AA214" s="125">
        <f>$Z$214*$K$214</f>
        <v>0</v>
      </c>
      <c r="AR214" s="80" t="s">
        <v>122</v>
      </c>
      <c r="AT214" s="80" t="s">
        <v>124</v>
      </c>
      <c r="AU214" s="80" t="s">
        <v>17</v>
      </c>
      <c r="AY214" s="6" t="s">
        <v>123</v>
      </c>
      <c r="BE214" s="126">
        <f>IF($U$214="základní",$N$214,0)</f>
        <v>0</v>
      </c>
      <c r="BF214" s="126">
        <f>IF($U$214="snížená",$N$214,0)</f>
        <v>0</v>
      </c>
      <c r="BG214" s="126">
        <f>IF($U$214="zákl. přenesená",$N$214,0)</f>
        <v>0</v>
      </c>
      <c r="BH214" s="126">
        <f>IF($U$214="sníž. přenesená",$N$214,0)</f>
        <v>0</v>
      </c>
      <c r="BI214" s="126">
        <f>IF($U$214="nulová",$N$214,0)</f>
        <v>0</v>
      </c>
      <c r="BJ214" s="80" t="s">
        <v>17</v>
      </c>
      <c r="BK214" s="126">
        <f>ROUND($L$214*$K$214,2)</f>
        <v>0</v>
      </c>
      <c r="BL214" s="80" t="s">
        <v>122</v>
      </c>
      <c r="BM214" s="80" t="s">
        <v>425</v>
      </c>
    </row>
    <row r="215" spans="2:47" s="6" customFormat="1" ht="16.5" customHeight="1">
      <c r="B215" s="21"/>
      <c r="C215" s="22"/>
      <c r="D215" s="22"/>
      <c r="E215" s="22"/>
      <c r="F215" s="222" t="s">
        <v>424</v>
      </c>
      <c r="G215" s="189"/>
      <c r="H215" s="189"/>
      <c r="I215" s="189"/>
      <c r="J215" s="189"/>
      <c r="K215" s="189"/>
      <c r="L215" s="189"/>
      <c r="M215" s="189"/>
      <c r="N215" s="189"/>
      <c r="O215" s="189"/>
      <c r="P215" s="189"/>
      <c r="Q215" s="189"/>
      <c r="R215" s="189"/>
      <c r="S215" s="41"/>
      <c r="T215" s="50"/>
      <c r="U215" s="22"/>
      <c r="V215" s="22"/>
      <c r="W215" s="22"/>
      <c r="X215" s="22"/>
      <c r="Y215" s="22"/>
      <c r="Z215" s="22"/>
      <c r="AA215" s="51"/>
      <c r="AT215" s="6" t="s">
        <v>128</v>
      </c>
      <c r="AU215" s="6" t="s">
        <v>17</v>
      </c>
    </row>
    <row r="216" spans="2:65" s="6" customFormat="1" ht="15.75" customHeight="1">
      <c r="B216" s="21"/>
      <c r="C216" s="117" t="s">
        <v>426</v>
      </c>
      <c r="D216" s="117" t="s">
        <v>124</v>
      </c>
      <c r="E216" s="118" t="s">
        <v>427</v>
      </c>
      <c r="F216" s="218" t="s">
        <v>428</v>
      </c>
      <c r="G216" s="219"/>
      <c r="H216" s="219"/>
      <c r="I216" s="219"/>
      <c r="J216" s="120" t="s">
        <v>218</v>
      </c>
      <c r="K216" s="121">
        <v>134.518</v>
      </c>
      <c r="L216" s="220"/>
      <c r="M216" s="219"/>
      <c r="N216" s="221">
        <f>ROUND($L$216*$K$216,2)</f>
        <v>0</v>
      </c>
      <c r="O216" s="219"/>
      <c r="P216" s="219"/>
      <c r="Q216" s="219"/>
      <c r="R216" s="119"/>
      <c r="S216" s="41"/>
      <c r="T216" s="122"/>
      <c r="U216" s="123" t="s">
        <v>35</v>
      </c>
      <c r="V216" s="22"/>
      <c r="W216" s="22"/>
      <c r="X216" s="124">
        <v>0</v>
      </c>
      <c r="Y216" s="124">
        <f>$X$216*$K$216</f>
        <v>0</v>
      </c>
      <c r="Z216" s="124">
        <v>0</v>
      </c>
      <c r="AA216" s="125">
        <f>$Z$216*$K$216</f>
        <v>0</v>
      </c>
      <c r="AR216" s="80" t="s">
        <v>122</v>
      </c>
      <c r="AT216" s="80" t="s">
        <v>124</v>
      </c>
      <c r="AU216" s="80" t="s">
        <v>17</v>
      </c>
      <c r="AY216" s="6" t="s">
        <v>123</v>
      </c>
      <c r="BE216" s="126">
        <f>IF($U$216="základní",$N$216,0)</f>
        <v>0</v>
      </c>
      <c r="BF216" s="126">
        <f>IF($U$216="snížená",$N$216,0)</f>
        <v>0</v>
      </c>
      <c r="BG216" s="126">
        <f>IF($U$216="zákl. přenesená",$N$216,0)</f>
        <v>0</v>
      </c>
      <c r="BH216" s="126">
        <f>IF($U$216="sníž. přenesená",$N$216,0)</f>
        <v>0</v>
      </c>
      <c r="BI216" s="126">
        <f>IF($U$216="nulová",$N$216,0)</f>
        <v>0</v>
      </c>
      <c r="BJ216" s="80" t="s">
        <v>17</v>
      </c>
      <c r="BK216" s="126">
        <f>ROUND($L$216*$K$216,2)</f>
        <v>0</v>
      </c>
      <c r="BL216" s="80" t="s">
        <v>122</v>
      </c>
      <c r="BM216" s="80" t="s">
        <v>429</v>
      </c>
    </row>
    <row r="217" spans="2:47" s="6" customFormat="1" ht="16.5" customHeight="1">
      <c r="B217" s="21"/>
      <c r="C217" s="22"/>
      <c r="D217" s="22"/>
      <c r="E217" s="22"/>
      <c r="F217" s="222" t="s">
        <v>428</v>
      </c>
      <c r="G217" s="189"/>
      <c r="H217" s="189"/>
      <c r="I217" s="189"/>
      <c r="J217" s="189"/>
      <c r="K217" s="189"/>
      <c r="L217" s="189"/>
      <c r="M217" s="189"/>
      <c r="N217" s="189"/>
      <c r="O217" s="189"/>
      <c r="P217" s="189"/>
      <c r="Q217" s="189"/>
      <c r="R217" s="189"/>
      <c r="S217" s="41"/>
      <c r="T217" s="127"/>
      <c r="U217" s="128"/>
      <c r="V217" s="128"/>
      <c r="W217" s="128"/>
      <c r="X217" s="128"/>
      <c r="Y217" s="128"/>
      <c r="Z217" s="128"/>
      <c r="AA217" s="129"/>
      <c r="AT217" s="6" t="s">
        <v>128</v>
      </c>
      <c r="AU217" s="6" t="s">
        <v>17</v>
      </c>
    </row>
    <row r="218" spans="2:19" s="6" customFormat="1" ht="7.5" customHeight="1">
      <c r="B218" s="36"/>
      <c r="C218" s="37"/>
      <c r="D218" s="37"/>
      <c r="E218" s="37"/>
      <c r="F218" s="37"/>
      <c r="G218" s="37"/>
      <c r="H218" s="37"/>
      <c r="I218" s="37"/>
      <c r="J218" s="37"/>
      <c r="K218" s="37"/>
      <c r="L218" s="37"/>
      <c r="M218" s="37"/>
      <c r="N218" s="37"/>
      <c r="O218" s="37"/>
      <c r="P218" s="37"/>
      <c r="Q218" s="37"/>
      <c r="R218" s="37"/>
      <c r="S218" s="41"/>
    </row>
    <row r="219" s="2" customFormat="1" ht="14.25" customHeight="1"/>
  </sheetData>
  <sheetProtection password="CC35" sheet="1" objects="1" scenarios="1" formatColumns="0" formatRows="0" sort="0" autoFilter="0"/>
  <mergeCells count="303">
    <mergeCell ref="H1:K1"/>
    <mergeCell ref="S2:AC2"/>
    <mergeCell ref="F217:R217"/>
    <mergeCell ref="N73:Q73"/>
    <mergeCell ref="N74:Q74"/>
    <mergeCell ref="N131:Q131"/>
    <mergeCell ref="N140:Q140"/>
    <mergeCell ref="N211:Q211"/>
    <mergeCell ref="F213:R213"/>
    <mergeCell ref="F214:I214"/>
    <mergeCell ref="L214:M214"/>
    <mergeCell ref="N214:Q214"/>
    <mergeCell ref="F215:R215"/>
    <mergeCell ref="F216:I216"/>
    <mergeCell ref="L216:M216"/>
    <mergeCell ref="N216:Q216"/>
    <mergeCell ref="F208:R208"/>
    <mergeCell ref="F209:I209"/>
    <mergeCell ref="L209:M209"/>
    <mergeCell ref="N209:Q209"/>
    <mergeCell ref="F210:R210"/>
    <mergeCell ref="F212:I212"/>
    <mergeCell ref="L212:M212"/>
    <mergeCell ref="N212:Q212"/>
    <mergeCell ref="F204:I204"/>
    <mergeCell ref="L204:M204"/>
    <mergeCell ref="N204:Q204"/>
    <mergeCell ref="F205:R205"/>
    <mergeCell ref="F206:R206"/>
    <mergeCell ref="F207:I207"/>
    <mergeCell ref="L207:M207"/>
    <mergeCell ref="N207:Q207"/>
    <mergeCell ref="F200:R200"/>
    <mergeCell ref="F201:R201"/>
    <mergeCell ref="F202:I202"/>
    <mergeCell ref="L202:M202"/>
    <mergeCell ref="N202:Q202"/>
    <mergeCell ref="F203:R203"/>
    <mergeCell ref="F197:I197"/>
    <mergeCell ref="L197:M197"/>
    <mergeCell ref="N197:Q197"/>
    <mergeCell ref="F198:R198"/>
    <mergeCell ref="F199:I199"/>
    <mergeCell ref="L199:M199"/>
    <mergeCell ref="N199:Q199"/>
    <mergeCell ref="F193:R193"/>
    <mergeCell ref="F194:R194"/>
    <mergeCell ref="F195:I195"/>
    <mergeCell ref="L195:M195"/>
    <mergeCell ref="N195:Q195"/>
    <mergeCell ref="F196:R196"/>
    <mergeCell ref="F190:I190"/>
    <mergeCell ref="L190:M190"/>
    <mergeCell ref="N190:Q190"/>
    <mergeCell ref="F191:R191"/>
    <mergeCell ref="F192:I192"/>
    <mergeCell ref="L192:M192"/>
    <mergeCell ref="N192:Q192"/>
    <mergeCell ref="F186:R186"/>
    <mergeCell ref="F187:R187"/>
    <mergeCell ref="F188:I188"/>
    <mergeCell ref="L188:M188"/>
    <mergeCell ref="N188:Q188"/>
    <mergeCell ref="F189:R189"/>
    <mergeCell ref="F182:R182"/>
    <mergeCell ref="F183:I183"/>
    <mergeCell ref="L183:M183"/>
    <mergeCell ref="N183:Q183"/>
    <mergeCell ref="F184:R184"/>
    <mergeCell ref="F185:I185"/>
    <mergeCell ref="L185:M185"/>
    <mergeCell ref="N185:Q185"/>
    <mergeCell ref="F178:I178"/>
    <mergeCell ref="L178:M178"/>
    <mergeCell ref="N178:Q178"/>
    <mergeCell ref="F179:R179"/>
    <mergeCell ref="F180:R180"/>
    <mergeCell ref="F181:I181"/>
    <mergeCell ref="L181:M181"/>
    <mergeCell ref="N181:Q181"/>
    <mergeCell ref="F174:R174"/>
    <mergeCell ref="F175:R175"/>
    <mergeCell ref="F176:I176"/>
    <mergeCell ref="L176:M176"/>
    <mergeCell ref="N176:Q176"/>
    <mergeCell ref="F177:R177"/>
    <mergeCell ref="F171:I171"/>
    <mergeCell ref="L171:M171"/>
    <mergeCell ref="N171:Q171"/>
    <mergeCell ref="F172:R172"/>
    <mergeCell ref="F173:I173"/>
    <mergeCell ref="L173:M173"/>
    <mergeCell ref="N173:Q173"/>
    <mergeCell ref="F167:R167"/>
    <mergeCell ref="F168:R168"/>
    <mergeCell ref="F169:I169"/>
    <mergeCell ref="L169:M169"/>
    <mergeCell ref="N169:Q169"/>
    <mergeCell ref="F170:R170"/>
    <mergeCell ref="F163:R163"/>
    <mergeCell ref="F164:I164"/>
    <mergeCell ref="L164:M164"/>
    <mergeCell ref="N164:Q164"/>
    <mergeCell ref="F165:R165"/>
    <mergeCell ref="F166:I166"/>
    <mergeCell ref="L166:M166"/>
    <mergeCell ref="N166:Q166"/>
    <mergeCell ref="F159:I159"/>
    <mergeCell ref="L159:M159"/>
    <mergeCell ref="N159:Q159"/>
    <mergeCell ref="F160:R160"/>
    <mergeCell ref="F161:R161"/>
    <mergeCell ref="F162:I162"/>
    <mergeCell ref="L162:M162"/>
    <mergeCell ref="N162:Q162"/>
    <mergeCell ref="F155:R155"/>
    <mergeCell ref="F156:R156"/>
    <mergeCell ref="F157:I157"/>
    <mergeCell ref="L157:M157"/>
    <mergeCell ref="N157:Q157"/>
    <mergeCell ref="F158:R158"/>
    <mergeCell ref="F151:I151"/>
    <mergeCell ref="L151:M151"/>
    <mergeCell ref="N151:Q151"/>
    <mergeCell ref="F152:R152"/>
    <mergeCell ref="F153:R153"/>
    <mergeCell ref="F154:I154"/>
    <mergeCell ref="L154:M154"/>
    <mergeCell ref="N154:Q154"/>
    <mergeCell ref="F147:R147"/>
    <mergeCell ref="F148:R148"/>
    <mergeCell ref="F149:I149"/>
    <mergeCell ref="L149:M149"/>
    <mergeCell ref="N149:Q149"/>
    <mergeCell ref="F150:R150"/>
    <mergeCell ref="F144:I144"/>
    <mergeCell ref="L144:M144"/>
    <mergeCell ref="N144:Q144"/>
    <mergeCell ref="F145:R145"/>
    <mergeCell ref="F146:I146"/>
    <mergeCell ref="L146:M146"/>
    <mergeCell ref="N146:Q146"/>
    <mergeCell ref="F139:R139"/>
    <mergeCell ref="F141:I141"/>
    <mergeCell ref="L141:M141"/>
    <mergeCell ref="N141:Q141"/>
    <mergeCell ref="F142:R142"/>
    <mergeCell ref="F143:R143"/>
    <mergeCell ref="F135:I135"/>
    <mergeCell ref="L135:M135"/>
    <mergeCell ref="N135:Q135"/>
    <mergeCell ref="F136:R136"/>
    <mergeCell ref="F137:R137"/>
    <mergeCell ref="F138:I138"/>
    <mergeCell ref="L138:M138"/>
    <mergeCell ref="N138:Q138"/>
    <mergeCell ref="F130:R130"/>
    <mergeCell ref="F132:I132"/>
    <mergeCell ref="L132:M132"/>
    <mergeCell ref="N132:Q132"/>
    <mergeCell ref="F133:R133"/>
    <mergeCell ref="F134:R134"/>
    <mergeCell ref="F126:R126"/>
    <mergeCell ref="F127:I127"/>
    <mergeCell ref="L127:M127"/>
    <mergeCell ref="N127:Q127"/>
    <mergeCell ref="F128:R128"/>
    <mergeCell ref="F129:I129"/>
    <mergeCell ref="L129:M129"/>
    <mergeCell ref="N129:Q129"/>
    <mergeCell ref="F123:I123"/>
    <mergeCell ref="L123:M123"/>
    <mergeCell ref="N123:Q123"/>
    <mergeCell ref="F124:R124"/>
    <mergeCell ref="F125:I125"/>
    <mergeCell ref="L125:M125"/>
    <mergeCell ref="N125:Q125"/>
    <mergeCell ref="F119:R119"/>
    <mergeCell ref="F120:R120"/>
    <mergeCell ref="F121:I121"/>
    <mergeCell ref="L121:M121"/>
    <mergeCell ref="N121:Q121"/>
    <mergeCell ref="F122:R122"/>
    <mergeCell ref="F115:R115"/>
    <mergeCell ref="F116:I116"/>
    <mergeCell ref="L116:M116"/>
    <mergeCell ref="N116:Q116"/>
    <mergeCell ref="F117:R117"/>
    <mergeCell ref="F118:I118"/>
    <mergeCell ref="L118:M118"/>
    <mergeCell ref="N118:Q118"/>
    <mergeCell ref="F111:R111"/>
    <mergeCell ref="F112:R112"/>
    <mergeCell ref="F113:I113"/>
    <mergeCell ref="L113:M113"/>
    <mergeCell ref="N113:Q113"/>
    <mergeCell ref="F114:R114"/>
    <mergeCell ref="F107:R107"/>
    <mergeCell ref="F108:R108"/>
    <mergeCell ref="F109:I109"/>
    <mergeCell ref="F110:I110"/>
    <mergeCell ref="L110:M110"/>
    <mergeCell ref="N110:Q110"/>
    <mergeCell ref="F103:R103"/>
    <mergeCell ref="F104:R104"/>
    <mergeCell ref="F105:I105"/>
    <mergeCell ref="F106:I106"/>
    <mergeCell ref="L106:M106"/>
    <mergeCell ref="N106:Q106"/>
    <mergeCell ref="F99:I99"/>
    <mergeCell ref="L99:M99"/>
    <mergeCell ref="N99:Q99"/>
    <mergeCell ref="F100:R100"/>
    <mergeCell ref="F101:R101"/>
    <mergeCell ref="F102:I102"/>
    <mergeCell ref="L102:M102"/>
    <mergeCell ref="N102:Q102"/>
    <mergeCell ref="F95:R95"/>
    <mergeCell ref="F96:R96"/>
    <mergeCell ref="F97:I97"/>
    <mergeCell ref="L97:M97"/>
    <mergeCell ref="N97:Q97"/>
    <mergeCell ref="F98:R98"/>
    <mergeCell ref="F91:R91"/>
    <mergeCell ref="F92:I92"/>
    <mergeCell ref="L92:M92"/>
    <mergeCell ref="N92:Q92"/>
    <mergeCell ref="F93:R93"/>
    <mergeCell ref="F94:I94"/>
    <mergeCell ref="L94:M94"/>
    <mergeCell ref="N94:Q94"/>
    <mergeCell ref="F87:R87"/>
    <mergeCell ref="F88:R88"/>
    <mergeCell ref="F89:I89"/>
    <mergeCell ref="L89:M89"/>
    <mergeCell ref="N89:Q89"/>
    <mergeCell ref="F90:R90"/>
    <mergeCell ref="F83:R83"/>
    <mergeCell ref="F84:I84"/>
    <mergeCell ref="L84:M84"/>
    <mergeCell ref="N84:Q84"/>
    <mergeCell ref="F85:R85"/>
    <mergeCell ref="F86:I86"/>
    <mergeCell ref="L86:M86"/>
    <mergeCell ref="N86:Q86"/>
    <mergeCell ref="F79:R79"/>
    <mergeCell ref="F80:R80"/>
    <mergeCell ref="F81:I81"/>
    <mergeCell ref="L81:M81"/>
    <mergeCell ref="N81:Q81"/>
    <mergeCell ref="F82:R82"/>
    <mergeCell ref="F75:I75"/>
    <mergeCell ref="L75:M75"/>
    <mergeCell ref="N75:Q75"/>
    <mergeCell ref="F76:R76"/>
    <mergeCell ref="F77:R77"/>
    <mergeCell ref="F78:I78"/>
    <mergeCell ref="L78:M78"/>
    <mergeCell ref="N78:Q78"/>
    <mergeCell ref="F64:Q64"/>
    <mergeCell ref="F65:Q65"/>
    <mergeCell ref="M67:P67"/>
    <mergeCell ref="M69:Q69"/>
    <mergeCell ref="F72:I72"/>
    <mergeCell ref="L72:M72"/>
    <mergeCell ref="N72:Q72"/>
    <mergeCell ref="N51:Q51"/>
    <mergeCell ref="N52:Q52"/>
    <mergeCell ref="N53:Q53"/>
    <mergeCell ref="N54:Q54"/>
    <mergeCell ref="N55:Q55"/>
    <mergeCell ref="C62:R62"/>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2"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21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82</v>
      </c>
    </row>
    <row r="3" spans="2:46" s="2" customFormat="1" ht="7.5" customHeight="1">
      <c r="B3" s="7"/>
      <c r="C3" s="8"/>
      <c r="D3" s="8"/>
      <c r="E3" s="8"/>
      <c r="F3" s="8"/>
      <c r="G3" s="8"/>
      <c r="H3" s="8"/>
      <c r="I3" s="8"/>
      <c r="J3" s="8"/>
      <c r="K3" s="8"/>
      <c r="L3" s="8"/>
      <c r="M3" s="8"/>
      <c r="N3" s="8"/>
      <c r="O3" s="8"/>
      <c r="P3" s="8"/>
      <c r="Q3" s="8"/>
      <c r="R3" s="9"/>
      <c r="AT3" s="2" t="s">
        <v>73</v>
      </c>
    </row>
    <row r="4" spans="2:46" s="2" customFormat="1" ht="37.5" customHeight="1">
      <c r="B4" s="10"/>
      <c r="C4" s="171" t="s">
        <v>96</v>
      </c>
      <c r="D4" s="172"/>
      <c r="E4" s="172"/>
      <c r="F4" s="172"/>
      <c r="G4" s="172"/>
      <c r="H4" s="172"/>
      <c r="I4" s="172"/>
      <c r="J4" s="172"/>
      <c r="K4" s="172"/>
      <c r="L4" s="172"/>
      <c r="M4" s="172"/>
      <c r="N4" s="172"/>
      <c r="O4" s="172"/>
      <c r="P4" s="172"/>
      <c r="Q4" s="172"/>
      <c r="R4" s="17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row>
    <row r="7" spans="2:18" s="6" customFormat="1" ht="18.75" customHeight="1">
      <c r="B7" s="21"/>
      <c r="C7" s="22"/>
      <c r="D7" s="15" t="s">
        <v>97</v>
      </c>
      <c r="E7" s="22"/>
      <c r="F7" s="177" t="s">
        <v>430</v>
      </c>
      <c r="G7" s="189"/>
      <c r="H7" s="189"/>
      <c r="I7" s="189"/>
      <c r="J7" s="189"/>
      <c r="K7" s="189"/>
      <c r="L7" s="189"/>
      <c r="M7" s="189"/>
      <c r="N7" s="189"/>
      <c r="O7" s="189"/>
      <c r="P7" s="189"/>
      <c r="Q7" s="18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99</v>
      </c>
      <c r="E9" s="22"/>
      <c r="F9" s="17"/>
      <c r="G9" s="22"/>
      <c r="H9" s="22"/>
      <c r="I9" s="22"/>
      <c r="J9" s="22"/>
      <c r="K9" s="22"/>
      <c r="L9" s="22"/>
      <c r="M9" s="22"/>
      <c r="N9" s="22"/>
      <c r="O9" s="22"/>
      <c r="P9" s="22"/>
      <c r="Q9" s="22"/>
      <c r="R9" s="25"/>
    </row>
    <row r="10" spans="2:18" s="6" customFormat="1" ht="15" customHeight="1">
      <c r="B10" s="21"/>
      <c r="C10" s="22"/>
      <c r="D10" s="16" t="s">
        <v>18</v>
      </c>
      <c r="E10" s="22"/>
      <c r="F10" s="17" t="s">
        <v>26</v>
      </c>
      <c r="G10" s="22"/>
      <c r="H10" s="22"/>
      <c r="I10" s="22"/>
      <c r="J10" s="22"/>
      <c r="K10" s="22"/>
      <c r="L10" s="22"/>
      <c r="M10" s="16" t="s">
        <v>20</v>
      </c>
      <c r="N10" s="22"/>
      <c r="O10" s="206" t="str">
        <f>'Rekapitulace stavby'!$AN$8</f>
        <v>30.04.2013</v>
      </c>
      <c r="P10" s="18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90"/>
      <c r="P12" s="189"/>
      <c r="Q12" s="22"/>
      <c r="R12" s="25"/>
    </row>
    <row r="13" spans="2:18" s="6" customFormat="1" ht="18.75" customHeight="1">
      <c r="B13" s="21"/>
      <c r="C13" s="22"/>
      <c r="D13" s="22"/>
      <c r="E13" s="17" t="s">
        <v>26</v>
      </c>
      <c r="F13" s="22"/>
      <c r="G13" s="22"/>
      <c r="H13" s="22"/>
      <c r="I13" s="22"/>
      <c r="J13" s="22"/>
      <c r="K13" s="22"/>
      <c r="L13" s="22"/>
      <c r="M13" s="16" t="s">
        <v>27</v>
      </c>
      <c r="N13" s="22"/>
      <c r="O13" s="190"/>
      <c r="P13" s="18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90"/>
      <c r="P15" s="189"/>
      <c r="Q15" s="22"/>
      <c r="R15" s="25"/>
    </row>
    <row r="16" spans="2:18" s="6" customFormat="1" ht="18.75" customHeight="1">
      <c r="B16" s="21"/>
      <c r="C16" s="22"/>
      <c r="D16" s="22"/>
      <c r="E16" s="17" t="s">
        <v>26</v>
      </c>
      <c r="F16" s="22"/>
      <c r="G16" s="22"/>
      <c r="H16" s="22"/>
      <c r="I16" s="22"/>
      <c r="J16" s="22"/>
      <c r="K16" s="22"/>
      <c r="L16" s="22"/>
      <c r="M16" s="16" t="s">
        <v>27</v>
      </c>
      <c r="N16" s="22"/>
      <c r="O16" s="190"/>
      <c r="P16" s="18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ROUNDUP($N$74,2)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SUM($BE$74:$BE$213)</f>
        <v>0</v>
      </c>
      <c r="I27" s="189"/>
      <c r="J27" s="189"/>
      <c r="K27" s="22"/>
      <c r="L27" s="22"/>
      <c r="M27" s="208">
        <f>SUM($BE$74:$BE$213)*$F$27</f>
        <v>0</v>
      </c>
      <c r="N27" s="189"/>
      <c r="O27" s="189"/>
      <c r="P27" s="189"/>
      <c r="Q27" s="22"/>
      <c r="R27" s="25"/>
    </row>
    <row r="28" spans="2:18" s="6" customFormat="1" ht="15" customHeight="1">
      <c r="B28" s="21"/>
      <c r="C28" s="22"/>
      <c r="D28" s="22"/>
      <c r="E28" s="27" t="s">
        <v>37</v>
      </c>
      <c r="F28" s="28">
        <v>0.15</v>
      </c>
      <c r="G28" s="85" t="s">
        <v>36</v>
      </c>
      <c r="H28" s="208">
        <f>SUM($BF$74:$BF$213)</f>
        <v>0</v>
      </c>
      <c r="I28" s="189"/>
      <c r="J28" s="189"/>
      <c r="K28" s="22"/>
      <c r="L28" s="22"/>
      <c r="M28" s="208">
        <f>SUM($BF$74:$BF$213)*$F$28</f>
        <v>0</v>
      </c>
      <c r="N28" s="189"/>
      <c r="O28" s="189"/>
      <c r="P28" s="189"/>
      <c r="Q28" s="22"/>
      <c r="R28" s="25"/>
    </row>
    <row r="29" spans="2:18" s="6" customFormat="1" ht="15" customHeight="1" hidden="1">
      <c r="B29" s="21"/>
      <c r="C29" s="22"/>
      <c r="D29" s="22"/>
      <c r="E29" s="27" t="s">
        <v>38</v>
      </c>
      <c r="F29" s="28">
        <v>0.21</v>
      </c>
      <c r="G29" s="85" t="s">
        <v>36</v>
      </c>
      <c r="H29" s="208">
        <f>SUM($BG$74:$BG$213)</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SUM($BH$74:$BH$213)</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SUM($BI$74:$BI$213)</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SO 303 - Odvodnění komunikace vnitrobloku </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ROUNDUP($N$74,2)</f>
        <v>0</v>
      </c>
      <c r="O51" s="189"/>
      <c r="P51" s="189"/>
      <c r="Q51" s="189"/>
      <c r="R51" s="25"/>
      <c r="T51" s="22"/>
      <c r="U51" s="22"/>
      <c r="AU51" s="6" t="s">
        <v>104</v>
      </c>
    </row>
    <row r="52" spans="2:21" s="66" customFormat="1" ht="25.5" customHeight="1">
      <c r="B52" s="90"/>
      <c r="C52" s="91"/>
      <c r="D52" s="91" t="s">
        <v>431</v>
      </c>
      <c r="E52" s="91"/>
      <c r="F52" s="91"/>
      <c r="G52" s="91"/>
      <c r="H52" s="91"/>
      <c r="I52" s="91"/>
      <c r="J52" s="91"/>
      <c r="K52" s="91"/>
      <c r="L52" s="91"/>
      <c r="M52" s="91"/>
      <c r="N52" s="212">
        <f>ROUNDUP($N$75,2)</f>
        <v>0</v>
      </c>
      <c r="O52" s="213"/>
      <c r="P52" s="213"/>
      <c r="Q52" s="213"/>
      <c r="R52" s="92"/>
      <c r="T52" s="91"/>
      <c r="U52" s="91"/>
    </row>
    <row r="53" spans="2:21" s="93" customFormat="1" ht="21" customHeight="1">
      <c r="B53" s="94"/>
      <c r="C53" s="95"/>
      <c r="D53" s="95" t="s">
        <v>432</v>
      </c>
      <c r="E53" s="95"/>
      <c r="F53" s="95"/>
      <c r="G53" s="95"/>
      <c r="H53" s="95"/>
      <c r="I53" s="95"/>
      <c r="J53" s="95"/>
      <c r="K53" s="95"/>
      <c r="L53" s="95"/>
      <c r="M53" s="95"/>
      <c r="N53" s="214">
        <f>ROUNDUP($N$76,2)</f>
        <v>0</v>
      </c>
      <c r="O53" s="215"/>
      <c r="P53" s="215"/>
      <c r="Q53" s="215"/>
      <c r="R53" s="96"/>
      <c r="T53" s="95"/>
      <c r="U53" s="95"/>
    </row>
    <row r="54" spans="2:21" s="93" customFormat="1" ht="21" customHeight="1">
      <c r="B54" s="94"/>
      <c r="C54" s="95"/>
      <c r="D54" s="95" t="s">
        <v>433</v>
      </c>
      <c r="E54" s="95"/>
      <c r="F54" s="95"/>
      <c r="G54" s="95"/>
      <c r="H54" s="95"/>
      <c r="I54" s="95"/>
      <c r="J54" s="95"/>
      <c r="K54" s="95"/>
      <c r="L54" s="95"/>
      <c r="M54" s="95"/>
      <c r="N54" s="214">
        <f>ROUNDUP($N$135,2)</f>
        <v>0</v>
      </c>
      <c r="O54" s="215"/>
      <c r="P54" s="215"/>
      <c r="Q54" s="215"/>
      <c r="R54" s="96"/>
      <c r="T54" s="95"/>
      <c r="U54" s="95"/>
    </row>
    <row r="55" spans="2:21" s="93" customFormat="1" ht="21" customHeight="1">
      <c r="B55" s="94"/>
      <c r="C55" s="95"/>
      <c r="D55" s="95" t="s">
        <v>434</v>
      </c>
      <c r="E55" s="95"/>
      <c r="F55" s="95"/>
      <c r="G55" s="95"/>
      <c r="H55" s="95"/>
      <c r="I55" s="95"/>
      <c r="J55" s="95"/>
      <c r="K55" s="95"/>
      <c r="L55" s="95"/>
      <c r="M55" s="95"/>
      <c r="N55" s="214">
        <f>ROUNDUP($N$139,2)</f>
        <v>0</v>
      </c>
      <c r="O55" s="215"/>
      <c r="P55" s="215"/>
      <c r="Q55" s="215"/>
      <c r="R55" s="96"/>
      <c r="T55" s="95"/>
      <c r="U55" s="95"/>
    </row>
    <row r="56" spans="2:21" s="93" customFormat="1" ht="21" customHeight="1">
      <c r="B56" s="94"/>
      <c r="C56" s="95"/>
      <c r="D56" s="95" t="s">
        <v>435</v>
      </c>
      <c r="E56" s="95"/>
      <c r="F56" s="95"/>
      <c r="G56" s="95"/>
      <c r="H56" s="95"/>
      <c r="I56" s="95"/>
      <c r="J56" s="95"/>
      <c r="K56" s="95"/>
      <c r="L56" s="95"/>
      <c r="M56" s="95"/>
      <c r="N56" s="214">
        <f>ROUNDUP($N$207,2)</f>
        <v>0</v>
      </c>
      <c r="O56" s="215"/>
      <c r="P56" s="215"/>
      <c r="Q56" s="215"/>
      <c r="R56" s="96"/>
      <c r="T56" s="95"/>
      <c r="U56" s="95"/>
    </row>
    <row r="57" spans="2:21" s="6" customFormat="1" ht="22.5" customHeight="1">
      <c r="B57" s="21"/>
      <c r="C57" s="22"/>
      <c r="D57" s="22"/>
      <c r="E57" s="22"/>
      <c r="F57" s="22"/>
      <c r="G57" s="22"/>
      <c r="H57" s="22"/>
      <c r="I57" s="22"/>
      <c r="J57" s="22"/>
      <c r="K57" s="22"/>
      <c r="L57" s="22"/>
      <c r="M57" s="22"/>
      <c r="N57" s="22"/>
      <c r="O57" s="22"/>
      <c r="P57" s="22"/>
      <c r="Q57" s="22"/>
      <c r="R57" s="25"/>
      <c r="T57" s="22"/>
      <c r="U57" s="22"/>
    </row>
    <row r="58" spans="2:21" s="6" customFormat="1" ht="7.5" customHeight="1">
      <c r="B58" s="36"/>
      <c r="C58" s="37"/>
      <c r="D58" s="37"/>
      <c r="E58" s="37"/>
      <c r="F58" s="37"/>
      <c r="G58" s="37"/>
      <c r="H58" s="37"/>
      <c r="I58" s="37"/>
      <c r="J58" s="37"/>
      <c r="K58" s="37"/>
      <c r="L58" s="37"/>
      <c r="M58" s="37"/>
      <c r="N58" s="37"/>
      <c r="O58" s="37"/>
      <c r="P58" s="37"/>
      <c r="Q58" s="37"/>
      <c r="R58" s="38"/>
      <c r="T58" s="22"/>
      <c r="U58" s="22"/>
    </row>
    <row r="62" spans="2:19" s="6" customFormat="1" ht="7.5" customHeight="1">
      <c r="B62" s="39"/>
      <c r="C62" s="40"/>
      <c r="D62" s="40"/>
      <c r="E62" s="40"/>
      <c r="F62" s="40"/>
      <c r="G62" s="40"/>
      <c r="H62" s="40"/>
      <c r="I62" s="40"/>
      <c r="J62" s="40"/>
      <c r="K62" s="40"/>
      <c r="L62" s="40"/>
      <c r="M62" s="40"/>
      <c r="N62" s="40"/>
      <c r="O62" s="40"/>
      <c r="P62" s="40"/>
      <c r="Q62" s="40"/>
      <c r="R62" s="40"/>
      <c r="S62" s="41"/>
    </row>
    <row r="63" spans="2:19" s="6" customFormat="1" ht="37.5" customHeight="1">
      <c r="B63" s="21"/>
      <c r="C63" s="171" t="s">
        <v>107</v>
      </c>
      <c r="D63" s="189"/>
      <c r="E63" s="189"/>
      <c r="F63" s="189"/>
      <c r="G63" s="189"/>
      <c r="H63" s="189"/>
      <c r="I63" s="189"/>
      <c r="J63" s="189"/>
      <c r="K63" s="189"/>
      <c r="L63" s="189"/>
      <c r="M63" s="189"/>
      <c r="N63" s="189"/>
      <c r="O63" s="189"/>
      <c r="P63" s="189"/>
      <c r="Q63" s="189"/>
      <c r="R63" s="189"/>
      <c r="S63" s="41"/>
    </row>
    <row r="64" spans="2:19" s="6" customFormat="1" ht="7.5" customHeight="1">
      <c r="B64" s="21"/>
      <c r="C64" s="22"/>
      <c r="D64" s="22"/>
      <c r="E64" s="22"/>
      <c r="F64" s="22"/>
      <c r="G64" s="22"/>
      <c r="H64" s="22"/>
      <c r="I64" s="22"/>
      <c r="J64" s="22"/>
      <c r="K64" s="22"/>
      <c r="L64" s="22"/>
      <c r="M64" s="22"/>
      <c r="N64" s="22"/>
      <c r="O64" s="22"/>
      <c r="P64" s="22"/>
      <c r="Q64" s="22"/>
      <c r="R64" s="22"/>
      <c r="S64" s="41"/>
    </row>
    <row r="65" spans="2:19" s="6" customFormat="1" ht="15" customHeight="1">
      <c r="B65" s="21"/>
      <c r="C65" s="16" t="s">
        <v>14</v>
      </c>
      <c r="D65" s="22"/>
      <c r="E65" s="22"/>
      <c r="F65" s="205" t="str">
        <f>$F$6</f>
        <v>S02 - Vnitroblok Závodu míru</v>
      </c>
      <c r="G65" s="189"/>
      <c r="H65" s="189"/>
      <c r="I65" s="189"/>
      <c r="J65" s="189"/>
      <c r="K65" s="189"/>
      <c r="L65" s="189"/>
      <c r="M65" s="189"/>
      <c r="N65" s="189"/>
      <c r="O65" s="189"/>
      <c r="P65" s="189"/>
      <c r="Q65" s="189"/>
      <c r="R65" s="22"/>
      <c r="S65" s="41"/>
    </row>
    <row r="66" spans="2:19" s="6" customFormat="1" ht="15" customHeight="1">
      <c r="B66" s="21"/>
      <c r="C66" s="15" t="s">
        <v>97</v>
      </c>
      <c r="D66" s="22"/>
      <c r="E66" s="22"/>
      <c r="F66" s="177" t="str">
        <f>$F$7</f>
        <v>SO 303 - Odvodnění komunikace vnitrobloku </v>
      </c>
      <c r="G66" s="189"/>
      <c r="H66" s="189"/>
      <c r="I66" s="189"/>
      <c r="J66" s="189"/>
      <c r="K66" s="189"/>
      <c r="L66" s="189"/>
      <c r="M66" s="189"/>
      <c r="N66" s="189"/>
      <c r="O66" s="189"/>
      <c r="P66" s="189"/>
      <c r="Q66" s="189"/>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18</v>
      </c>
      <c r="D68" s="22"/>
      <c r="E68" s="22"/>
      <c r="F68" s="17" t="str">
        <f>$F$10</f>
        <v> </v>
      </c>
      <c r="G68" s="22"/>
      <c r="H68" s="22"/>
      <c r="I68" s="22"/>
      <c r="J68" s="22"/>
      <c r="K68" s="16" t="s">
        <v>20</v>
      </c>
      <c r="L68" s="22"/>
      <c r="M68" s="206" t="str">
        <f>IF($O$10="","",$O$10)</f>
        <v>30.04.2013</v>
      </c>
      <c r="N68" s="189"/>
      <c r="O68" s="189"/>
      <c r="P68" s="189"/>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24</v>
      </c>
      <c r="D70" s="22"/>
      <c r="E70" s="22"/>
      <c r="F70" s="17" t="str">
        <f>$E$13</f>
        <v> </v>
      </c>
      <c r="G70" s="22"/>
      <c r="H70" s="22"/>
      <c r="I70" s="22"/>
      <c r="J70" s="22"/>
      <c r="K70" s="16" t="s">
        <v>30</v>
      </c>
      <c r="L70" s="22"/>
      <c r="M70" s="190" t="str">
        <f>$E$19</f>
        <v> </v>
      </c>
      <c r="N70" s="189"/>
      <c r="O70" s="189"/>
      <c r="P70" s="189"/>
      <c r="Q70" s="189"/>
      <c r="R70" s="22"/>
      <c r="S70" s="41"/>
    </row>
    <row r="71" spans="2:19" s="6" customFormat="1" ht="15" customHeight="1">
      <c r="B71" s="21"/>
      <c r="C71" s="16" t="s">
        <v>28</v>
      </c>
      <c r="D71" s="22"/>
      <c r="E71" s="22"/>
      <c r="F71" s="17" t="str">
        <f>IF($E$16="","",$E$16)</f>
        <v> </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97" customFormat="1" ht="30" customHeight="1">
      <c r="B73" s="98"/>
      <c r="C73" s="99" t="s">
        <v>108</v>
      </c>
      <c r="D73" s="100" t="s">
        <v>50</v>
      </c>
      <c r="E73" s="100" t="s">
        <v>46</v>
      </c>
      <c r="F73" s="216" t="s">
        <v>109</v>
      </c>
      <c r="G73" s="217"/>
      <c r="H73" s="217"/>
      <c r="I73" s="217"/>
      <c r="J73" s="100" t="s">
        <v>110</v>
      </c>
      <c r="K73" s="100" t="s">
        <v>111</v>
      </c>
      <c r="L73" s="216" t="s">
        <v>112</v>
      </c>
      <c r="M73" s="217"/>
      <c r="N73" s="216" t="s">
        <v>113</v>
      </c>
      <c r="O73" s="217"/>
      <c r="P73" s="217"/>
      <c r="Q73" s="217"/>
      <c r="R73" s="101" t="s">
        <v>114</v>
      </c>
      <c r="S73" s="102"/>
      <c r="T73" s="53" t="s">
        <v>115</v>
      </c>
      <c r="U73" s="54" t="s">
        <v>34</v>
      </c>
      <c r="V73" s="54" t="s">
        <v>116</v>
      </c>
      <c r="W73" s="54" t="s">
        <v>117</v>
      </c>
      <c r="X73" s="54" t="s">
        <v>118</v>
      </c>
      <c r="Y73" s="54" t="s">
        <v>119</v>
      </c>
      <c r="Z73" s="54" t="s">
        <v>120</v>
      </c>
      <c r="AA73" s="55" t="s">
        <v>121</v>
      </c>
    </row>
    <row r="74" spans="2:63" s="6" customFormat="1" ht="30" customHeight="1">
      <c r="B74" s="21"/>
      <c r="C74" s="60" t="s">
        <v>103</v>
      </c>
      <c r="D74" s="22"/>
      <c r="E74" s="22"/>
      <c r="F74" s="22"/>
      <c r="G74" s="22"/>
      <c r="H74" s="22"/>
      <c r="I74" s="22"/>
      <c r="J74" s="22"/>
      <c r="K74" s="22"/>
      <c r="L74" s="22"/>
      <c r="M74" s="22"/>
      <c r="N74" s="223">
        <f>$BK$74</f>
        <v>0</v>
      </c>
      <c r="O74" s="189"/>
      <c r="P74" s="189"/>
      <c r="Q74" s="189"/>
      <c r="R74" s="22"/>
      <c r="S74" s="41"/>
      <c r="T74" s="57"/>
      <c r="U74" s="58"/>
      <c r="V74" s="58"/>
      <c r="W74" s="103">
        <f>$W$75</f>
        <v>0</v>
      </c>
      <c r="X74" s="58"/>
      <c r="Y74" s="103">
        <f>$Y$75</f>
        <v>88.0844009</v>
      </c>
      <c r="Z74" s="58"/>
      <c r="AA74" s="104">
        <f>$AA$75</f>
        <v>0</v>
      </c>
      <c r="AT74" s="6" t="s">
        <v>64</v>
      </c>
      <c r="AU74" s="6" t="s">
        <v>104</v>
      </c>
      <c r="BK74" s="105">
        <f>$BK$75</f>
        <v>0</v>
      </c>
    </row>
    <row r="75" spans="2:63" s="106" customFormat="1" ht="37.5" customHeight="1">
      <c r="B75" s="107"/>
      <c r="C75" s="108"/>
      <c r="D75" s="109" t="s">
        <v>431</v>
      </c>
      <c r="E75" s="108"/>
      <c r="F75" s="108"/>
      <c r="G75" s="108"/>
      <c r="H75" s="108"/>
      <c r="I75" s="108"/>
      <c r="J75" s="108"/>
      <c r="K75" s="108"/>
      <c r="L75" s="108"/>
      <c r="M75" s="108"/>
      <c r="N75" s="224">
        <f>$BK$75</f>
        <v>0</v>
      </c>
      <c r="O75" s="225"/>
      <c r="P75" s="225"/>
      <c r="Q75" s="225"/>
      <c r="R75" s="108"/>
      <c r="S75" s="110"/>
      <c r="T75" s="111"/>
      <c r="U75" s="108"/>
      <c r="V75" s="108"/>
      <c r="W75" s="112">
        <f>$W$76+$W$135+$W$139+$W$207</f>
        <v>0</v>
      </c>
      <c r="X75" s="108"/>
      <c r="Y75" s="112">
        <f>$Y$76+$Y$135+$Y$139+$Y$207</f>
        <v>88.0844009</v>
      </c>
      <c r="Z75" s="108"/>
      <c r="AA75" s="113">
        <f>$AA$76+$AA$135+$AA$139+$AA$207</f>
        <v>0</v>
      </c>
      <c r="AR75" s="114" t="s">
        <v>17</v>
      </c>
      <c r="AT75" s="114" t="s">
        <v>64</v>
      </c>
      <c r="AU75" s="114" t="s">
        <v>65</v>
      </c>
      <c r="AY75" s="114" t="s">
        <v>123</v>
      </c>
      <c r="BK75" s="115">
        <f>$BK$76+$BK$135+$BK$139+$BK$207</f>
        <v>0</v>
      </c>
    </row>
    <row r="76" spans="2:63" s="106" customFormat="1" ht="21" customHeight="1">
      <c r="B76" s="107"/>
      <c r="C76" s="108"/>
      <c r="D76" s="116" t="s">
        <v>432</v>
      </c>
      <c r="E76" s="108"/>
      <c r="F76" s="108"/>
      <c r="G76" s="108"/>
      <c r="H76" s="108"/>
      <c r="I76" s="108"/>
      <c r="J76" s="108"/>
      <c r="K76" s="108"/>
      <c r="L76" s="108"/>
      <c r="M76" s="108"/>
      <c r="N76" s="226">
        <f>$BK$76</f>
        <v>0</v>
      </c>
      <c r="O76" s="225"/>
      <c r="P76" s="225"/>
      <c r="Q76" s="225"/>
      <c r="R76" s="108"/>
      <c r="S76" s="110"/>
      <c r="T76" s="111"/>
      <c r="U76" s="108"/>
      <c r="V76" s="108"/>
      <c r="W76" s="112">
        <f>SUM($W$77:$W$134)</f>
        <v>0</v>
      </c>
      <c r="X76" s="108"/>
      <c r="Y76" s="112">
        <f>SUM($Y$77:$Y$134)</f>
        <v>1.735401</v>
      </c>
      <c r="Z76" s="108"/>
      <c r="AA76" s="113">
        <f>SUM($AA$77:$AA$134)</f>
        <v>0</v>
      </c>
      <c r="AR76" s="114" t="s">
        <v>17</v>
      </c>
      <c r="AT76" s="114" t="s">
        <v>64</v>
      </c>
      <c r="AU76" s="114" t="s">
        <v>17</v>
      </c>
      <c r="AY76" s="114" t="s">
        <v>123</v>
      </c>
      <c r="BK76" s="115">
        <f>SUM($BK$77:$BK$134)</f>
        <v>0</v>
      </c>
    </row>
    <row r="77" spans="2:65" s="6" customFormat="1" ht="27" customHeight="1">
      <c r="B77" s="21"/>
      <c r="C77" s="117" t="s">
        <v>254</v>
      </c>
      <c r="D77" s="117" t="s">
        <v>124</v>
      </c>
      <c r="E77" s="118" t="s">
        <v>245</v>
      </c>
      <c r="F77" s="218" t="s">
        <v>246</v>
      </c>
      <c r="G77" s="219"/>
      <c r="H77" s="219"/>
      <c r="I77" s="219"/>
      <c r="J77" s="120" t="s">
        <v>247</v>
      </c>
      <c r="K77" s="121">
        <v>60</v>
      </c>
      <c r="L77" s="220"/>
      <c r="M77" s="219"/>
      <c r="N77" s="221">
        <f>ROUND($L$77*$K$77,2)</f>
        <v>0</v>
      </c>
      <c r="O77" s="219"/>
      <c r="P77" s="219"/>
      <c r="Q77" s="219"/>
      <c r="R77" s="119"/>
      <c r="S77" s="41"/>
      <c r="T77" s="122"/>
      <c r="U77" s="123" t="s">
        <v>35</v>
      </c>
      <c r="V77" s="22"/>
      <c r="W77" s="22"/>
      <c r="X77" s="124">
        <v>0</v>
      </c>
      <c r="Y77" s="124">
        <f>$X$77*$K$77</f>
        <v>0</v>
      </c>
      <c r="Z77" s="124">
        <v>0</v>
      </c>
      <c r="AA77" s="125">
        <f>$Z$77*$K$77</f>
        <v>0</v>
      </c>
      <c r="AR77" s="80" t="s">
        <v>122</v>
      </c>
      <c r="AT77" s="80" t="s">
        <v>124</v>
      </c>
      <c r="AU77" s="80" t="s">
        <v>73</v>
      </c>
      <c r="AY77" s="6" t="s">
        <v>123</v>
      </c>
      <c r="BE77" s="126">
        <f>IF($U$77="základní",$N$77,0)</f>
        <v>0</v>
      </c>
      <c r="BF77" s="126">
        <f>IF($U$77="snížená",$N$77,0)</f>
        <v>0</v>
      </c>
      <c r="BG77" s="126">
        <f>IF($U$77="zákl. přenesená",$N$77,0)</f>
        <v>0</v>
      </c>
      <c r="BH77" s="126">
        <f>IF($U$77="sníž. přenesená",$N$77,0)</f>
        <v>0</v>
      </c>
      <c r="BI77" s="126">
        <f>IF($U$77="nulová",$N$77,0)</f>
        <v>0</v>
      </c>
      <c r="BJ77" s="80" t="s">
        <v>17</v>
      </c>
      <c r="BK77" s="126">
        <f>ROUND($L$77*$K$77,2)</f>
        <v>0</v>
      </c>
      <c r="BL77" s="80" t="s">
        <v>122</v>
      </c>
      <c r="BM77" s="80" t="s">
        <v>436</v>
      </c>
    </row>
    <row r="78" spans="2:47" s="6" customFormat="1" ht="16.5" customHeight="1">
      <c r="B78" s="21"/>
      <c r="C78" s="22"/>
      <c r="D78" s="22"/>
      <c r="E78" s="22"/>
      <c r="F78" s="222" t="s">
        <v>246</v>
      </c>
      <c r="G78" s="189"/>
      <c r="H78" s="189"/>
      <c r="I78" s="189"/>
      <c r="J78" s="189"/>
      <c r="K78" s="189"/>
      <c r="L78" s="189"/>
      <c r="M78" s="189"/>
      <c r="N78" s="189"/>
      <c r="O78" s="189"/>
      <c r="P78" s="189"/>
      <c r="Q78" s="189"/>
      <c r="R78" s="189"/>
      <c r="S78" s="41"/>
      <c r="T78" s="50"/>
      <c r="U78" s="22"/>
      <c r="V78" s="22"/>
      <c r="W78" s="22"/>
      <c r="X78" s="22"/>
      <c r="Y78" s="22"/>
      <c r="Z78" s="22"/>
      <c r="AA78" s="51"/>
      <c r="AT78" s="6" t="s">
        <v>128</v>
      </c>
      <c r="AU78" s="6" t="s">
        <v>73</v>
      </c>
    </row>
    <row r="79" spans="2:65" s="6" customFormat="1" ht="27" customHeight="1">
      <c r="B79" s="21"/>
      <c r="C79" s="117" t="s">
        <v>258</v>
      </c>
      <c r="D79" s="117" t="s">
        <v>124</v>
      </c>
      <c r="E79" s="118" t="s">
        <v>250</v>
      </c>
      <c r="F79" s="218" t="s">
        <v>251</v>
      </c>
      <c r="G79" s="219"/>
      <c r="H79" s="219"/>
      <c r="I79" s="219"/>
      <c r="J79" s="120" t="s">
        <v>252</v>
      </c>
      <c r="K79" s="121">
        <v>30</v>
      </c>
      <c r="L79" s="220"/>
      <c r="M79" s="219"/>
      <c r="N79" s="221">
        <f>ROUND($L$79*$K$79,2)</f>
        <v>0</v>
      </c>
      <c r="O79" s="219"/>
      <c r="P79" s="219"/>
      <c r="Q79" s="219"/>
      <c r="R79" s="119"/>
      <c r="S79" s="41"/>
      <c r="T79" s="122"/>
      <c r="U79" s="123" t="s">
        <v>35</v>
      </c>
      <c r="V79" s="22"/>
      <c r="W79" s="22"/>
      <c r="X79" s="124">
        <v>0</v>
      </c>
      <c r="Y79" s="124">
        <f>$X$79*$K$79</f>
        <v>0</v>
      </c>
      <c r="Z79" s="124">
        <v>0</v>
      </c>
      <c r="AA79" s="125">
        <f>$Z$79*$K$79</f>
        <v>0</v>
      </c>
      <c r="AR79" s="80" t="s">
        <v>122</v>
      </c>
      <c r="AT79" s="80" t="s">
        <v>124</v>
      </c>
      <c r="AU79" s="80" t="s">
        <v>73</v>
      </c>
      <c r="AY79" s="6" t="s">
        <v>123</v>
      </c>
      <c r="BE79" s="126">
        <f>IF($U$79="základní",$N$79,0)</f>
        <v>0</v>
      </c>
      <c r="BF79" s="126">
        <f>IF($U$79="snížená",$N$79,0)</f>
        <v>0</v>
      </c>
      <c r="BG79" s="126">
        <f>IF($U$79="zákl. přenesená",$N$79,0)</f>
        <v>0</v>
      </c>
      <c r="BH79" s="126">
        <f>IF($U$79="sníž. přenesená",$N$79,0)</f>
        <v>0</v>
      </c>
      <c r="BI79" s="126">
        <f>IF($U$79="nulová",$N$79,0)</f>
        <v>0</v>
      </c>
      <c r="BJ79" s="80" t="s">
        <v>17</v>
      </c>
      <c r="BK79" s="126">
        <f>ROUND($L$79*$K$79,2)</f>
        <v>0</v>
      </c>
      <c r="BL79" s="80" t="s">
        <v>122</v>
      </c>
      <c r="BM79" s="80" t="s">
        <v>437</v>
      </c>
    </row>
    <row r="80" spans="2:47" s="6" customFormat="1" ht="16.5" customHeight="1">
      <c r="B80" s="21"/>
      <c r="C80" s="22"/>
      <c r="D80" s="22"/>
      <c r="E80" s="22"/>
      <c r="F80" s="222" t="s">
        <v>251</v>
      </c>
      <c r="G80" s="189"/>
      <c r="H80" s="189"/>
      <c r="I80" s="189"/>
      <c r="J80" s="189"/>
      <c r="K80" s="189"/>
      <c r="L80" s="189"/>
      <c r="M80" s="189"/>
      <c r="N80" s="189"/>
      <c r="O80" s="189"/>
      <c r="P80" s="189"/>
      <c r="Q80" s="189"/>
      <c r="R80" s="189"/>
      <c r="S80" s="41"/>
      <c r="T80" s="50"/>
      <c r="U80" s="22"/>
      <c r="V80" s="22"/>
      <c r="W80" s="22"/>
      <c r="X80" s="22"/>
      <c r="Y80" s="22"/>
      <c r="Z80" s="22"/>
      <c r="AA80" s="51"/>
      <c r="AT80" s="6" t="s">
        <v>128</v>
      </c>
      <c r="AU80" s="6" t="s">
        <v>73</v>
      </c>
    </row>
    <row r="81" spans="2:65" s="6" customFormat="1" ht="15.75" customHeight="1">
      <c r="B81" s="21"/>
      <c r="C81" s="117" t="s">
        <v>8</v>
      </c>
      <c r="D81" s="117" t="s">
        <v>124</v>
      </c>
      <c r="E81" s="118" t="s">
        <v>224</v>
      </c>
      <c r="F81" s="218" t="s">
        <v>438</v>
      </c>
      <c r="G81" s="219"/>
      <c r="H81" s="219"/>
      <c r="I81" s="219"/>
      <c r="J81" s="120" t="s">
        <v>226</v>
      </c>
      <c r="K81" s="121">
        <v>4.5</v>
      </c>
      <c r="L81" s="220"/>
      <c r="M81" s="219"/>
      <c r="N81" s="221">
        <f>ROUND($L$81*$K$81,2)</f>
        <v>0</v>
      </c>
      <c r="O81" s="219"/>
      <c r="P81" s="219"/>
      <c r="Q81" s="219"/>
      <c r="R81" s="119" t="s">
        <v>161</v>
      </c>
      <c r="S81" s="41"/>
      <c r="T81" s="122"/>
      <c r="U81" s="123" t="s">
        <v>35</v>
      </c>
      <c r="V81" s="22"/>
      <c r="W81" s="22"/>
      <c r="X81" s="124">
        <v>0.00868</v>
      </c>
      <c r="Y81" s="124">
        <f>$X$81*$K$81</f>
        <v>0.03906</v>
      </c>
      <c r="Z81" s="124">
        <v>0</v>
      </c>
      <c r="AA81" s="125">
        <f>$Z$81*$K$81</f>
        <v>0</v>
      </c>
      <c r="AR81" s="80" t="s">
        <v>122</v>
      </c>
      <c r="AT81" s="80" t="s">
        <v>124</v>
      </c>
      <c r="AU81" s="80" t="s">
        <v>73</v>
      </c>
      <c r="AY81" s="6" t="s">
        <v>123</v>
      </c>
      <c r="BE81" s="126">
        <f>IF($U$81="základní",$N$81,0)</f>
        <v>0</v>
      </c>
      <c r="BF81" s="126">
        <f>IF($U$81="snížená",$N$81,0)</f>
        <v>0</v>
      </c>
      <c r="BG81" s="126">
        <f>IF($U$81="zákl. přenesená",$N$81,0)</f>
        <v>0</v>
      </c>
      <c r="BH81" s="126">
        <f>IF($U$81="sníž. přenesená",$N$81,0)</f>
        <v>0</v>
      </c>
      <c r="BI81" s="126">
        <f>IF($U$81="nulová",$N$81,0)</f>
        <v>0</v>
      </c>
      <c r="BJ81" s="80" t="s">
        <v>17</v>
      </c>
      <c r="BK81" s="126">
        <f>ROUND($L$81*$K$81,2)</f>
        <v>0</v>
      </c>
      <c r="BL81" s="80" t="s">
        <v>122</v>
      </c>
      <c r="BM81" s="80" t="s">
        <v>439</v>
      </c>
    </row>
    <row r="82" spans="2:47" s="6" customFormat="1" ht="38.25" customHeight="1">
      <c r="B82" s="21"/>
      <c r="C82" s="22"/>
      <c r="D82" s="22"/>
      <c r="E82" s="22"/>
      <c r="F82" s="222" t="s">
        <v>228</v>
      </c>
      <c r="G82" s="189"/>
      <c r="H82" s="189"/>
      <c r="I82" s="189"/>
      <c r="J82" s="189"/>
      <c r="K82" s="189"/>
      <c r="L82" s="189"/>
      <c r="M82" s="189"/>
      <c r="N82" s="189"/>
      <c r="O82" s="189"/>
      <c r="P82" s="189"/>
      <c r="Q82" s="189"/>
      <c r="R82" s="189"/>
      <c r="S82" s="41"/>
      <c r="T82" s="50"/>
      <c r="U82" s="22"/>
      <c r="V82" s="22"/>
      <c r="W82" s="22"/>
      <c r="X82" s="22"/>
      <c r="Y82" s="22"/>
      <c r="Z82" s="22"/>
      <c r="AA82" s="51"/>
      <c r="AT82" s="6" t="s">
        <v>128</v>
      </c>
      <c r="AU82" s="6" t="s">
        <v>73</v>
      </c>
    </row>
    <row r="83" spans="2:47" s="6" customFormat="1" ht="85.5" customHeight="1">
      <c r="B83" s="21"/>
      <c r="C83" s="22"/>
      <c r="D83" s="22"/>
      <c r="E83" s="22"/>
      <c r="F83" s="227" t="s">
        <v>229</v>
      </c>
      <c r="G83" s="189"/>
      <c r="H83" s="189"/>
      <c r="I83" s="189"/>
      <c r="J83" s="189"/>
      <c r="K83" s="189"/>
      <c r="L83" s="189"/>
      <c r="M83" s="189"/>
      <c r="N83" s="189"/>
      <c r="O83" s="189"/>
      <c r="P83" s="189"/>
      <c r="Q83" s="189"/>
      <c r="R83" s="189"/>
      <c r="S83" s="41"/>
      <c r="T83" s="50"/>
      <c r="U83" s="22"/>
      <c r="V83" s="22"/>
      <c r="W83" s="22"/>
      <c r="X83" s="22"/>
      <c r="Y83" s="22"/>
      <c r="Z83" s="22"/>
      <c r="AA83" s="51"/>
      <c r="AT83" s="6" t="s">
        <v>165</v>
      </c>
      <c r="AU83" s="6" t="s">
        <v>73</v>
      </c>
    </row>
    <row r="84" spans="2:65" s="6" customFormat="1" ht="15.75" customHeight="1">
      <c r="B84" s="21"/>
      <c r="C84" s="117" t="s">
        <v>244</v>
      </c>
      <c r="D84" s="117" t="s">
        <v>124</v>
      </c>
      <c r="E84" s="118" t="s">
        <v>235</v>
      </c>
      <c r="F84" s="218" t="s">
        <v>236</v>
      </c>
      <c r="G84" s="219"/>
      <c r="H84" s="219"/>
      <c r="I84" s="219"/>
      <c r="J84" s="120" t="s">
        <v>226</v>
      </c>
      <c r="K84" s="121">
        <v>2</v>
      </c>
      <c r="L84" s="220"/>
      <c r="M84" s="219"/>
      <c r="N84" s="221">
        <f>ROUND($L$84*$K$84,2)</f>
        <v>0</v>
      </c>
      <c r="O84" s="219"/>
      <c r="P84" s="219"/>
      <c r="Q84" s="219"/>
      <c r="R84" s="119"/>
      <c r="S84" s="41"/>
      <c r="T84" s="122"/>
      <c r="U84" s="123" t="s">
        <v>35</v>
      </c>
      <c r="V84" s="22"/>
      <c r="W84" s="22"/>
      <c r="X84" s="124">
        <v>0</v>
      </c>
      <c r="Y84" s="124">
        <f>$X$84*$K$84</f>
        <v>0</v>
      </c>
      <c r="Z84" s="124">
        <v>0</v>
      </c>
      <c r="AA84" s="125">
        <f>$Z$84*$K$84</f>
        <v>0</v>
      </c>
      <c r="AR84" s="80" t="s">
        <v>122</v>
      </c>
      <c r="AT84" s="80" t="s">
        <v>124</v>
      </c>
      <c r="AU84" s="80" t="s">
        <v>73</v>
      </c>
      <c r="AY84" s="6" t="s">
        <v>123</v>
      </c>
      <c r="BE84" s="126">
        <f>IF($U$84="základní",$N$84,0)</f>
        <v>0</v>
      </c>
      <c r="BF84" s="126">
        <f>IF($U$84="snížená",$N$84,0)</f>
        <v>0</v>
      </c>
      <c r="BG84" s="126">
        <f>IF($U$84="zákl. přenesená",$N$84,0)</f>
        <v>0</v>
      </c>
      <c r="BH84" s="126">
        <f>IF($U$84="sníž. přenesená",$N$84,0)</f>
        <v>0</v>
      </c>
      <c r="BI84" s="126">
        <f>IF($U$84="nulová",$N$84,0)</f>
        <v>0</v>
      </c>
      <c r="BJ84" s="80" t="s">
        <v>17</v>
      </c>
      <c r="BK84" s="126">
        <f>ROUND($L$84*$K$84,2)</f>
        <v>0</v>
      </c>
      <c r="BL84" s="80" t="s">
        <v>122</v>
      </c>
      <c r="BM84" s="80" t="s">
        <v>440</v>
      </c>
    </row>
    <row r="85" spans="2:47" s="6" customFormat="1" ht="16.5" customHeight="1">
      <c r="B85" s="21"/>
      <c r="C85" s="22"/>
      <c r="D85" s="22"/>
      <c r="E85" s="22"/>
      <c r="F85" s="222" t="s">
        <v>236</v>
      </c>
      <c r="G85" s="189"/>
      <c r="H85" s="189"/>
      <c r="I85" s="189"/>
      <c r="J85" s="189"/>
      <c r="K85" s="189"/>
      <c r="L85" s="189"/>
      <c r="M85" s="189"/>
      <c r="N85" s="189"/>
      <c r="O85" s="189"/>
      <c r="P85" s="189"/>
      <c r="Q85" s="189"/>
      <c r="R85" s="189"/>
      <c r="S85" s="41"/>
      <c r="T85" s="50"/>
      <c r="U85" s="22"/>
      <c r="V85" s="22"/>
      <c r="W85" s="22"/>
      <c r="X85" s="22"/>
      <c r="Y85" s="22"/>
      <c r="Z85" s="22"/>
      <c r="AA85" s="51"/>
      <c r="AT85" s="6" t="s">
        <v>128</v>
      </c>
      <c r="AU85" s="6" t="s">
        <v>73</v>
      </c>
    </row>
    <row r="86" spans="2:65" s="6" customFormat="1" ht="15.75" customHeight="1">
      <c r="B86" s="21"/>
      <c r="C86" s="117" t="s">
        <v>238</v>
      </c>
      <c r="D86" s="117" t="s">
        <v>124</v>
      </c>
      <c r="E86" s="118" t="s">
        <v>231</v>
      </c>
      <c r="F86" s="218" t="s">
        <v>232</v>
      </c>
      <c r="G86" s="219"/>
      <c r="H86" s="219"/>
      <c r="I86" s="219"/>
      <c r="J86" s="120" t="s">
        <v>226</v>
      </c>
      <c r="K86" s="121">
        <v>7.5</v>
      </c>
      <c r="L86" s="220"/>
      <c r="M86" s="219"/>
      <c r="N86" s="221">
        <f>ROUND($L$86*$K$86,2)</f>
        <v>0</v>
      </c>
      <c r="O86" s="219"/>
      <c r="P86" s="219"/>
      <c r="Q86" s="219"/>
      <c r="R86" s="119" t="s">
        <v>161</v>
      </c>
      <c r="S86" s="41"/>
      <c r="T86" s="122"/>
      <c r="U86" s="123" t="s">
        <v>35</v>
      </c>
      <c r="V86" s="22"/>
      <c r="W86" s="22"/>
      <c r="X86" s="124">
        <v>0.10775</v>
      </c>
      <c r="Y86" s="124">
        <f>$X$86*$K$86</f>
        <v>0.808125</v>
      </c>
      <c r="Z86" s="124">
        <v>0</v>
      </c>
      <c r="AA86" s="125">
        <f>$Z$86*$K$86</f>
        <v>0</v>
      </c>
      <c r="AR86" s="80" t="s">
        <v>122</v>
      </c>
      <c r="AT86" s="80" t="s">
        <v>124</v>
      </c>
      <c r="AU86" s="80" t="s">
        <v>73</v>
      </c>
      <c r="AY86" s="6" t="s">
        <v>123</v>
      </c>
      <c r="BE86" s="126">
        <f>IF($U$86="základní",$N$86,0)</f>
        <v>0</v>
      </c>
      <c r="BF86" s="126">
        <f>IF($U$86="snížená",$N$86,0)</f>
        <v>0</v>
      </c>
      <c r="BG86" s="126">
        <f>IF($U$86="zákl. přenesená",$N$86,0)</f>
        <v>0</v>
      </c>
      <c r="BH86" s="126">
        <f>IF($U$86="sníž. přenesená",$N$86,0)</f>
        <v>0</v>
      </c>
      <c r="BI86" s="126">
        <f>IF($U$86="nulová",$N$86,0)</f>
        <v>0</v>
      </c>
      <c r="BJ86" s="80" t="s">
        <v>17</v>
      </c>
      <c r="BK86" s="126">
        <f>ROUND($L$86*$K$86,2)</f>
        <v>0</v>
      </c>
      <c r="BL86" s="80" t="s">
        <v>122</v>
      </c>
      <c r="BM86" s="80" t="s">
        <v>441</v>
      </c>
    </row>
    <row r="87" spans="2:47" s="6" customFormat="1" ht="38.25" customHeight="1">
      <c r="B87" s="21"/>
      <c r="C87" s="22"/>
      <c r="D87" s="22"/>
      <c r="E87" s="22"/>
      <c r="F87" s="222" t="s">
        <v>234</v>
      </c>
      <c r="G87" s="189"/>
      <c r="H87" s="189"/>
      <c r="I87" s="189"/>
      <c r="J87" s="189"/>
      <c r="K87" s="189"/>
      <c r="L87" s="189"/>
      <c r="M87" s="189"/>
      <c r="N87" s="189"/>
      <c r="O87" s="189"/>
      <c r="P87" s="189"/>
      <c r="Q87" s="189"/>
      <c r="R87" s="189"/>
      <c r="S87" s="41"/>
      <c r="T87" s="50"/>
      <c r="U87" s="22"/>
      <c r="V87" s="22"/>
      <c r="W87" s="22"/>
      <c r="X87" s="22"/>
      <c r="Y87" s="22"/>
      <c r="Z87" s="22"/>
      <c r="AA87" s="51"/>
      <c r="AT87" s="6" t="s">
        <v>128</v>
      </c>
      <c r="AU87" s="6" t="s">
        <v>73</v>
      </c>
    </row>
    <row r="88" spans="2:47" s="6" customFormat="1" ht="85.5" customHeight="1">
      <c r="B88" s="21"/>
      <c r="C88" s="22"/>
      <c r="D88" s="22"/>
      <c r="E88" s="22"/>
      <c r="F88" s="227" t="s">
        <v>229</v>
      </c>
      <c r="G88" s="189"/>
      <c r="H88" s="189"/>
      <c r="I88" s="189"/>
      <c r="J88" s="189"/>
      <c r="K88" s="189"/>
      <c r="L88" s="189"/>
      <c r="M88" s="189"/>
      <c r="N88" s="189"/>
      <c r="O88" s="189"/>
      <c r="P88" s="189"/>
      <c r="Q88" s="189"/>
      <c r="R88" s="189"/>
      <c r="S88" s="41"/>
      <c r="T88" s="50"/>
      <c r="U88" s="22"/>
      <c r="V88" s="22"/>
      <c r="W88" s="22"/>
      <c r="X88" s="22"/>
      <c r="Y88" s="22"/>
      <c r="Z88" s="22"/>
      <c r="AA88" s="51"/>
      <c r="AT88" s="6" t="s">
        <v>165</v>
      </c>
      <c r="AU88" s="6" t="s">
        <v>73</v>
      </c>
    </row>
    <row r="89" spans="2:65" s="6" customFormat="1" ht="27" customHeight="1">
      <c r="B89" s="21"/>
      <c r="C89" s="117" t="s">
        <v>249</v>
      </c>
      <c r="D89" s="117" t="s">
        <v>124</v>
      </c>
      <c r="E89" s="118" t="s">
        <v>239</v>
      </c>
      <c r="F89" s="218" t="s">
        <v>240</v>
      </c>
      <c r="G89" s="219"/>
      <c r="H89" s="219"/>
      <c r="I89" s="219"/>
      <c r="J89" s="120" t="s">
        <v>160</v>
      </c>
      <c r="K89" s="121">
        <v>21</v>
      </c>
      <c r="L89" s="220"/>
      <c r="M89" s="219"/>
      <c r="N89" s="221">
        <f>ROUND($L$89*$K$89,2)</f>
        <v>0</v>
      </c>
      <c r="O89" s="219"/>
      <c r="P89" s="219"/>
      <c r="Q89" s="219"/>
      <c r="R89" s="119" t="s">
        <v>161</v>
      </c>
      <c r="S89" s="41"/>
      <c r="T89" s="122"/>
      <c r="U89" s="123" t="s">
        <v>35</v>
      </c>
      <c r="V89" s="22"/>
      <c r="W89" s="22"/>
      <c r="X89" s="124">
        <v>0</v>
      </c>
      <c r="Y89" s="124">
        <f>$X$89*$K$89</f>
        <v>0</v>
      </c>
      <c r="Z89" s="124">
        <v>0</v>
      </c>
      <c r="AA89" s="125">
        <f>$Z$89*$K$89</f>
        <v>0</v>
      </c>
      <c r="AR89" s="80" t="s">
        <v>122</v>
      </c>
      <c r="AT89" s="80" t="s">
        <v>124</v>
      </c>
      <c r="AU89" s="80" t="s">
        <v>73</v>
      </c>
      <c r="AY89" s="6" t="s">
        <v>123</v>
      </c>
      <c r="BE89" s="126">
        <f>IF($U$89="základní",$N$89,0)</f>
        <v>0</v>
      </c>
      <c r="BF89" s="126">
        <f>IF($U$89="snížená",$N$89,0)</f>
        <v>0</v>
      </c>
      <c r="BG89" s="126">
        <f>IF($U$89="zákl. přenesená",$N$89,0)</f>
        <v>0</v>
      </c>
      <c r="BH89" s="126">
        <f>IF($U$89="sníž. přenesená",$N$89,0)</f>
        <v>0</v>
      </c>
      <c r="BI89" s="126">
        <f>IF($U$89="nulová",$N$89,0)</f>
        <v>0</v>
      </c>
      <c r="BJ89" s="80" t="s">
        <v>17</v>
      </c>
      <c r="BK89" s="126">
        <f>ROUND($L$89*$K$89,2)</f>
        <v>0</v>
      </c>
      <c r="BL89" s="80" t="s">
        <v>122</v>
      </c>
      <c r="BM89" s="80" t="s">
        <v>442</v>
      </c>
    </row>
    <row r="90" spans="2:47" s="6" customFormat="1" ht="16.5" customHeight="1">
      <c r="B90" s="21"/>
      <c r="C90" s="22"/>
      <c r="D90" s="22"/>
      <c r="E90" s="22"/>
      <c r="F90" s="222" t="s">
        <v>242</v>
      </c>
      <c r="G90" s="189"/>
      <c r="H90" s="189"/>
      <c r="I90" s="189"/>
      <c r="J90" s="189"/>
      <c r="K90" s="189"/>
      <c r="L90" s="189"/>
      <c r="M90" s="189"/>
      <c r="N90" s="189"/>
      <c r="O90" s="189"/>
      <c r="P90" s="189"/>
      <c r="Q90" s="189"/>
      <c r="R90" s="189"/>
      <c r="S90" s="41"/>
      <c r="T90" s="50"/>
      <c r="U90" s="22"/>
      <c r="V90" s="22"/>
      <c r="W90" s="22"/>
      <c r="X90" s="22"/>
      <c r="Y90" s="22"/>
      <c r="Z90" s="22"/>
      <c r="AA90" s="51"/>
      <c r="AT90" s="6" t="s">
        <v>128</v>
      </c>
      <c r="AU90" s="6" t="s">
        <v>73</v>
      </c>
    </row>
    <row r="91" spans="2:47" s="6" customFormat="1" ht="409.5" customHeight="1">
      <c r="B91" s="21"/>
      <c r="C91" s="22"/>
      <c r="D91" s="22"/>
      <c r="E91" s="22"/>
      <c r="F91" s="227" t="s">
        <v>243</v>
      </c>
      <c r="G91" s="189"/>
      <c r="H91" s="189"/>
      <c r="I91" s="189"/>
      <c r="J91" s="189"/>
      <c r="K91" s="189"/>
      <c r="L91" s="189"/>
      <c r="M91" s="189"/>
      <c r="N91" s="189"/>
      <c r="O91" s="189"/>
      <c r="P91" s="189"/>
      <c r="Q91" s="189"/>
      <c r="R91" s="189"/>
      <c r="S91" s="41"/>
      <c r="T91" s="50"/>
      <c r="U91" s="22"/>
      <c r="V91" s="22"/>
      <c r="W91" s="22"/>
      <c r="X91" s="22"/>
      <c r="Y91" s="22"/>
      <c r="Z91" s="22"/>
      <c r="AA91" s="51"/>
      <c r="AT91" s="6" t="s">
        <v>165</v>
      </c>
      <c r="AU91" s="6" t="s">
        <v>73</v>
      </c>
    </row>
    <row r="92" spans="2:65" s="6" customFormat="1" ht="27" customHeight="1">
      <c r="B92" s="21"/>
      <c r="C92" s="117" t="s">
        <v>17</v>
      </c>
      <c r="D92" s="117" t="s">
        <v>124</v>
      </c>
      <c r="E92" s="118" t="s">
        <v>158</v>
      </c>
      <c r="F92" s="218" t="s">
        <v>159</v>
      </c>
      <c r="G92" s="219"/>
      <c r="H92" s="219"/>
      <c r="I92" s="219"/>
      <c r="J92" s="120" t="s">
        <v>160</v>
      </c>
      <c r="K92" s="121">
        <v>335.3</v>
      </c>
      <c r="L92" s="220"/>
      <c r="M92" s="219"/>
      <c r="N92" s="221">
        <f>ROUND($L$92*$K$92,2)</f>
        <v>0</v>
      </c>
      <c r="O92" s="219"/>
      <c r="P92" s="219"/>
      <c r="Q92" s="219"/>
      <c r="R92" s="119" t="s">
        <v>161</v>
      </c>
      <c r="S92" s="41"/>
      <c r="T92" s="122"/>
      <c r="U92" s="123" t="s">
        <v>35</v>
      </c>
      <c r="V92" s="22"/>
      <c r="W92" s="22"/>
      <c r="X92" s="124">
        <v>0</v>
      </c>
      <c r="Y92" s="124">
        <f>$X$92*$K$92</f>
        <v>0</v>
      </c>
      <c r="Z92" s="124">
        <v>0</v>
      </c>
      <c r="AA92" s="125">
        <f>$Z$92*$K$92</f>
        <v>0</v>
      </c>
      <c r="AR92" s="80" t="s">
        <v>122</v>
      </c>
      <c r="AT92" s="80" t="s">
        <v>124</v>
      </c>
      <c r="AU92" s="80" t="s">
        <v>73</v>
      </c>
      <c r="AY92" s="6" t="s">
        <v>123</v>
      </c>
      <c r="BE92" s="126">
        <f>IF($U$92="základní",$N$92,0)</f>
        <v>0</v>
      </c>
      <c r="BF92" s="126">
        <f>IF($U$92="snížená",$N$92,0)</f>
        <v>0</v>
      </c>
      <c r="BG92" s="126">
        <f>IF($U$92="zákl. přenesená",$N$92,0)</f>
        <v>0</v>
      </c>
      <c r="BH92" s="126">
        <f>IF($U$92="sníž. přenesená",$N$92,0)</f>
        <v>0</v>
      </c>
      <c r="BI92" s="126">
        <f>IF($U$92="nulová",$N$92,0)</f>
        <v>0</v>
      </c>
      <c r="BJ92" s="80" t="s">
        <v>17</v>
      </c>
      <c r="BK92" s="126">
        <f>ROUND($L$92*$K$92,2)</f>
        <v>0</v>
      </c>
      <c r="BL92" s="80" t="s">
        <v>122</v>
      </c>
      <c r="BM92" s="80" t="s">
        <v>443</v>
      </c>
    </row>
    <row r="93" spans="2:47" s="6" customFormat="1" ht="16.5" customHeight="1">
      <c r="B93" s="21"/>
      <c r="C93" s="22"/>
      <c r="D93" s="22"/>
      <c r="E93" s="22"/>
      <c r="F93" s="222" t="s">
        <v>163</v>
      </c>
      <c r="G93" s="189"/>
      <c r="H93" s="189"/>
      <c r="I93" s="189"/>
      <c r="J93" s="189"/>
      <c r="K93" s="189"/>
      <c r="L93" s="189"/>
      <c r="M93" s="189"/>
      <c r="N93" s="189"/>
      <c r="O93" s="189"/>
      <c r="P93" s="189"/>
      <c r="Q93" s="189"/>
      <c r="R93" s="189"/>
      <c r="S93" s="41"/>
      <c r="T93" s="50"/>
      <c r="U93" s="22"/>
      <c r="V93" s="22"/>
      <c r="W93" s="22"/>
      <c r="X93" s="22"/>
      <c r="Y93" s="22"/>
      <c r="Z93" s="22"/>
      <c r="AA93" s="51"/>
      <c r="AT93" s="6" t="s">
        <v>128</v>
      </c>
      <c r="AU93" s="6" t="s">
        <v>73</v>
      </c>
    </row>
    <row r="94" spans="2:47" s="6" customFormat="1" ht="239.25" customHeight="1">
      <c r="B94" s="21"/>
      <c r="C94" s="22"/>
      <c r="D94" s="22"/>
      <c r="E94" s="22"/>
      <c r="F94" s="227" t="s">
        <v>164</v>
      </c>
      <c r="G94" s="189"/>
      <c r="H94" s="189"/>
      <c r="I94" s="189"/>
      <c r="J94" s="189"/>
      <c r="K94" s="189"/>
      <c r="L94" s="189"/>
      <c r="M94" s="189"/>
      <c r="N94" s="189"/>
      <c r="O94" s="189"/>
      <c r="P94" s="189"/>
      <c r="Q94" s="189"/>
      <c r="R94" s="189"/>
      <c r="S94" s="41"/>
      <c r="T94" s="50"/>
      <c r="U94" s="22"/>
      <c r="V94" s="22"/>
      <c r="W94" s="22"/>
      <c r="X94" s="22"/>
      <c r="Y94" s="22"/>
      <c r="Z94" s="22"/>
      <c r="AA94" s="51"/>
      <c r="AT94" s="6" t="s">
        <v>165</v>
      </c>
      <c r="AU94" s="6" t="s">
        <v>73</v>
      </c>
    </row>
    <row r="95" spans="2:65" s="6" customFormat="1" ht="27" customHeight="1">
      <c r="B95" s="21"/>
      <c r="C95" s="117" t="s">
        <v>73</v>
      </c>
      <c r="D95" s="117" t="s">
        <v>124</v>
      </c>
      <c r="E95" s="118" t="s">
        <v>166</v>
      </c>
      <c r="F95" s="218" t="s">
        <v>167</v>
      </c>
      <c r="G95" s="219"/>
      <c r="H95" s="219"/>
      <c r="I95" s="219"/>
      <c r="J95" s="120" t="s">
        <v>160</v>
      </c>
      <c r="K95" s="121">
        <v>223.5</v>
      </c>
      <c r="L95" s="220"/>
      <c r="M95" s="219"/>
      <c r="N95" s="221">
        <f>ROUND($L$95*$K$95,2)</f>
        <v>0</v>
      </c>
      <c r="O95" s="219"/>
      <c r="P95" s="219"/>
      <c r="Q95" s="219"/>
      <c r="R95" s="119" t="s">
        <v>161</v>
      </c>
      <c r="S95" s="41"/>
      <c r="T95" s="122"/>
      <c r="U95" s="123" t="s">
        <v>35</v>
      </c>
      <c r="V95" s="22"/>
      <c r="W95" s="22"/>
      <c r="X95" s="124">
        <v>0</v>
      </c>
      <c r="Y95" s="124">
        <f>$X$95*$K$95</f>
        <v>0</v>
      </c>
      <c r="Z95" s="124">
        <v>0</v>
      </c>
      <c r="AA95" s="125">
        <f>$Z$95*$K$95</f>
        <v>0</v>
      </c>
      <c r="AR95" s="80" t="s">
        <v>122</v>
      </c>
      <c r="AT95" s="80" t="s">
        <v>124</v>
      </c>
      <c r="AU95" s="80" t="s">
        <v>73</v>
      </c>
      <c r="AY95" s="6" t="s">
        <v>123</v>
      </c>
      <c r="BE95" s="126">
        <f>IF($U$95="základní",$N$95,0)</f>
        <v>0</v>
      </c>
      <c r="BF95" s="126">
        <f>IF($U$95="snížená",$N$95,0)</f>
        <v>0</v>
      </c>
      <c r="BG95" s="126">
        <f>IF($U$95="zákl. přenesená",$N$95,0)</f>
        <v>0</v>
      </c>
      <c r="BH95" s="126">
        <f>IF($U$95="sníž. přenesená",$N$95,0)</f>
        <v>0</v>
      </c>
      <c r="BI95" s="126">
        <f>IF($U$95="nulová",$N$95,0)</f>
        <v>0</v>
      </c>
      <c r="BJ95" s="80" t="s">
        <v>17</v>
      </c>
      <c r="BK95" s="126">
        <f>ROUND($L$95*$K$95,2)</f>
        <v>0</v>
      </c>
      <c r="BL95" s="80" t="s">
        <v>122</v>
      </c>
      <c r="BM95" s="80" t="s">
        <v>444</v>
      </c>
    </row>
    <row r="96" spans="2:47" s="6" customFormat="1" ht="16.5" customHeight="1">
      <c r="B96" s="21"/>
      <c r="C96" s="22"/>
      <c r="D96" s="22"/>
      <c r="E96" s="22"/>
      <c r="F96" s="222" t="s">
        <v>169</v>
      </c>
      <c r="G96" s="189"/>
      <c r="H96" s="189"/>
      <c r="I96" s="189"/>
      <c r="J96" s="189"/>
      <c r="K96" s="189"/>
      <c r="L96" s="189"/>
      <c r="M96" s="189"/>
      <c r="N96" s="189"/>
      <c r="O96" s="189"/>
      <c r="P96" s="189"/>
      <c r="Q96" s="189"/>
      <c r="R96" s="189"/>
      <c r="S96" s="41"/>
      <c r="T96" s="50"/>
      <c r="U96" s="22"/>
      <c r="V96" s="22"/>
      <c r="W96" s="22"/>
      <c r="X96" s="22"/>
      <c r="Y96" s="22"/>
      <c r="Z96" s="22"/>
      <c r="AA96" s="51"/>
      <c r="AT96" s="6" t="s">
        <v>128</v>
      </c>
      <c r="AU96" s="6" t="s">
        <v>73</v>
      </c>
    </row>
    <row r="97" spans="2:47" s="6" customFormat="1" ht="239.25" customHeight="1">
      <c r="B97" s="21"/>
      <c r="C97" s="22"/>
      <c r="D97" s="22"/>
      <c r="E97" s="22"/>
      <c r="F97" s="227" t="s">
        <v>164</v>
      </c>
      <c r="G97" s="189"/>
      <c r="H97" s="189"/>
      <c r="I97" s="189"/>
      <c r="J97" s="189"/>
      <c r="K97" s="189"/>
      <c r="L97" s="189"/>
      <c r="M97" s="189"/>
      <c r="N97" s="189"/>
      <c r="O97" s="189"/>
      <c r="P97" s="189"/>
      <c r="Q97" s="189"/>
      <c r="R97" s="189"/>
      <c r="S97" s="41"/>
      <c r="T97" s="50"/>
      <c r="U97" s="22"/>
      <c r="V97" s="22"/>
      <c r="W97" s="22"/>
      <c r="X97" s="22"/>
      <c r="Y97" s="22"/>
      <c r="Z97" s="22"/>
      <c r="AA97" s="51"/>
      <c r="AT97" s="6" t="s">
        <v>165</v>
      </c>
      <c r="AU97" s="6" t="s">
        <v>73</v>
      </c>
    </row>
    <row r="98" spans="2:65" s="6" customFormat="1" ht="27" customHeight="1">
      <c r="B98" s="21"/>
      <c r="C98" s="117" t="s">
        <v>69</v>
      </c>
      <c r="D98" s="117" t="s">
        <v>124</v>
      </c>
      <c r="E98" s="118" t="s">
        <v>170</v>
      </c>
      <c r="F98" s="218" t="s">
        <v>171</v>
      </c>
      <c r="G98" s="219"/>
      <c r="H98" s="219"/>
      <c r="I98" s="219"/>
      <c r="J98" s="120" t="s">
        <v>172</v>
      </c>
      <c r="K98" s="121">
        <v>1057.4</v>
      </c>
      <c r="L98" s="220"/>
      <c r="M98" s="219"/>
      <c r="N98" s="221">
        <f>ROUND($L$98*$K$98,2)</f>
        <v>0</v>
      </c>
      <c r="O98" s="219"/>
      <c r="P98" s="219"/>
      <c r="Q98" s="219"/>
      <c r="R98" s="119" t="s">
        <v>161</v>
      </c>
      <c r="S98" s="41"/>
      <c r="T98" s="122"/>
      <c r="U98" s="123" t="s">
        <v>35</v>
      </c>
      <c r="V98" s="22"/>
      <c r="W98" s="22"/>
      <c r="X98" s="124">
        <v>0.00084</v>
      </c>
      <c r="Y98" s="124">
        <f>$X$98*$K$98</f>
        <v>0.8882160000000001</v>
      </c>
      <c r="Z98" s="124">
        <v>0</v>
      </c>
      <c r="AA98" s="125">
        <f>$Z$98*$K$98</f>
        <v>0</v>
      </c>
      <c r="AR98" s="80" t="s">
        <v>122</v>
      </c>
      <c r="AT98" s="80" t="s">
        <v>124</v>
      </c>
      <c r="AU98" s="80" t="s">
        <v>73</v>
      </c>
      <c r="AY98" s="6" t="s">
        <v>123</v>
      </c>
      <c r="BE98" s="126">
        <f>IF($U$98="základní",$N$98,0)</f>
        <v>0</v>
      </c>
      <c r="BF98" s="126">
        <f>IF($U$98="snížená",$N$98,0)</f>
        <v>0</v>
      </c>
      <c r="BG98" s="126">
        <f>IF($U$98="zákl. přenesená",$N$98,0)</f>
        <v>0</v>
      </c>
      <c r="BH98" s="126">
        <f>IF($U$98="sníž. přenesená",$N$98,0)</f>
        <v>0</v>
      </c>
      <c r="BI98" s="126">
        <f>IF($U$98="nulová",$N$98,0)</f>
        <v>0</v>
      </c>
      <c r="BJ98" s="80" t="s">
        <v>17</v>
      </c>
      <c r="BK98" s="126">
        <f>ROUND($L$98*$K$98,2)</f>
        <v>0</v>
      </c>
      <c r="BL98" s="80" t="s">
        <v>122</v>
      </c>
      <c r="BM98" s="80" t="s">
        <v>445</v>
      </c>
    </row>
    <row r="99" spans="2:47" s="6" customFormat="1" ht="16.5" customHeight="1">
      <c r="B99" s="21"/>
      <c r="C99" s="22"/>
      <c r="D99" s="22"/>
      <c r="E99" s="22"/>
      <c r="F99" s="222" t="s">
        <v>174</v>
      </c>
      <c r="G99" s="189"/>
      <c r="H99" s="189"/>
      <c r="I99" s="189"/>
      <c r="J99" s="189"/>
      <c r="K99" s="189"/>
      <c r="L99" s="189"/>
      <c r="M99" s="189"/>
      <c r="N99" s="189"/>
      <c r="O99" s="189"/>
      <c r="P99" s="189"/>
      <c r="Q99" s="189"/>
      <c r="R99" s="189"/>
      <c r="S99" s="41"/>
      <c r="T99" s="50"/>
      <c r="U99" s="22"/>
      <c r="V99" s="22"/>
      <c r="W99" s="22"/>
      <c r="X99" s="22"/>
      <c r="Y99" s="22"/>
      <c r="Z99" s="22"/>
      <c r="AA99" s="51"/>
      <c r="AT99" s="6" t="s">
        <v>128</v>
      </c>
      <c r="AU99" s="6" t="s">
        <v>73</v>
      </c>
    </row>
    <row r="100" spans="2:47" s="6" customFormat="1" ht="168.75" customHeight="1">
      <c r="B100" s="21"/>
      <c r="C100" s="22"/>
      <c r="D100" s="22"/>
      <c r="E100" s="22"/>
      <c r="F100" s="227" t="s">
        <v>175</v>
      </c>
      <c r="G100" s="189"/>
      <c r="H100" s="189"/>
      <c r="I100" s="189"/>
      <c r="J100" s="189"/>
      <c r="K100" s="189"/>
      <c r="L100" s="189"/>
      <c r="M100" s="189"/>
      <c r="N100" s="189"/>
      <c r="O100" s="189"/>
      <c r="P100" s="189"/>
      <c r="Q100" s="189"/>
      <c r="R100" s="189"/>
      <c r="S100" s="41"/>
      <c r="T100" s="50"/>
      <c r="U100" s="22"/>
      <c r="V100" s="22"/>
      <c r="W100" s="22"/>
      <c r="X100" s="22"/>
      <c r="Y100" s="22"/>
      <c r="Z100" s="22"/>
      <c r="AA100" s="51"/>
      <c r="AT100" s="6" t="s">
        <v>165</v>
      </c>
      <c r="AU100" s="6" t="s">
        <v>73</v>
      </c>
    </row>
    <row r="101" spans="2:65" s="6" customFormat="1" ht="27" customHeight="1">
      <c r="B101" s="21"/>
      <c r="C101" s="117" t="s">
        <v>122</v>
      </c>
      <c r="D101" s="117" t="s">
        <v>124</v>
      </c>
      <c r="E101" s="118" t="s">
        <v>176</v>
      </c>
      <c r="F101" s="218" t="s">
        <v>177</v>
      </c>
      <c r="G101" s="219"/>
      <c r="H101" s="219"/>
      <c r="I101" s="219"/>
      <c r="J101" s="120" t="s">
        <v>172</v>
      </c>
      <c r="K101" s="121">
        <v>1057.4</v>
      </c>
      <c r="L101" s="220"/>
      <c r="M101" s="219"/>
      <c r="N101" s="221">
        <f>ROUND($L$101*$K$101,2)</f>
        <v>0</v>
      </c>
      <c r="O101" s="219"/>
      <c r="P101" s="219"/>
      <c r="Q101" s="219"/>
      <c r="R101" s="119" t="s">
        <v>161</v>
      </c>
      <c r="S101" s="41"/>
      <c r="T101" s="122"/>
      <c r="U101" s="123" t="s">
        <v>35</v>
      </c>
      <c r="V101" s="22"/>
      <c r="W101" s="22"/>
      <c r="X101" s="124">
        <v>0</v>
      </c>
      <c r="Y101" s="124">
        <f>$X$101*$K$101</f>
        <v>0</v>
      </c>
      <c r="Z101" s="124">
        <v>0</v>
      </c>
      <c r="AA101" s="125">
        <f>$Z$101*$K$101</f>
        <v>0</v>
      </c>
      <c r="AR101" s="80" t="s">
        <v>122</v>
      </c>
      <c r="AT101" s="80" t="s">
        <v>124</v>
      </c>
      <c r="AU101" s="80" t="s">
        <v>73</v>
      </c>
      <c r="AY101" s="6" t="s">
        <v>123</v>
      </c>
      <c r="BE101" s="126">
        <f>IF($U$101="základní",$N$101,0)</f>
        <v>0</v>
      </c>
      <c r="BF101" s="126">
        <f>IF($U$101="snížená",$N$101,0)</f>
        <v>0</v>
      </c>
      <c r="BG101" s="126">
        <f>IF($U$101="zákl. přenesená",$N$101,0)</f>
        <v>0</v>
      </c>
      <c r="BH101" s="126">
        <f>IF($U$101="sníž. přenesená",$N$101,0)</f>
        <v>0</v>
      </c>
      <c r="BI101" s="126">
        <f>IF($U$101="nulová",$N$101,0)</f>
        <v>0</v>
      </c>
      <c r="BJ101" s="80" t="s">
        <v>17</v>
      </c>
      <c r="BK101" s="126">
        <f>ROUND($L$101*$K$101,2)</f>
        <v>0</v>
      </c>
      <c r="BL101" s="80" t="s">
        <v>122</v>
      </c>
      <c r="BM101" s="80" t="s">
        <v>446</v>
      </c>
    </row>
    <row r="102" spans="2:47" s="6" customFormat="1" ht="16.5" customHeight="1">
      <c r="B102" s="21"/>
      <c r="C102" s="22"/>
      <c r="D102" s="22"/>
      <c r="E102" s="22"/>
      <c r="F102" s="222" t="s">
        <v>179</v>
      </c>
      <c r="G102" s="189"/>
      <c r="H102" s="189"/>
      <c r="I102" s="189"/>
      <c r="J102" s="189"/>
      <c r="K102" s="189"/>
      <c r="L102" s="189"/>
      <c r="M102" s="189"/>
      <c r="N102" s="189"/>
      <c r="O102" s="189"/>
      <c r="P102" s="189"/>
      <c r="Q102" s="189"/>
      <c r="R102" s="189"/>
      <c r="S102" s="41"/>
      <c r="T102" s="50"/>
      <c r="U102" s="22"/>
      <c r="V102" s="22"/>
      <c r="W102" s="22"/>
      <c r="X102" s="22"/>
      <c r="Y102" s="22"/>
      <c r="Z102" s="22"/>
      <c r="AA102" s="51"/>
      <c r="AT102" s="6" t="s">
        <v>128</v>
      </c>
      <c r="AU102" s="6" t="s">
        <v>73</v>
      </c>
    </row>
    <row r="103" spans="2:65" s="6" customFormat="1" ht="27" customHeight="1">
      <c r="B103" s="21"/>
      <c r="C103" s="117" t="s">
        <v>135</v>
      </c>
      <c r="D103" s="117" t="s">
        <v>124</v>
      </c>
      <c r="E103" s="118" t="s">
        <v>180</v>
      </c>
      <c r="F103" s="218" t="s">
        <v>181</v>
      </c>
      <c r="G103" s="219"/>
      <c r="H103" s="219"/>
      <c r="I103" s="219"/>
      <c r="J103" s="120" t="s">
        <v>160</v>
      </c>
      <c r="K103" s="121">
        <v>307.3</v>
      </c>
      <c r="L103" s="220"/>
      <c r="M103" s="219"/>
      <c r="N103" s="221">
        <f>ROUND($L$103*$K$103,2)</f>
        <v>0</v>
      </c>
      <c r="O103" s="219"/>
      <c r="P103" s="219"/>
      <c r="Q103" s="219"/>
      <c r="R103" s="119" t="s">
        <v>161</v>
      </c>
      <c r="S103" s="41"/>
      <c r="T103" s="122"/>
      <c r="U103" s="123" t="s">
        <v>35</v>
      </c>
      <c r="V103" s="22"/>
      <c r="W103" s="22"/>
      <c r="X103" s="124">
        <v>0</v>
      </c>
      <c r="Y103" s="124">
        <f>$X$103*$K$103</f>
        <v>0</v>
      </c>
      <c r="Z103" s="124">
        <v>0</v>
      </c>
      <c r="AA103" s="125">
        <f>$Z$103*$K$103</f>
        <v>0</v>
      </c>
      <c r="AR103" s="80" t="s">
        <v>122</v>
      </c>
      <c r="AT103" s="80" t="s">
        <v>124</v>
      </c>
      <c r="AU103" s="80" t="s">
        <v>73</v>
      </c>
      <c r="AY103" s="6" t="s">
        <v>123</v>
      </c>
      <c r="BE103" s="126">
        <f>IF($U$103="základní",$N$103,0)</f>
        <v>0</v>
      </c>
      <c r="BF103" s="126">
        <f>IF($U$103="snížená",$N$103,0)</f>
        <v>0</v>
      </c>
      <c r="BG103" s="126">
        <f>IF($U$103="zákl. přenesená",$N$103,0)</f>
        <v>0</v>
      </c>
      <c r="BH103" s="126">
        <f>IF($U$103="sníž. přenesená",$N$103,0)</f>
        <v>0</v>
      </c>
      <c r="BI103" s="126">
        <f>IF($U$103="nulová",$N$103,0)</f>
        <v>0</v>
      </c>
      <c r="BJ103" s="80" t="s">
        <v>17</v>
      </c>
      <c r="BK103" s="126">
        <f>ROUND($L$103*$K$103,2)</f>
        <v>0</v>
      </c>
      <c r="BL103" s="80" t="s">
        <v>122</v>
      </c>
      <c r="BM103" s="80" t="s">
        <v>447</v>
      </c>
    </row>
    <row r="104" spans="2:47" s="6" customFormat="1" ht="27" customHeight="1">
      <c r="B104" s="21"/>
      <c r="C104" s="22"/>
      <c r="D104" s="22"/>
      <c r="E104" s="22"/>
      <c r="F104" s="222" t="s">
        <v>183</v>
      </c>
      <c r="G104" s="189"/>
      <c r="H104" s="189"/>
      <c r="I104" s="189"/>
      <c r="J104" s="189"/>
      <c r="K104" s="189"/>
      <c r="L104" s="189"/>
      <c r="M104" s="189"/>
      <c r="N104" s="189"/>
      <c r="O104" s="189"/>
      <c r="P104" s="189"/>
      <c r="Q104" s="189"/>
      <c r="R104" s="189"/>
      <c r="S104" s="41"/>
      <c r="T104" s="50"/>
      <c r="U104" s="22"/>
      <c r="V104" s="22"/>
      <c r="W104" s="22"/>
      <c r="X104" s="22"/>
      <c r="Y104" s="22"/>
      <c r="Z104" s="22"/>
      <c r="AA104" s="51"/>
      <c r="AT104" s="6" t="s">
        <v>128</v>
      </c>
      <c r="AU104" s="6" t="s">
        <v>73</v>
      </c>
    </row>
    <row r="105" spans="2:47" s="6" customFormat="1" ht="109.5" customHeight="1">
      <c r="B105" s="21"/>
      <c r="C105" s="22"/>
      <c r="D105" s="22"/>
      <c r="E105" s="22"/>
      <c r="F105" s="227" t="s">
        <v>184</v>
      </c>
      <c r="G105" s="189"/>
      <c r="H105" s="189"/>
      <c r="I105" s="189"/>
      <c r="J105" s="189"/>
      <c r="K105" s="189"/>
      <c r="L105" s="189"/>
      <c r="M105" s="189"/>
      <c r="N105" s="189"/>
      <c r="O105" s="189"/>
      <c r="P105" s="189"/>
      <c r="Q105" s="189"/>
      <c r="R105" s="189"/>
      <c r="S105" s="41"/>
      <c r="T105" s="50"/>
      <c r="U105" s="22"/>
      <c r="V105" s="22"/>
      <c r="W105" s="22"/>
      <c r="X105" s="22"/>
      <c r="Y105" s="22"/>
      <c r="Z105" s="22"/>
      <c r="AA105" s="51"/>
      <c r="AT105" s="6" t="s">
        <v>165</v>
      </c>
      <c r="AU105" s="6" t="s">
        <v>73</v>
      </c>
    </row>
    <row r="106" spans="2:65" s="6" customFormat="1" ht="27" customHeight="1">
      <c r="B106" s="21"/>
      <c r="C106" s="117" t="s">
        <v>138</v>
      </c>
      <c r="D106" s="117" t="s">
        <v>124</v>
      </c>
      <c r="E106" s="118" t="s">
        <v>448</v>
      </c>
      <c r="F106" s="218" t="s">
        <v>449</v>
      </c>
      <c r="G106" s="219"/>
      <c r="H106" s="219"/>
      <c r="I106" s="219"/>
      <c r="J106" s="120" t="s">
        <v>160</v>
      </c>
      <c r="K106" s="121">
        <v>373.4</v>
      </c>
      <c r="L106" s="220"/>
      <c r="M106" s="219"/>
      <c r="N106" s="221">
        <f>ROUND($L$106*$K$106,2)</f>
        <v>0</v>
      </c>
      <c r="O106" s="219"/>
      <c r="P106" s="219"/>
      <c r="Q106" s="219"/>
      <c r="R106" s="119" t="s">
        <v>161</v>
      </c>
      <c r="S106" s="41"/>
      <c r="T106" s="122"/>
      <c r="U106" s="123" t="s">
        <v>35</v>
      </c>
      <c r="V106" s="22"/>
      <c r="W106" s="22"/>
      <c r="X106" s="124">
        <v>0</v>
      </c>
      <c r="Y106" s="124">
        <f>$X$106*$K$106</f>
        <v>0</v>
      </c>
      <c r="Z106" s="124">
        <v>0</v>
      </c>
      <c r="AA106" s="125">
        <f>$Z$106*$K$106</f>
        <v>0</v>
      </c>
      <c r="AR106" s="80" t="s">
        <v>122</v>
      </c>
      <c r="AT106" s="80" t="s">
        <v>124</v>
      </c>
      <c r="AU106" s="80" t="s">
        <v>73</v>
      </c>
      <c r="AY106" s="6" t="s">
        <v>123</v>
      </c>
      <c r="BE106" s="126">
        <f>IF($U$106="základní",$N$106,0)</f>
        <v>0</v>
      </c>
      <c r="BF106" s="126">
        <f>IF($U$106="snížená",$N$106,0)</f>
        <v>0</v>
      </c>
      <c r="BG106" s="126">
        <f>IF($U$106="zákl. přenesená",$N$106,0)</f>
        <v>0</v>
      </c>
      <c r="BH106" s="126">
        <f>IF($U$106="sníž. přenesená",$N$106,0)</f>
        <v>0</v>
      </c>
      <c r="BI106" s="126">
        <f>IF($U$106="nulová",$N$106,0)</f>
        <v>0</v>
      </c>
      <c r="BJ106" s="80" t="s">
        <v>17</v>
      </c>
      <c r="BK106" s="126">
        <f>ROUND($L$106*$K$106,2)</f>
        <v>0</v>
      </c>
      <c r="BL106" s="80" t="s">
        <v>122</v>
      </c>
      <c r="BM106" s="80" t="s">
        <v>450</v>
      </c>
    </row>
    <row r="107" spans="2:47" s="6" customFormat="1" ht="27" customHeight="1">
      <c r="B107" s="21"/>
      <c r="C107" s="22"/>
      <c r="D107" s="22"/>
      <c r="E107" s="22"/>
      <c r="F107" s="222" t="s">
        <v>451</v>
      </c>
      <c r="G107" s="189"/>
      <c r="H107" s="189"/>
      <c r="I107" s="189"/>
      <c r="J107" s="189"/>
      <c r="K107" s="189"/>
      <c r="L107" s="189"/>
      <c r="M107" s="189"/>
      <c r="N107" s="189"/>
      <c r="O107" s="189"/>
      <c r="P107" s="189"/>
      <c r="Q107" s="189"/>
      <c r="R107" s="189"/>
      <c r="S107" s="41"/>
      <c r="T107" s="50"/>
      <c r="U107" s="22"/>
      <c r="V107" s="22"/>
      <c r="W107" s="22"/>
      <c r="X107" s="22"/>
      <c r="Y107" s="22"/>
      <c r="Z107" s="22"/>
      <c r="AA107" s="51"/>
      <c r="AT107" s="6" t="s">
        <v>128</v>
      </c>
      <c r="AU107" s="6" t="s">
        <v>73</v>
      </c>
    </row>
    <row r="108" spans="2:47" s="6" customFormat="1" ht="204" customHeight="1">
      <c r="B108" s="21"/>
      <c r="C108" s="22"/>
      <c r="D108" s="22"/>
      <c r="E108" s="22"/>
      <c r="F108" s="227" t="s">
        <v>207</v>
      </c>
      <c r="G108" s="189"/>
      <c r="H108" s="189"/>
      <c r="I108" s="189"/>
      <c r="J108" s="189"/>
      <c r="K108" s="189"/>
      <c r="L108" s="189"/>
      <c r="M108" s="189"/>
      <c r="N108" s="189"/>
      <c r="O108" s="189"/>
      <c r="P108" s="189"/>
      <c r="Q108" s="189"/>
      <c r="R108" s="189"/>
      <c r="S108" s="41"/>
      <c r="T108" s="50"/>
      <c r="U108" s="22"/>
      <c r="V108" s="22"/>
      <c r="W108" s="22"/>
      <c r="X108" s="22"/>
      <c r="Y108" s="22"/>
      <c r="Z108" s="22"/>
      <c r="AA108" s="51"/>
      <c r="AT108" s="6" t="s">
        <v>165</v>
      </c>
      <c r="AU108" s="6" t="s">
        <v>73</v>
      </c>
    </row>
    <row r="109" spans="2:65" s="6" customFormat="1" ht="27" customHeight="1">
      <c r="B109" s="21"/>
      <c r="C109" s="117" t="s">
        <v>215</v>
      </c>
      <c r="D109" s="117" t="s">
        <v>124</v>
      </c>
      <c r="E109" s="118" t="s">
        <v>203</v>
      </c>
      <c r="F109" s="218" t="s">
        <v>204</v>
      </c>
      <c r="G109" s="219"/>
      <c r="H109" s="219"/>
      <c r="I109" s="219"/>
      <c r="J109" s="120" t="s">
        <v>160</v>
      </c>
      <c r="K109" s="121">
        <v>370.7</v>
      </c>
      <c r="L109" s="220"/>
      <c r="M109" s="219"/>
      <c r="N109" s="221">
        <f>ROUND($L$109*$K$109,2)</f>
        <v>0</v>
      </c>
      <c r="O109" s="219"/>
      <c r="P109" s="219"/>
      <c r="Q109" s="219"/>
      <c r="R109" s="119" t="s">
        <v>161</v>
      </c>
      <c r="S109" s="41"/>
      <c r="T109" s="122"/>
      <c r="U109" s="123" t="s">
        <v>35</v>
      </c>
      <c r="V109" s="22"/>
      <c r="W109" s="22"/>
      <c r="X109" s="124">
        <v>0</v>
      </c>
      <c r="Y109" s="124">
        <f>$X$109*$K$109</f>
        <v>0</v>
      </c>
      <c r="Z109" s="124">
        <v>0</v>
      </c>
      <c r="AA109" s="125">
        <f>$Z$109*$K$109</f>
        <v>0</v>
      </c>
      <c r="AR109" s="80" t="s">
        <v>122</v>
      </c>
      <c r="AT109" s="80" t="s">
        <v>124</v>
      </c>
      <c r="AU109" s="80" t="s">
        <v>73</v>
      </c>
      <c r="AY109" s="6" t="s">
        <v>123</v>
      </c>
      <c r="BE109" s="126">
        <f>IF($U$109="základní",$N$109,0)</f>
        <v>0</v>
      </c>
      <c r="BF109" s="126">
        <f>IF($U$109="snížená",$N$109,0)</f>
        <v>0</v>
      </c>
      <c r="BG109" s="126">
        <f>IF($U$109="zákl. přenesená",$N$109,0)</f>
        <v>0</v>
      </c>
      <c r="BH109" s="126">
        <f>IF($U$109="sníž. přenesená",$N$109,0)</f>
        <v>0</v>
      </c>
      <c r="BI109" s="126">
        <f>IF($U$109="nulová",$N$109,0)</f>
        <v>0</v>
      </c>
      <c r="BJ109" s="80" t="s">
        <v>17</v>
      </c>
      <c r="BK109" s="126">
        <f>ROUND($L$109*$K$109,2)</f>
        <v>0</v>
      </c>
      <c r="BL109" s="80" t="s">
        <v>122</v>
      </c>
      <c r="BM109" s="80" t="s">
        <v>452</v>
      </c>
    </row>
    <row r="110" spans="2:47" s="6" customFormat="1" ht="27" customHeight="1">
      <c r="B110" s="21"/>
      <c r="C110" s="22"/>
      <c r="D110" s="22"/>
      <c r="E110" s="22"/>
      <c r="F110" s="222" t="s">
        <v>206</v>
      </c>
      <c r="G110" s="189"/>
      <c r="H110" s="189"/>
      <c r="I110" s="189"/>
      <c r="J110" s="189"/>
      <c r="K110" s="189"/>
      <c r="L110" s="189"/>
      <c r="M110" s="189"/>
      <c r="N110" s="189"/>
      <c r="O110" s="189"/>
      <c r="P110" s="189"/>
      <c r="Q110" s="189"/>
      <c r="R110" s="189"/>
      <c r="S110" s="41"/>
      <c r="T110" s="50"/>
      <c r="U110" s="22"/>
      <c r="V110" s="22"/>
      <c r="W110" s="22"/>
      <c r="X110" s="22"/>
      <c r="Y110" s="22"/>
      <c r="Z110" s="22"/>
      <c r="AA110" s="51"/>
      <c r="AT110" s="6" t="s">
        <v>128</v>
      </c>
      <c r="AU110" s="6" t="s">
        <v>73</v>
      </c>
    </row>
    <row r="111" spans="2:47" s="6" customFormat="1" ht="204" customHeight="1">
      <c r="B111" s="21"/>
      <c r="C111" s="22"/>
      <c r="D111" s="22"/>
      <c r="E111" s="22"/>
      <c r="F111" s="227" t="s">
        <v>207</v>
      </c>
      <c r="G111" s="189"/>
      <c r="H111" s="189"/>
      <c r="I111" s="189"/>
      <c r="J111" s="189"/>
      <c r="K111" s="189"/>
      <c r="L111" s="189"/>
      <c r="M111" s="189"/>
      <c r="N111" s="189"/>
      <c r="O111" s="189"/>
      <c r="P111" s="189"/>
      <c r="Q111" s="189"/>
      <c r="R111" s="189"/>
      <c r="S111" s="41"/>
      <c r="T111" s="50"/>
      <c r="U111" s="22"/>
      <c r="V111" s="22"/>
      <c r="W111" s="22"/>
      <c r="X111" s="22"/>
      <c r="Y111" s="22"/>
      <c r="Z111" s="22"/>
      <c r="AA111" s="51"/>
      <c r="AT111" s="6" t="s">
        <v>165</v>
      </c>
      <c r="AU111" s="6" t="s">
        <v>73</v>
      </c>
    </row>
    <row r="112" spans="2:65" s="6" customFormat="1" ht="27" customHeight="1">
      <c r="B112" s="21"/>
      <c r="C112" s="117" t="s">
        <v>223</v>
      </c>
      <c r="D112" s="117" t="s">
        <v>124</v>
      </c>
      <c r="E112" s="118" t="s">
        <v>209</v>
      </c>
      <c r="F112" s="218" t="s">
        <v>210</v>
      </c>
      <c r="G112" s="219"/>
      <c r="H112" s="219"/>
      <c r="I112" s="219"/>
      <c r="J112" s="120" t="s">
        <v>160</v>
      </c>
      <c r="K112" s="121">
        <v>1853.5</v>
      </c>
      <c r="L112" s="220"/>
      <c r="M112" s="219"/>
      <c r="N112" s="221">
        <f>ROUND($L$112*$K$112,2)</f>
        <v>0</v>
      </c>
      <c r="O112" s="219"/>
      <c r="P112" s="219"/>
      <c r="Q112" s="219"/>
      <c r="R112" s="119" t="s">
        <v>161</v>
      </c>
      <c r="S112" s="41"/>
      <c r="T112" s="122"/>
      <c r="U112" s="123" t="s">
        <v>35</v>
      </c>
      <c r="V112" s="22"/>
      <c r="W112" s="22"/>
      <c r="X112" s="124">
        <v>0</v>
      </c>
      <c r="Y112" s="124">
        <f>$X$112*$K$112</f>
        <v>0</v>
      </c>
      <c r="Z112" s="124">
        <v>0</v>
      </c>
      <c r="AA112" s="125">
        <f>$Z$112*$K$112</f>
        <v>0</v>
      </c>
      <c r="AR112" s="80" t="s">
        <v>122</v>
      </c>
      <c r="AT112" s="80" t="s">
        <v>124</v>
      </c>
      <c r="AU112" s="80" t="s">
        <v>73</v>
      </c>
      <c r="AY112" s="6" t="s">
        <v>123</v>
      </c>
      <c r="BE112" s="126">
        <f>IF($U$112="základní",$N$112,0)</f>
        <v>0</v>
      </c>
      <c r="BF112" s="126">
        <f>IF($U$112="snížená",$N$112,0)</f>
        <v>0</v>
      </c>
      <c r="BG112" s="126">
        <f>IF($U$112="zákl. přenesená",$N$112,0)</f>
        <v>0</v>
      </c>
      <c r="BH112" s="126">
        <f>IF($U$112="sníž. přenesená",$N$112,0)</f>
        <v>0</v>
      </c>
      <c r="BI112" s="126">
        <f>IF($U$112="nulová",$N$112,0)</f>
        <v>0</v>
      </c>
      <c r="BJ112" s="80" t="s">
        <v>17</v>
      </c>
      <c r="BK112" s="126">
        <f>ROUND($L$112*$K$112,2)</f>
        <v>0</v>
      </c>
      <c r="BL112" s="80" t="s">
        <v>122</v>
      </c>
      <c r="BM112" s="80" t="s">
        <v>453</v>
      </c>
    </row>
    <row r="113" spans="2:47" s="6" customFormat="1" ht="27" customHeight="1">
      <c r="B113" s="21"/>
      <c r="C113" s="22"/>
      <c r="D113" s="22"/>
      <c r="E113" s="22"/>
      <c r="F113" s="222" t="s">
        <v>212</v>
      </c>
      <c r="G113" s="189"/>
      <c r="H113" s="189"/>
      <c r="I113" s="189"/>
      <c r="J113" s="189"/>
      <c r="K113" s="189"/>
      <c r="L113" s="189"/>
      <c r="M113" s="189"/>
      <c r="N113" s="189"/>
      <c r="O113" s="189"/>
      <c r="P113" s="189"/>
      <c r="Q113" s="189"/>
      <c r="R113" s="189"/>
      <c r="S113" s="41"/>
      <c r="T113" s="50"/>
      <c r="U113" s="22"/>
      <c r="V113" s="22"/>
      <c r="W113" s="22"/>
      <c r="X113" s="22"/>
      <c r="Y113" s="22"/>
      <c r="Z113" s="22"/>
      <c r="AA113" s="51"/>
      <c r="AT113" s="6" t="s">
        <v>128</v>
      </c>
      <c r="AU113" s="6" t="s">
        <v>73</v>
      </c>
    </row>
    <row r="114" spans="2:47" s="6" customFormat="1" ht="204" customHeight="1">
      <c r="B114" s="21"/>
      <c r="C114" s="22"/>
      <c r="D114" s="22"/>
      <c r="E114" s="22"/>
      <c r="F114" s="227" t="s">
        <v>207</v>
      </c>
      <c r="G114" s="189"/>
      <c r="H114" s="189"/>
      <c r="I114" s="189"/>
      <c r="J114" s="189"/>
      <c r="K114" s="189"/>
      <c r="L114" s="189"/>
      <c r="M114" s="189"/>
      <c r="N114" s="189"/>
      <c r="O114" s="189"/>
      <c r="P114" s="189"/>
      <c r="Q114" s="189"/>
      <c r="R114" s="189"/>
      <c r="S114" s="41"/>
      <c r="T114" s="50"/>
      <c r="U114" s="22"/>
      <c r="V114" s="22"/>
      <c r="W114" s="22"/>
      <c r="X114" s="22"/>
      <c r="Y114" s="22"/>
      <c r="Z114" s="22"/>
      <c r="AA114" s="51"/>
      <c r="AT114" s="6" t="s">
        <v>165</v>
      </c>
      <c r="AU114" s="6" t="s">
        <v>73</v>
      </c>
    </row>
    <row r="115" spans="2:51" s="6" customFormat="1" ht="15.75" customHeight="1">
      <c r="B115" s="137"/>
      <c r="C115" s="138"/>
      <c r="D115" s="138"/>
      <c r="E115" s="138"/>
      <c r="F115" s="232" t="s">
        <v>454</v>
      </c>
      <c r="G115" s="233"/>
      <c r="H115" s="233"/>
      <c r="I115" s="233"/>
      <c r="J115" s="138"/>
      <c r="K115" s="140">
        <v>1853.5</v>
      </c>
      <c r="L115" s="138"/>
      <c r="M115" s="138"/>
      <c r="N115" s="138"/>
      <c r="O115" s="138"/>
      <c r="P115" s="138"/>
      <c r="Q115" s="138"/>
      <c r="R115" s="138"/>
      <c r="S115" s="141"/>
      <c r="T115" s="142"/>
      <c r="U115" s="138"/>
      <c r="V115" s="138"/>
      <c r="W115" s="138"/>
      <c r="X115" s="138"/>
      <c r="Y115" s="138"/>
      <c r="Z115" s="138"/>
      <c r="AA115" s="143"/>
      <c r="AT115" s="144" t="s">
        <v>214</v>
      </c>
      <c r="AU115" s="144" t="s">
        <v>73</v>
      </c>
      <c r="AV115" s="144" t="s">
        <v>73</v>
      </c>
      <c r="AW115" s="144" t="s">
        <v>104</v>
      </c>
      <c r="AX115" s="144" t="s">
        <v>17</v>
      </c>
      <c r="AY115" s="144" t="s">
        <v>123</v>
      </c>
    </row>
    <row r="116" spans="2:65" s="6" customFormat="1" ht="27" customHeight="1">
      <c r="B116" s="21"/>
      <c r="C116" s="117" t="s">
        <v>141</v>
      </c>
      <c r="D116" s="117" t="s">
        <v>124</v>
      </c>
      <c r="E116" s="118" t="s">
        <v>455</v>
      </c>
      <c r="F116" s="218" t="s">
        <v>456</v>
      </c>
      <c r="G116" s="219"/>
      <c r="H116" s="219"/>
      <c r="I116" s="219"/>
      <c r="J116" s="120" t="s">
        <v>160</v>
      </c>
      <c r="K116" s="121">
        <v>186.7</v>
      </c>
      <c r="L116" s="220"/>
      <c r="M116" s="219"/>
      <c r="N116" s="221">
        <f>ROUND($L$116*$K$116,2)</f>
        <v>0</v>
      </c>
      <c r="O116" s="219"/>
      <c r="P116" s="219"/>
      <c r="Q116" s="219"/>
      <c r="R116" s="119" t="s">
        <v>161</v>
      </c>
      <c r="S116" s="41"/>
      <c r="T116" s="122"/>
      <c r="U116" s="123" t="s">
        <v>35</v>
      </c>
      <c r="V116" s="22"/>
      <c r="W116" s="22"/>
      <c r="X116" s="124">
        <v>0</v>
      </c>
      <c r="Y116" s="124">
        <f>$X$116*$K$116</f>
        <v>0</v>
      </c>
      <c r="Z116" s="124">
        <v>0</v>
      </c>
      <c r="AA116" s="125">
        <f>$Z$116*$K$116</f>
        <v>0</v>
      </c>
      <c r="AR116" s="80" t="s">
        <v>122</v>
      </c>
      <c r="AT116" s="80" t="s">
        <v>124</v>
      </c>
      <c r="AU116" s="80" t="s">
        <v>73</v>
      </c>
      <c r="AY116" s="6" t="s">
        <v>123</v>
      </c>
      <c r="BE116" s="126">
        <f>IF($U$116="základní",$N$116,0)</f>
        <v>0</v>
      </c>
      <c r="BF116" s="126">
        <f>IF($U$116="snížená",$N$116,0)</f>
        <v>0</v>
      </c>
      <c r="BG116" s="126">
        <f>IF($U$116="zákl. přenesená",$N$116,0)</f>
        <v>0</v>
      </c>
      <c r="BH116" s="126">
        <f>IF($U$116="sníž. přenesená",$N$116,0)</f>
        <v>0</v>
      </c>
      <c r="BI116" s="126">
        <f>IF($U$116="nulová",$N$116,0)</f>
        <v>0</v>
      </c>
      <c r="BJ116" s="80" t="s">
        <v>17</v>
      </c>
      <c r="BK116" s="126">
        <f>ROUND($L$116*$K$116,2)</f>
        <v>0</v>
      </c>
      <c r="BL116" s="80" t="s">
        <v>122</v>
      </c>
      <c r="BM116" s="80" t="s">
        <v>457</v>
      </c>
    </row>
    <row r="117" spans="2:47" s="6" customFormat="1" ht="16.5" customHeight="1">
      <c r="B117" s="21"/>
      <c r="C117" s="22"/>
      <c r="D117" s="22"/>
      <c r="E117" s="22"/>
      <c r="F117" s="222" t="s">
        <v>458</v>
      </c>
      <c r="G117" s="189"/>
      <c r="H117" s="189"/>
      <c r="I117" s="189"/>
      <c r="J117" s="189"/>
      <c r="K117" s="189"/>
      <c r="L117" s="189"/>
      <c r="M117" s="189"/>
      <c r="N117" s="189"/>
      <c r="O117" s="189"/>
      <c r="P117" s="189"/>
      <c r="Q117" s="189"/>
      <c r="R117" s="189"/>
      <c r="S117" s="41"/>
      <c r="T117" s="50"/>
      <c r="U117" s="22"/>
      <c r="V117" s="22"/>
      <c r="W117" s="22"/>
      <c r="X117" s="22"/>
      <c r="Y117" s="22"/>
      <c r="Z117" s="22"/>
      <c r="AA117" s="51"/>
      <c r="AT117" s="6" t="s">
        <v>128</v>
      </c>
      <c r="AU117" s="6" t="s">
        <v>73</v>
      </c>
    </row>
    <row r="118" spans="2:47" s="6" customFormat="1" ht="156.75" customHeight="1">
      <c r="B118" s="21"/>
      <c r="C118" s="22"/>
      <c r="D118" s="22"/>
      <c r="E118" s="22"/>
      <c r="F118" s="227" t="s">
        <v>459</v>
      </c>
      <c r="G118" s="189"/>
      <c r="H118" s="189"/>
      <c r="I118" s="189"/>
      <c r="J118" s="189"/>
      <c r="K118" s="189"/>
      <c r="L118" s="189"/>
      <c r="M118" s="189"/>
      <c r="N118" s="189"/>
      <c r="O118" s="189"/>
      <c r="P118" s="189"/>
      <c r="Q118" s="189"/>
      <c r="R118" s="189"/>
      <c r="S118" s="41"/>
      <c r="T118" s="50"/>
      <c r="U118" s="22"/>
      <c r="V118" s="22"/>
      <c r="W118" s="22"/>
      <c r="X118" s="22"/>
      <c r="Y118" s="22"/>
      <c r="Z118" s="22"/>
      <c r="AA118" s="51"/>
      <c r="AT118" s="6" t="s">
        <v>165</v>
      </c>
      <c r="AU118" s="6" t="s">
        <v>73</v>
      </c>
    </row>
    <row r="119" spans="2:65" s="6" customFormat="1" ht="27" customHeight="1">
      <c r="B119" s="21"/>
      <c r="C119" s="117" t="s">
        <v>230</v>
      </c>
      <c r="D119" s="117" t="s">
        <v>124</v>
      </c>
      <c r="E119" s="118" t="s">
        <v>216</v>
      </c>
      <c r="F119" s="218" t="s">
        <v>217</v>
      </c>
      <c r="G119" s="219"/>
      <c r="H119" s="219"/>
      <c r="I119" s="219"/>
      <c r="J119" s="120" t="s">
        <v>218</v>
      </c>
      <c r="K119" s="121">
        <v>648.725</v>
      </c>
      <c r="L119" s="220"/>
      <c r="M119" s="219"/>
      <c r="N119" s="221">
        <f>ROUND($L$119*$K$119,2)</f>
        <v>0</v>
      </c>
      <c r="O119" s="219"/>
      <c r="P119" s="219"/>
      <c r="Q119" s="219"/>
      <c r="R119" s="119" t="s">
        <v>161</v>
      </c>
      <c r="S119" s="41"/>
      <c r="T119" s="122"/>
      <c r="U119" s="123" t="s">
        <v>35</v>
      </c>
      <c r="V119" s="22"/>
      <c r="W119" s="22"/>
      <c r="X119" s="124">
        <v>0</v>
      </c>
      <c r="Y119" s="124">
        <f>$X$119*$K$119</f>
        <v>0</v>
      </c>
      <c r="Z119" s="124">
        <v>0</v>
      </c>
      <c r="AA119" s="125">
        <f>$Z$119*$K$119</f>
        <v>0</v>
      </c>
      <c r="AR119" s="80" t="s">
        <v>122</v>
      </c>
      <c r="AT119" s="80" t="s">
        <v>124</v>
      </c>
      <c r="AU119" s="80" t="s">
        <v>73</v>
      </c>
      <c r="AY119" s="6" t="s">
        <v>123</v>
      </c>
      <c r="BE119" s="126">
        <f>IF($U$119="základní",$N$119,0)</f>
        <v>0</v>
      </c>
      <c r="BF119" s="126">
        <f>IF($U$119="snížená",$N$119,0)</f>
        <v>0</v>
      </c>
      <c r="BG119" s="126">
        <f>IF($U$119="zákl. přenesená",$N$119,0)</f>
        <v>0</v>
      </c>
      <c r="BH119" s="126">
        <f>IF($U$119="sníž. přenesená",$N$119,0)</f>
        <v>0</v>
      </c>
      <c r="BI119" s="126">
        <f>IF($U$119="nulová",$N$119,0)</f>
        <v>0</v>
      </c>
      <c r="BJ119" s="80" t="s">
        <v>17</v>
      </c>
      <c r="BK119" s="126">
        <f>ROUND($L$119*$K$119,2)</f>
        <v>0</v>
      </c>
      <c r="BL119" s="80" t="s">
        <v>122</v>
      </c>
      <c r="BM119" s="80" t="s">
        <v>460</v>
      </c>
    </row>
    <row r="120" spans="2:47" s="6" customFormat="1" ht="16.5" customHeight="1">
      <c r="B120" s="21"/>
      <c r="C120" s="22"/>
      <c r="D120" s="22"/>
      <c r="E120" s="22"/>
      <c r="F120" s="222" t="s">
        <v>220</v>
      </c>
      <c r="G120" s="189"/>
      <c r="H120" s="189"/>
      <c r="I120" s="189"/>
      <c r="J120" s="189"/>
      <c r="K120" s="189"/>
      <c r="L120" s="189"/>
      <c r="M120" s="189"/>
      <c r="N120" s="189"/>
      <c r="O120" s="189"/>
      <c r="P120" s="189"/>
      <c r="Q120" s="189"/>
      <c r="R120" s="189"/>
      <c r="S120" s="41"/>
      <c r="T120" s="50"/>
      <c r="U120" s="22"/>
      <c r="V120" s="22"/>
      <c r="W120" s="22"/>
      <c r="X120" s="22"/>
      <c r="Y120" s="22"/>
      <c r="Z120" s="22"/>
      <c r="AA120" s="51"/>
      <c r="AT120" s="6" t="s">
        <v>128</v>
      </c>
      <c r="AU120" s="6" t="s">
        <v>73</v>
      </c>
    </row>
    <row r="121" spans="2:47" s="6" customFormat="1" ht="333.75" customHeight="1">
      <c r="B121" s="21"/>
      <c r="C121" s="22"/>
      <c r="D121" s="22"/>
      <c r="E121" s="22"/>
      <c r="F121" s="227" t="s">
        <v>221</v>
      </c>
      <c r="G121" s="189"/>
      <c r="H121" s="189"/>
      <c r="I121" s="189"/>
      <c r="J121" s="189"/>
      <c r="K121" s="189"/>
      <c r="L121" s="189"/>
      <c r="M121" s="189"/>
      <c r="N121" s="189"/>
      <c r="O121" s="189"/>
      <c r="P121" s="189"/>
      <c r="Q121" s="189"/>
      <c r="R121" s="189"/>
      <c r="S121" s="41"/>
      <c r="T121" s="50"/>
      <c r="U121" s="22"/>
      <c r="V121" s="22"/>
      <c r="W121" s="22"/>
      <c r="X121" s="22"/>
      <c r="Y121" s="22"/>
      <c r="Z121" s="22"/>
      <c r="AA121" s="51"/>
      <c r="AT121" s="6" t="s">
        <v>165</v>
      </c>
      <c r="AU121" s="6" t="s">
        <v>73</v>
      </c>
    </row>
    <row r="122" spans="2:51" s="6" customFormat="1" ht="15.75" customHeight="1">
      <c r="B122" s="137"/>
      <c r="C122" s="138"/>
      <c r="D122" s="138"/>
      <c r="E122" s="138"/>
      <c r="F122" s="232" t="s">
        <v>461</v>
      </c>
      <c r="G122" s="233"/>
      <c r="H122" s="233"/>
      <c r="I122" s="233"/>
      <c r="J122" s="138"/>
      <c r="K122" s="140">
        <v>648.725</v>
      </c>
      <c r="L122" s="138"/>
      <c r="M122" s="138"/>
      <c r="N122" s="138"/>
      <c r="O122" s="138"/>
      <c r="P122" s="138"/>
      <c r="Q122" s="138"/>
      <c r="R122" s="138"/>
      <c r="S122" s="141"/>
      <c r="T122" s="142"/>
      <c r="U122" s="138"/>
      <c r="V122" s="138"/>
      <c r="W122" s="138"/>
      <c r="X122" s="138"/>
      <c r="Y122" s="138"/>
      <c r="Z122" s="138"/>
      <c r="AA122" s="143"/>
      <c r="AT122" s="144" t="s">
        <v>214</v>
      </c>
      <c r="AU122" s="144" t="s">
        <v>73</v>
      </c>
      <c r="AV122" s="144" t="s">
        <v>73</v>
      </c>
      <c r="AW122" s="144" t="s">
        <v>104</v>
      </c>
      <c r="AX122" s="144" t="s">
        <v>17</v>
      </c>
      <c r="AY122" s="144" t="s">
        <v>123</v>
      </c>
    </row>
    <row r="123" spans="2:65" s="6" customFormat="1" ht="27" customHeight="1">
      <c r="B123" s="21"/>
      <c r="C123" s="117" t="s">
        <v>144</v>
      </c>
      <c r="D123" s="117" t="s">
        <v>124</v>
      </c>
      <c r="E123" s="118" t="s">
        <v>185</v>
      </c>
      <c r="F123" s="218" t="s">
        <v>186</v>
      </c>
      <c r="G123" s="219"/>
      <c r="H123" s="219"/>
      <c r="I123" s="219"/>
      <c r="J123" s="120" t="s">
        <v>160</v>
      </c>
      <c r="K123" s="121">
        <v>186.7</v>
      </c>
      <c r="L123" s="220"/>
      <c r="M123" s="219"/>
      <c r="N123" s="221">
        <f>ROUND($L$123*$K$123,2)</f>
        <v>0</v>
      </c>
      <c r="O123" s="219"/>
      <c r="P123" s="219"/>
      <c r="Q123" s="219"/>
      <c r="R123" s="119" t="s">
        <v>161</v>
      </c>
      <c r="S123" s="41"/>
      <c r="T123" s="122"/>
      <c r="U123" s="123" t="s">
        <v>35</v>
      </c>
      <c r="V123" s="22"/>
      <c r="W123" s="22"/>
      <c r="X123" s="124">
        <v>0</v>
      </c>
      <c r="Y123" s="124">
        <f>$X$123*$K$123</f>
        <v>0</v>
      </c>
      <c r="Z123" s="124">
        <v>0</v>
      </c>
      <c r="AA123" s="125">
        <f>$Z$123*$K$123</f>
        <v>0</v>
      </c>
      <c r="AR123" s="80" t="s">
        <v>122</v>
      </c>
      <c r="AT123" s="80" t="s">
        <v>124</v>
      </c>
      <c r="AU123" s="80" t="s">
        <v>73</v>
      </c>
      <c r="AY123" s="6" t="s">
        <v>123</v>
      </c>
      <c r="BE123" s="126">
        <f>IF($U$123="základní",$N$123,0)</f>
        <v>0</v>
      </c>
      <c r="BF123" s="126">
        <f>IF($U$123="snížená",$N$123,0)</f>
        <v>0</v>
      </c>
      <c r="BG123" s="126">
        <f>IF($U$123="zákl. přenesená",$N$123,0)</f>
        <v>0</v>
      </c>
      <c r="BH123" s="126">
        <f>IF($U$123="sníž. přenesená",$N$123,0)</f>
        <v>0</v>
      </c>
      <c r="BI123" s="126">
        <f>IF($U$123="nulová",$N$123,0)</f>
        <v>0</v>
      </c>
      <c r="BJ123" s="80" t="s">
        <v>17</v>
      </c>
      <c r="BK123" s="126">
        <f>ROUND($L$123*$K$123,2)</f>
        <v>0</v>
      </c>
      <c r="BL123" s="80" t="s">
        <v>122</v>
      </c>
      <c r="BM123" s="80" t="s">
        <v>462</v>
      </c>
    </row>
    <row r="124" spans="2:47" s="6" customFormat="1" ht="16.5" customHeight="1">
      <c r="B124" s="21"/>
      <c r="C124" s="22"/>
      <c r="D124" s="22"/>
      <c r="E124" s="22"/>
      <c r="F124" s="222" t="s">
        <v>188</v>
      </c>
      <c r="G124" s="189"/>
      <c r="H124" s="189"/>
      <c r="I124" s="189"/>
      <c r="J124" s="189"/>
      <c r="K124" s="189"/>
      <c r="L124" s="189"/>
      <c r="M124" s="189"/>
      <c r="N124" s="189"/>
      <c r="O124" s="189"/>
      <c r="P124" s="189"/>
      <c r="Q124" s="189"/>
      <c r="R124" s="189"/>
      <c r="S124" s="41"/>
      <c r="T124" s="50"/>
      <c r="U124" s="22"/>
      <c r="V124" s="22"/>
      <c r="W124" s="22"/>
      <c r="X124" s="22"/>
      <c r="Y124" s="22"/>
      <c r="Z124" s="22"/>
      <c r="AA124" s="51"/>
      <c r="AT124" s="6" t="s">
        <v>128</v>
      </c>
      <c r="AU124" s="6" t="s">
        <v>73</v>
      </c>
    </row>
    <row r="125" spans="2:47" s="6" customFormat="1" ht="409.5" customHeight="1">
      <c r="B125" s="21"/>
      <c r="C125" s="22"/>
      <c r="D125" s="22"/>
      <c r="E125" s="22"/>
      <c r="F125" s="227" t="s">
        <v>189</v>
      </c>
      <c r="G125" s="189"/>
      <c r="H125" s="189"/>
      <c r="I125" s="189"/>
      <c r="J125" s="189"/>
      <c r="K125" s="189"/>
      <c r="L125" s="189"/>
      <c r="M125" s="189"/>
      <c r="N125" s="189"/>
      <c r="O125" s="189"/>
      <c r="P125" s="189"/>
      <c r="Q125" s="189"/>
      <c r="R125" s="189"/>
      <c r="S125" s="41"/>
      <c r="T125" s="50"/>
      <c r="U125" s="22"/>
      <c r="V125" s="22"/>
      <c r="W125" s="22"/>
      <c r="X125" s="22"/>
      <c r="Y125" s="22"/>
      <c r="Z125" s="22"/>
      <c r="AA125" s="51"/>
      <c r="AT125" s="6" t="s">
        <v>165</v>
      </c>
      <c r="AU125" s="6" t="s">
        <v>73</v>
      </c>
    </row>
    <row r="126" spans="2:65" s="6" customFormat="1" ht="15.75" customHeight="1">
      <c r="B126" s="21"/>
      <c r="C126" s="133" t="s">
        <v>199</v>
      </c>
      <c r="D126" s="133" t="s">
        <v>190</v>
      </c>
      <c r="E126" s="134" t="s">
        <v>463</v>
      </c>
      <c r="F126" s="228" t="s">
        <v>464</v>
      </c>
      <c r="G126" s="229"/>
      <c r="H126" s="229"/>
      <c r="I126" s="229"/>
      <c r="J126" s="135" t="s">
        <v>160</v>
      </c>
      <c r="K126" s="136">
        <v>186.7</v>
      </c>
      <c r="L126" s="230"/>
      <c r="M126" s="229"/>
      <c r="N126" s="231">
        <f>ROUND($L$126*$K$126,2)</f>
        <v>0</v>
      </c>
      <c r="O126" s="219"/>
      <c r="P126" s="219"/>
      <c r="Q126" s="219"/>
      <c r="R126" s="119"/>
      <c r="S126" s="41"/>
      <c r="T126" s="122"/>
      <c r="U126" s="123" t="s">
        <v>35</v>
      </c>
      <c r="V126" s="22"/>
      <c r="W126" s="22"/>
      <c r="X126" s="124">
        <v>0</v>
      </c>
      <c r="Y126" s="124">
        <f>$X$126*$K$126</f>
        <v>0</v>
      </c>
      <c r="Z126" s="124">
        <v>0</v>
      </c>
      <c r="AA126" s="125">
        <f>$Z$126*$K$126</f>
        <v>0</v>
      </c>
      <c r="AR126" s="80" t="s">
        <v>144</v>
      </c>
      <c r="AT126" s="80" t="s">
        <v>190</v>
      </c>
      <c r="AU126" s="80" t="s">
        <v>73</v>
      </c>
      <c r="AY126" s="6" t="s">
        <v>123</v>
      </c>
      <c r="BE126" s="126">
        <f>IF($U$126="základní",$N$126,0)</f>
        <v>0</v>
      </c>
      <c r="BF126" s="126">
        <f>IF($U$126="snížená",$N$126,0)</f>
        <v>0</v>
      </c>
      <c r="BG126" s="126">
        <f>IF($U$126="zákl. přenesená",$N$126,0)</f>
        <v>0</v>
      </c>
      <c r="BH126" s="126">
        <f>IF($U$126="sníž. přenesená",$N$126,0)</f>
        <v>0</v>
      </c>
      <c r="BI126" s="126">
        <f>IF($U$126="nulová",$N$126,0)</f>
        <v>0</v>
      </c>
      <c r="BJ126" s="80" t="s">
        <v>17</v>
      </c>
      <c r="BK126" s="126">
        <f>ROUND($L$126*$K$126,2)</f>
        <v>0</v>
      </c>
      <c r="BL126" s="80" t="s">
        <v>122</v>
      </c>
      <c r="BM126" s="80" t="s">
        <v>465</v>
      </c>
    </row>
    <row r="127" spans="2:47" s="6" customFormat="1" ht="16.5" customHeight="1">
      <c r="B127" s="21"/>
      <c r="C127" s="22"/>
      <c r="D127" s="22"/>
      <c r="E127" s="22"/>
      <c r="F127" s="222" t="s">
        <v>464</v>
      </c>
      <c r="G127" s="189"/>
      <c r="H127" s="189"/>
      <c r="I127" s="189"/>
      <c r="J127" s="189"/>
      <c r="K127" s="189"/>
      <c r="L127" s="189"/>
      <c r="M127" s="189"/>
      <c r="N127" s="189"/>
      <c r="O127" s="189"/>
      <c r="P127" s="189"/>
      <c r="Q127" s="189"/>
      <c r="R127" s="189"/>
      <c r="S127" s="41"/>
      <c r="T127" s="50"/>
      <c r="U127" s="22"/>
      <c r="V127" s="22"/>
      <c r="W127" s="22"/>
      <c r="X127" s="22"/>
      <c r="Y127" s="22"/>
      <c r="Z127" s="22"/>
      <c r="AA127" s="51"/>
      <c r="AT127" s="6" t="s">
        <v>128</v>
      </c>
      <c r="AU127" s="6" t="s">
        <v>73</v>
      </c>
    </row>
    <row r="128" spans="2:65" s="6" customFormat="1" ht="15.75" customHeight="1">
      <c r="B128" s="21"/>
      <c r="C128" s="117" t="s">
        <v>22</v>
      </c>
      <c r="D128" s="117" t="s">
        <v>124</v>
      </c>
      <c r="E128" s="118" t="s">
        <v>194</v>
      </c>
      <c r="F128" s="218" t="s">
        <v>195</v>
      </c>
      <c r="G128" s="219"/>
      <c r="H128" s="219"/>
      <c r="I128" s="219"/>
      <c r="J128" s="120" t="s">
        <v>160</v>
      </c>
      <c r="K128" s="121">
        <v>130.1</v>
      </c>
      <c r="L128" s="220"/>
      <c r="M128" s="219"/>
      <c r="N128" s="221">
        <f>ROUND($L$128*$K$128,2)</f>
        <v>0</v>
      </c>
      <c r="O128" s="219"/>
      <c r="P128" s="219"/>
      <c r="Q128" s="219"/>
      <c r="R128" s="119" t="s">
        <v>161</v>
      </c>
      <c r="S128" s="41"/>
      <c r="T128" s="122"/>
      <c r="U128" s="123" t="s">
        <v>35</v>
      </c>
      <c r="V128" s="22"/>
      <c r="W128" s="22"/>
      <c r="X128" s="124">
        <v>0</v>
      </c>
      <c r="Y128" s="124">
        <f>$X$128*$K$128</f>
        <v>0</v>
      </c>
      <c r="Z128" s="124">
        <v>0</v>
      </c>
      <c r="AA128" s="125">
        <f>$Z$128*$K$128</f>
        <v>0</v>
      </c>
      <c r="AR128" s="80" t="s">
        <v>122</v>
      </c>
      <c r="AT128" s="80" t="s">
        <v>124</v>
      </c>
      <c r="AU128" s="80" t="s">
        <v>73</v>
      </c>
      <c r="AY128" s="6" t="s">
        <v>123</v>
      </c>
      <c r="BE128" s="126">
        <f>IF($U$128="základní",$N$128,0)</f>
        <v>0</v>
      </c>
      <c r="BF128" s="126">
        <f>IF($U$128="snížená",$N$128,0)</f>
        <v>0</v>
      </c>
      <c r="BG128" s="126">
        <f>IF($U$128="zákl. přenesená",$N$128,0)</f>
        <v>0</v>
      </c>
      <c r="BH128" s="126">
        <f>IF($U$128="sníž. přenesená",$N$128,0)</f>
        <v>0</v>
      </c>
      <c r="BI128" s="126">
        <f>IF($U$128="nulová",$N$128,0)</f>
        <v>0</v>
      </c>
      <c r="BJ128" s="80" t="s">
        <v>17</v>
      </c>
      <c r="BK128" s="126">
        <f>ROUND($L$128*$K$128,2)</f>
        <v>0</v>
      </c>
      <c r="BL128" s="80" t="s">
        <v>122</v>
      </c>
      <c r="BM128" s="80" t="s">
        <v>466</v>
      </c>
    </row>
    <row r="129" spans="2:47" s="6" customFormat="1" ht="27" customHeight="1">
      <c r="B129" s="21"/>
      <c r="C129" s="22"/>
      <c r="D129" s="22"/>
      <c r="E129" s="22"/>
      <c r="F129" s="222" t="s">
        <v>197</v>
      </c>
      <c r="G129" s="189"/>
      <c r="H129" s="189"/>
      <c r="I129" s="189"/>
      <c r="J129" s="189"/>
      <c r="K129" s="189"/>
      <c r="L129" s="189"/>
      <c r="M129" s="189"/>
      <c r="N129" s="189"/>
      <c r="O129" s="189"/>
      <c r="P129" s="189"/>
      <c r="Q129" s="189"/>
      <c r="R129" s="189"/>
      <c r="S129" s="41"/>
      <c r="T129" s="50"/>
      <c r="U129" s="22"/>
      <c r="V129" s="22"/>
      <c r="W129" s="22"/>
      <c r="X129" s="22"/>
      <c r="Y129" s="22"/>
      <c r="Z129" s="22"/>
      <c r="AA129" s="51"/>
      <c r="AT129" s="6" t="s">
        <v>128</v>
      </c>
      <c r="AU129" s="6" t="s">
        <v>73</v>
      </c>
    </row>
    <row r="130" spans="2:47" s="6" customFormat="1" ht="97.5" customHeight="1">
      <c r="B130" s="21"/>
      <c r="C130" s="22"/>
      <c r="D130" s="22"/>
      <c r="E130" s="22"/>
      <c r="F130" s="227" t="s">
        <v>198</v>
      </c>
      <c r="G130" s="189"/>
      <c r="H130" s="189"/>
      <c r="I130" s="189"/>
      <c r="J130" s="189"/>
      <c r="K130" s="189"/>
      <c r="L130" s="189"/>
      <c r="M130" s="189"/>
      <c r="N130" s="189"/>
      <c r="O130" s="189"/>
      <c r="P130" s="189"/>
      <c r="Q130" s="189"/>
      <c r="R130" s="189"/>
      <c r="S130" s="41"/>
      <c r="T130" s="50"/>
      <c r="U130" s="22"/>
      <c r="V130" s="22"/>
      <c r="W130" s="22"/>
      <c r="X130" s="22"/>
      <c r="Y130" s="22"/>
      <c r="Z130" s="22"/>
      <c r="AA130" s="51"/>
      <c r="AT130" s="6" t="s">
        <v>165</v>
      </c>
      <c r="AU130" s="6" t="s">
        <v>73</v>
      </c>
    </row>
    <row r="131" spans="2:65" s="6" customFormat="1" ht="15.75" customHeight="1">
      <c r="B131" s="21"/>
      <c r="C131" s="133" t="s">
        <v>208</v>
      </c>
      <c r="D131" s="133" t="s">
        <v>190</v>
      </c>
      <c r="E131" s="134" t="s">
        <v>467</v>
      </c>
      <c r="F131" s="228" t="s">
        <v>201</v>
      </c>
      <c r="G131" s="229"/>
      <c r="H131" s="229"/>
      <c r="I131" s="229"/>
      <c r="J131" s="135" t="s">
        <v>160</v>
      </c>
      <c r="K131" s="136">
        <v>130.1</v>
      </c>
      <c r="L131" s="230"/>
      <c r="M131" s="229"/>
      <c r="N131" s="231">
        <f>ROUND($L$131*$K$131,2)</f>
        <v>0</v>
      </c>
      <c r="O131" s="219"/>
      <c r="P131" s="219"/>
      <c r="Q131" s="219"/>
      <c r="R131" s="119"/>
      <c r="S131" s="41"/>
      <c r="T131" s="122"/>
      <c r="U131" s="123" t="s">
        <v>35</v>
      </c>
      <c r="V131" s="22"/>
      <c r="W131" s="22"/>
      <c r="X131" s="124">
        <v>0</v>
      </c>
      <c r="Y131" s="124">
        <f>$X$131*$K$131</f>
        <v>0</v>
      </c>
      <c r="Z131" s="124">
        <v>0</v>
      </c>
      <c r="AA131" s="125">
        <f>$Z$131*$K$131</f>
        <v>0</v>
      </c>
      <c r="AR131" s="80" t="s">
        <v>144</v>
      </c>
      <c r="AT131" s="80" t="s">
        <v>190</v>
      </c>
      <c r="AU131" s="80" t="s">
        <v>73</v>
      </c>
      <c r="AY131" s="6" t="s">
        <v>123</v>
      </c>
      <c r="BE131" s="126">
        <f>IF($U$131="základní",$N$131,0)</f>
        <v>0</v>
      </c>
      <c r="BF131" s="126">
        <f>IF($U$131="snížená",$N$131,0)</f>
        <v>0</v>
      </c>
      <c r="BG131" s="126">
        <f>IF($U$131="zákl. přenesená",$N$131,0)</f>
        <v>0</v>
      </c>
      <c r="BH131" s="126">
        <f>IF($U$131="sníž. přenesená",$N$131,0)</f>
        <v>0</v>
      </c>
      <c r="BI131" s="126">
        <f>IF($U$131="nulová",$N$131,0)</f>
        <v>0</v>
      </c>
      <c r="BJ131" s="80" t="s">
        <v>17</v>
      </c>
      <c r="BK131" s="126">
        <f>ROUND($L$131*$K$131,2)</f>
        <v>0</v>
      </c>
      <c r="BL131" s="80" t="s">
        <v>122</v>
      </c>
      <c r="BM131" s="80" t="s">
        <v>468</v>
      </c>
    </row>
    <row r="132" spans="2:47" s="6" customFormat="1" ht="16.5" customHeight="1">
      <c r="B132" s="21"/>
      <c r="C132" s="22"/>
      <c r="D132" s="22"/>
      <c r="E132" s="22"/>
      <c r="F132" s="222" t="s">
        <v>201</v>
      </c>
      <c r="G132" s="189"/>
      <c r="H132" s="189"/>
      <c r="I132" s="189"/>
      <c r="J132" s="189"/>
      <c r="K132" s="189"/>
      <c r="L132" s="189"/>
      <c r="M132" s="189"/>
      <c r="N132" s="189"/>
      <c r="O132" s="189"/>
      <c r="P132" s="189"/>
      <c r="Q132" s="189"/>
      <c r="R132" s="189"/>
      <c r="S132" s="41"/>
      <c r="T132" s="50"/>
      <c r="U132" s="22"/>
      <c r="V132" s="22"/>
      <c r="W132" s="22"/>
      <c r="X132" s="22"/>
      <c r="Y132" s="22"/>
      <c r="Z132" s="22"/>
      <c r="AA132" s="51"/>
      <c r="AT132" s="6" t="s">
        <v>128</v>
      </c>
      <c r="AU132" s="6" t="s">
        <v>73</v>
      </c>
    </row>
    <row r="133" spans="2:65" s="6" customFormat="1" ht="15.75" customHeight="1">
      <c r="B133" s="21"/>
      <c r="C133" s="117" t="s">
        <v>7</v>
      </c>
      <c r="D133" s="117" t="s">
        <v>124</v>
      </c>
      <c r="E133" s="118" t="s">
        <v>255</v>
      </c>
      <c r="F133" s="218" t="s">
        <v>256</v>
      </c>
      <c r="G133" s="219"/>
      <c r="H133" s="219"/>
      <c r="I133" s="219"/>
      <c r="J133" s="120" t="s">
        <v>146</v>
      </c>
      <c r="K133" s="121">
        <v>2</v>
      </c>
      <c r="L133" s="220"/>
      <c r="M133" s="219"/>
      <c r="N133" s="221">
        <f>ROUND($L$133*$K$133,2)</f>
        <v>0</v>
      </c>
      <c r="O133" s="219"/>
      <c r="P133" s="219"/>
      <c r="Q133" s="219"/>
      <c r="R133" s="119"/>
      <c r="S133" s="41"/>
      <c r="T133" s="122"/>
      <c r="U133" s="123" t="s">
        <v>35</v>
      </c>
      <c r="V133" s="22"/>
      <c r="W133" s="22"/>
      <c r="X133" s="124">
        <v>0</v>
      </c>
      <c r="Y133" s="124">
        <f>$X$133*$K$133</f>
        <v>0</v>
      </c>
      <c r="Z133" s="124">
        <v>0</v>
      </c>
      <c r="AA133" s="125">
        <f>$Z$133*$K$133</f>
        <v>0</v>
      </c>
      <c r="AR133" s="80" t="s">
        <v>122</v>
      </c>
      <c r="AT133" s="80" t="s">
        <v>124</v>
      </c>
      <c r="AU133" s="80" t="s">
        <v>73</v>
      </c>
      <c r="AY133" s="6" t="s">
        <v>123</v>
      </c>
      <c r="BE133" s="126">
        <f>IF($U$133="základní",$N$133,0)</f>
        <v>0</v>
      </c>
      <c r="BF133" s="126">
        <f>IF($U$133="snížená",$N$133,0)</f>
        <v>0</v>
      </c>
      <c r="BG133" s="126">
        <f>IF($U$133="zákl. přenesená",$N$133,0)</f>
        <v>0</v>
      </c>
      <c r="BH133" s="126">
        <f>IF($U$133="sníž. přenesená",$N$133,0)</f>
        <v>0</v>
      </c>
      <c r="BI133" s="126">
        <f>IF($U$133="nulová",$N$133,0)</f>
        <v>0</v>
      </c>
      <c r="BJ133" s="80" t="s">
        <v>17</v>
      </c>
      <c r="BK133" s="126">
        <f>ROUND($L$133*$K$133,2)</f>
        <v>0</v>
      </c>
      <c r="BL133" s="80" t="s">
        <v>122</v>
      </c>
      <c r="BM133" s="80" t="s">
        <v>469</v>
      </c>
    </row>
    <row r="134" spans="2:47" s="6" customFormat="1" ht="16.5" customHeight="1">
      <c r="B134" s="21"/>
      <c r="C134" s="22"/>
      <c r="D134" s="22"/>
      <c r="E134" s="22"/>
      <c r="F134" s="222" t="s">
        <v>256</v>
      </c>
      <c r="G134" s="189"/>
      <c r="H134" s="189"/>
      <c r="I134" s="189"/>
      <c r="J134" s="189"/>
      <c r="K134" s="189"/>
      <c r="L134" s="189"/>
      <c r="M134" s="189"/>
      <c r="N134" s="189"/>
      <c r="O134" s="189"/>
      <c r="P134" s="189"/>
      <c r="Q134" s="189"/>
      <c r="R134" s="189"/>
      <c r="S134" s="41"/>
      <c r="T134" s="50"/>
      <c r="U134" s="22"/>
      <c r="V134" s="22"/>
      <c r="W134" s="22"/>
      <c r="X134" s="22"/>
      <c r="Y134" s="22"/>
      <c r="Z134" s="22"/>
      <c r="AA134" s="51"/>
      <c r="AT134" s="6" t="s">
        <v>128</v>
      </c>
      <c r="AU134" s="6" t="s">
        <v>73</v>
      </c>
    </row>
    <row r="135" spans="2:63" s="106" customFormat="1" ht="30.75" customHeight="1">
      <c r="B135" s="107"/>
      <c r="C135" s="108"/>
      <c r="D135" s="116" t="s">
        <v>433</v>
      </c>
      <c r="E135" s="108"/>
      <c r="F135" s="108"/>
      <c r="G135" s="108"/>
      <c r="H135" s="108"/>
      <c r="I135" s="108"/>
      <c r="J135" s="108"/>
      <c r="K135" s="108"/>
      <c r="L135" s="108"/>
      <c r="M135" s="108"/>
      <c r="N135" s="226">
        <f>$BK$135</f>
        <v>0</v>
      </c>
      <c r="O135" s="225"/>
      <c r="P135" s="225"/>
      <c r="Q135" s="225"/>
      <c r="R135" s="108"/>
      <c r="S135" s="110"/>
      <c r="T135" s="111"/>
      <c r="U135" s="108"/>
      <c r="V135" s="108"/>
      <c r="W135" s="112">
        <f>SUM($W$136:$W$138)</f>
        <v>0</v>
      </c>
      <c r="X135" s="108"/>
      <c r="Y135" s="112">
        <f>SUM($Y$136:$Y$138)</f>
        <v>74.11818400000001</v>
      </c>
      <c r="Z135" s="108"/>
      <c r="AA135" s="113">
        <f>SUM($AA$136:$AA$138)</f>
        <v>0</v>
      </c>
      <c r="AR135" s="114" t="s">
        <v>17</v>
      </c>
      <c r="AT135" s="114" t="s">
        <v>64</v>
      </c>
      <c r="AU135" s="114" t="s">
        <v>17</v>
      </c>
      <c r="AY135" s="114" t="s">
        <v>123</v>
      </c>
      <c r="BK135" s="115">
        <f>SUM($BK$136:$BK$138)</f>
        <v>0</v>
      </c>
    </row>
    <row r="136" spans="2:65" s="6" customFormat="1" ht="27" customHeight="1">
      <c r="B136" s="21"/>
      <c r="C136" s="117" t="s">
        <v>265</v>
      </c>
      <c r="D136" s="117" t="s">
        <v>124</v>
      </c>
      <c r="E136" s="118" t="s">
        <v>266</v>
      </c>
      <c r="F136" s="218" t="s">
        <v>267</v>
      </c>
      <c r="G136" s="219"/>
      <c r="H136" s="219"/>
      <c r="I136" s="219"/>
      <c r="J136" s="120" t="s">
        <v>160</v>
      </c>
      <c r="K136" s="121">
        <v>39.2</v>
      </c>
      <c r="L136" s="220"/>
      <c r="M136" s="219"/>
      <c r="N136" s="221">
        <f>ROUND($L$136*$K$136,2)</f>
        <v>0</v>
      </c>
      <c r="O136" s="219"/>
      <c r="P136" s="219"/>
      <c r="Q136" s="219"/>
      <c r="R136" s="119" t="s">
        <v>161</v>
      </c>
      <c r="S136" s="41"/>
      <c r="T136" s="122"/>
      <c r="U136" s="123" t="s">
        <v>35</v>
      </c>
      <c r="V136" s="22"/>
      <c r="W136" s="22"/>
      <c r="X136" s="124">
        <v>1.89077</v>
      </c>
      <c r="Y136" s="124">
        <f>$X$136*$K$136</f>
        <v>74.11818400000001</v>
      </c>
      <c r="Z136" s="124">
        <v>0</v>
      </c>
      <c r="AA136" s="125">
        <f>$Z$136*$K$136</f>
        <v>0</v>
      </c>
      <c r="AR136" s="80" t="s">
        <v>122</v>
      </c>
      <c r="AT136" s="80" t="s">
        <v>124</v>
      </c>
      <c r="AU136" s="80" t="s">
        <v>73</v>
      </c>
      <c r="AY136" s="6" t="s">
        <v>123</v>
      </c>
      <c r="BE136" s="126">
        <f>IF($U$136="základní",$N$136,0)</f>
        <v>0</v>
      </c>
      <c r="BF136" s="126">
        <f>IF($U$136="snížená",$N$136,0)</f>
        <v>0</v>
      </c>
      <c r="BG136" s="126">
        <f>IF($U$136="zákl. přenesená",$N$136,0)</f>
        <v>0</v>
      </c>
      <c r="BH136" s="126">
        <f>IF($U$136="sníž. přenesená",$N$136,0)</f>
        <v>0</v>
      </c>
      <c r="BI136" s="126">
        <f>IF($U$136="nulová",$N$136,0)</f>
        <v>0</v>
      </c>
      <c r="BJ136" s="80" t="s">
        <v>17</v>
      </c>
      <c r="BK136" s="126">
        <f>ROUND($L$136*$K$136,2)</f>
        <v>0</v>
      </c>
      <c r="BL136" s="80" t="s">
        <v>122</v>
      </c>
      <c r="BM136" s="80" t="s">
        <v>470</v>
      </c>
    </row>
    <row r="137" spans="2:47" s="6" customFormat="1" ht="16.5" customHeight="1">
      <c r="B137" s="21"/>
      <c r="C137" s="22"/>
      <c r="D137" s="22"/>
      <c r="E137" s="22"/>
      <c r="F137" s="222" t="s">
        <v>269</v>
      </c>
      <c r="G137" s="189"/>
      <c r="H137" s="189"/>
      <c r="I137" s="189"/>
      <c r="J137" s="189"/>
      <c r="K137" s="189"/>
      <c r="L137" s="189"/>
      <c r="M137" s="189"/>
      <c r="N137" s="189"/>
      <c r="O137" s="189"/>
      <c r="P137" s="189"/>
      <c r="Q137" s="189"/>
      <c r="R137" s="189"/>
      <c r="S137" s="41"/>
      <c r="T137" s="50"/>
      <c r="U137" s="22"/>
      <c r="V137" s="22"/>
      <c r="W137" s="22"/>
      <c r="X137" s="22"/>
      <c r="Y137" s="22"/>
      <c r="Z137" s="22"/>
      <c r="AA137" s="51"/>
      <c r="AT137" s="6" t="s">
        <v>128</v>
      </c>
      <c r="AU137" s="6" t="s">
        <v>73</v>
      </c>
    </row>
    <row r="138" spans="2:47" s="6" customFormat="1" ht="62.25" customHeight="1">
      <c r="B138" s="21"/>
      <c r="C138" s="22"/>
      <c r="D138" s="22"/>
      <c r="E138" s="22"/>
      <c r="F138" s="227" t="s">
        <v>270</v>
      </c>
      <c r="G138" s="189"/>
      <c r="H138" s="189"/>
      <c r="I138" s="189"/>
      <c r="J138" s="189"/>
      <c r="K138" s="189"/>
      <c r="L138" s="189"/>
      <c r="M138" s="189"/>
      <c r="N138" s="189"/>
      <c r="O138" s="189"/>
      <c r="P138" s="189"/>
      <c r="Q138" s="189"/>
      <c r="R138" s="189"/>
      <c r="S138" s="41"/>
      <c r="T138" s="50"/>
      <c r="U138" s="22"/>
      <c r="V138" s="22"/>
      <c r="W138" s="22"/>
      <c r="X138" s="22"/>
      <c r="Y138" s="22"/>
      <c r="Z138" s="22"/>
      <c r="AA138" s="51"/>
      <c r="AT138" s="6" t="s">
        <v>165</v>
      </c>
      <c r="AU138" s="6" t="s">
        <v>73</v>
      </c>
    </row>
    <row r="139" spans="2:63" s="106" customFormat="1" ht="30.75" customHeight="1">
      <c r="B139" s="107"/>
      <c r="C139" s="108"/>
      <c r="D139" s="116" t="s">
        <v>434</v>
      </c>
      <c r="E139" s="108"/>
      <c r="F139" s="108"/>
      <c r="G139" s="108"/>
      <c r="H139" s="108"/>
      <c r="I139" s="108"/>
      <c r="J139" s="108"/>
      <c r="K139" s="108"/>
      <c r="L139" s="108"/>
      <c r="M139" s="108"/>
      <c r="N139" s="226">
        <f>$BK$139</f>
        <v>0</v>
      </c>
      <c r="O139" s="225"/>
      <c r="P139" s="225"/>
      <c r="Q139" s="225"/>
      <c r="R139" s="108"/>
      <c r="S139" s="110"/>
      <c r="T139" s="111"/>
      <c r="U139" s="108"/>
      <c r="V139" s="108"/>
      <c r="W139" s="112">
        <f>SUM($W$140:$W$206)</f>
        <v>0</v>
      </c>
      <c r="X139" s="108"/>
      <c r="Y139" s="112">
        <f>SUM($Y$140:$Y$206)</f>
        <v>12.2308159</v>
      </c>
      <c r="Z139" s="108"/>
      <c r="AA139" s="113">
        <f>SUM($AA$140:$AA$206)</f>
        <v>0</v>
      </c>
      <c r="AR139" s="114" t="s">
        <v>17</v>
      </c>
      <c r="AT139" s="114" t="s">
        <v>64</v>
      </c>
      <c r="AU139" s="114" t="s">
        <v>17</v>
      </c>
      <c r="AY139" s="114" t="s">
        <v>123</v>
      </c>
      <c r="BK139" s="115">
        <f>SUM($BK$140:$BK$206)</f>
        <v>0</v>
      </c>
    </row>
    <row r="140" spans="2:65" s="6" customFormat="1" ht="39" customHeight="1">
      <c r="B140" s="21"/>
      <c r="C140" s="117" t="s">
        <v>471</v>
      </c>
      <c r="D140" s="117" t="s">
        <v>124</v>
      </c>
      <c r="E140" s="118" t="s">
        <v>472</v>
      </c>
      <c r="F140" s="218" t="s">
        <v>473</v>
      </c>
      <c r="G140" s="219"/>
      <c r="H140" s="219"/>
      <c r="I140" s="219"/>
      <c r="J140" s="120" t="s">
        <v>226</v>
      </c>
      <c r="K140" s="121">
        <v>18</v>
      </c>
      <c r="L140" s="220"/>
      <c r="M140" s="219"/>
      <c r="N140" s="221">
        <f>ROUND($L$140*$K$140,2)</f>
        <v>0</v>
      </c>
      <c r="O140" s="219"/>
      <c r="P140" s="219"/>
      <c r="Q140" s="219"/>
      <c r="R140" s="119" t="s">
        <v>161</v>
      </c>
      <c r="S140" s="41"/>
      <c r="T140" s="122"/>
      <c r="U140" s="123" t="s">
        <v>35</v>
      </c>
      <c r="V140" s="22"/>
      <c r="W140" s="22"/>
      <c r="X140" s="124">
        <v>4E-05</v>
      </c>
      <c r="Y140" s="124">
        <f>$X$140*$K$140</f>
        <v>0.00072</v>
      </c>
      <c r="Z140" s="124">
        <v>0</v>
      </c>
      <c r="AA140" s="125">
        <f>$Z$140*$K$140</f>
        <v>0</v>
      </c>
      <c r="AR140" s="80" t="s">
        <v>122</v>
      </c>
      <c r="AT140" s="80" t="s">
        <v>124</v>
      </c>
      <c r="AU140" s="80" t="s">
        <v>73</v>
      </c>
      <c r="AY140" s="6" t="s">
        <v>123</v>
      </c>
      <c r="BE140" s="126">
        <f>IF($U$140="základní",$N$140,0)</f>
        <v>0</v>
      </c>
      <c r="BF140" s="126">
        <f>IF($U$140="snížená",$N$140,0)</f>
        <v>0</v>
      </c>
      <c r="BG140" s="126">
        <f>IF($U$140="zákl. přenesená",$N$140,0)</f>
        <v>0</v>
      </c>
      <c r="BH140" s="126">
        <f>IF($U$140="sníž. přenesená",$N$140,0)</f>
        <v>0</v>
      </c>
      <c r="BI140" s="126">
        <f>IF($U$140="nulová",$N$140,0)</f>
        <v>0</v>
      </c>
      <c r="BJ140" s="80" t="s">
        <v>17</v>
      </c>
      <c r="BK140" s="126">
        <f>ROUND($L$140*$K$140,2)</f>
        <v>0</v>
      </c>
      <c r="BL140" s="80" t="s">
        <v>122</v>
      </c>
      <c r="BM140" s="80" t="s">
        <v>474</v>
      </c>
    </row>
    <row r="141" spans="2:47" s="6" customFormat="1" ht="16.5" customHeight="1">
      <c r="B141" s="21"/>
      <c r="C141" s="22"/>
      <c r="D141" s="22"/>
      <c r="E141" s="22"/>
      <c r="F141" s="222" t="s">
        <v>475</v>
      </c>
      <c r="G141" s="189"/>
      <c r="H141" s="189"/>
      <c r="I141" s="189"/>
      <c r="J141" s="189"/>
      <c r="K141" s="189"/>
      <c r="L141" s="189"/>
      <c r="M141" s="189"/>
      <c r="N141" s="189"/>
      <c r="O141" s="189"/>
      <c r="P141" s="189"/>
      <c r="Q141" s="189"/>
      <c r="R141" s="189"/>
      <c r="S141" s="41"/>
      <c r="T141" s="50"/>
      <c r="U141" s="22"/>
      <c r="V141" s="22"/>
      <c r="W141" s="22"/>
      <c r="X141" s="22"/>
      <c r="Y141" s="22"/>
      <c r="Z141" s="22"/>
      <c r="AA141" s="51"/>
      <c r="AT141" s="6" t="s">
        <v>128</v>
      </c>
      <c r="AU141" s="6" t="s">
        <v>73</v>
      </c>
    </row>
    <row r="142" spans="2:47" s="6" customFormat="1" ht="109.5" customHeight="1">
      <c r="B142" s="21"/>
      <c r="C142" s="22"/>
      <c r="D142" s="22"/>
      <c r="E142" s="22"/>
      <c r="F142" s="227" t="s">
        <v>476</v>
      </c>
      <c r="G142" s="189"/>
      <c r="H142" s="189"/>
      <c r="I142" s="189"/>
      <c r="J142" s="189"/>
      <c r="K142" s="189"/>
      <c r="L142" s="189"/>
      <c r="M142" s="189"/>
      <c r="N142" s="189"/>
      <c r="O142" s="189"/>
      <c r="P142" s="189"/>
      <c r="Q142" s="189"/>
      <c r="R142" s="189"/>
      <c r="S142" s="41"/>
      <c r="T142" s="50"/>
      <c r="U142" s="22"/>
      <c r="V142" s="22"/>
      <c r="W142" s="22"/>
      <c r="X142" s="22"/>
      <c r="Y142" s="22"/>
      <c r="Z142" s="22"/>
      <c r="AA142" s="51"/>
      <c r="AT142" s="6" t="s">
        <v>165</v>
      </c>
      <c r="AU142" s="6" t="s">
        <v>73</v>
      </c>
    </row>
    <row r="143" spans="2:65" s="6" customFormat="1" ht="27" customHeight="1">
      <c r="B143" s="21"/>
      <c r="C143" s="133" t="s">
        <v>477</v>
      </c>
      <c r="D143" s="133" t="s">
        <v>190</v>
      </c>
      <c r="E143" s="134" t="s">
        <v>478</v>
      </c>
      <c r="F143" s="228" t="s">
        <v>479</v>
      </c>
      <c r="G143" s="229"/>
      <c r="H143" s="229"/>
      <c r="I143" s="229"/>
      <c r="J143" s="135" t="s">
        <v>226</v>
      </c>
      <c r="K143" s="136">
        <v>18</v>
      </c>
      <c r="L143" s="230"/>
      <c r="M143" s="229"/>
      <c r="N143" s="231">
        <f>ROUND($L$143*$K$143,2)</f>
        <v>0</v>
      </c>
      <c r="O143" s="219"/>
      <c r="P143" s="219"/>
      <c r="Q143" s="219"/>
      <c r="R143" s="119"/>
      <c r="S143" s="41"/>
      <c r="T143" s="122"/>
      <c r="U143" s="123" t="s">
        <v>35</v>
      </c>
      <c r="V143" s="22"/>
      <c r="W143" s="22"/>
      <c r="X143" s="124">
        <v>0</v>
      </c>
      <c r="Y143" s="124">
        <f>$X$143*$K$143</f>
        <v>0</v>
      </c>
      <c r="Z143" s="124">
        <v>0</v>
      </c>
      <c r="AA143" s="125">
        <f>$Z$143*$K$143</f>
        <v>0</v>
      </c>
      <c r="AR143" s="80" t="s">
        <v>144</v>
      </c>
      <c r="AT143" s="80" t="s">
        <v>190</v>
      </c>
      <c r="AU143" s="80" t="s">
        <v>73</v>
      </c>
      <c r="AY143" s="6" t="s">
        <v>123</v>
      </c>
      <c r="BE143" s="126">
        <f>IF($U$143="základní",$N$143,0)</f>
        <v>0</v>
      </c>
      <c r="BF143" s="126">
        <f>IF($U$143="snížená",$N$143,0)</f>
        <v>0</v>
      </c>
      <c r="BG143" s="126">
        <f>IF($U$143="zákl. přenesená",$N$143,0)</f>
        <v>0</v>
      </c>
      <c r="BH143" s="126">
        <f>IF($U$143="sníž. přenesená",$N$143,0)</f>
        <v>0</v>
      </c>
      <c r="BI143" s="126">
        <f>IF($U$143="nulová",$N$143,0)</f>
        <v>0</v>
      </c>
      <c r="BJ143" s="80" t="s">
        <v>17</v>
      </c>
      <c r="BK143" s="126">
        <f>ROUND($L$143*$K$143,2)</f>
        <v>0</v>
      </c>
      <c r="BL143" s="80" t="s">
        <v>122</v>
      </c>
      <c r="BM143" s="80" t="s">
        <v>480</v>
      </c>
    </row>
    <row r="144" spans="2:47" s="6" customFormat="1" ht="16.5" customHeight="1">
      <c r="B144" s="21"/>
      <c r="C144" s="22"/>
      <c r="D144" s="22"/>
      <c r="E144" s="22"/>
      <c r="F144" s="222" t="s">
        <v>481</v>
      </c>
      <c r="G144" s="189"/>
      <c r="H144" s="189"/>
      <c r="I144" s="189"/>
      <c r="J144" s="189"/>
      <c r="K144" s="189"/>
      <c r="L144" s="189"/>
      <c r="M144" s="189"/>
      <c r="N144" s="189"/>
      <c r="O144" s="189"/>
      <c r="P144" s="189"/>
      <c r="Q144" s="189"/>
      <c r="R144" s="189"/>
      <c r="S144" s="41"/>
      <c r="T144" s="50"/>
      <c r="U144" s="22"/>
      <c r="V144" s="22"/>
      <c r="W144" s="22"/>
      <c r="X144" s="22"/>
      <c r="Y144" s="22"/>
      <c r="Z144" s="22"/>
      <c r="AA144" s="51"/>
      <c r="AT144" s="6" t="s">
        <v>128</v>
      </c>
      <c r="AU144" s="6" t="s">
        <v>73</v>
      </c>
    </row>
    <row r="145" spans="2:65" s="6" customFormat="1" ht="39" customHeight="1">
      <c r="B145" s="21"/>
      <c r="C145" s="117" t="s">
        <v>271</v>
      </c>
      <c r="D145" s="117" t="s">
        <v>124</v>
      </c>
      <c r="E145" s="118" t="s">
        <v>482</v>
      </c>
      <c r="F145" s="218" t="s">
        <v>483</v>
      </c>
      <c r="G145" s="219"/>
      <c r="H145" s="219"/>
      <c r="I145" s="219"/>
      <c r="J145" s="120" t="s">
        <v>226</v>
      </c>
      <c r="K145" s="121">
        <v>86</v>
      </c>
      <c r="L145" s="220"/>
      <c r="M145" s="219"/>
      <c r="N145" s="221">
        <f>ROUND($L$145*$K$145,2)</f>
        <v>0</v>
      </c>
      <c r="O145" s="219"/>
      <c r="P145" s="219"/>
      <c r="Q145" s="219"/>
      <c r="R145" s="119" t="s">
        <v>161</v>
      </c>
      <c r="S145" s="41"/>
      <c r="T145" s="122"/>
      <c r="U145" s="123" t="s">
        <v>35</v>
      </c>
      <c r="V145" s="22"/>
      <c r="W145" s="22"/>
      <c r="X145" s="124">
        <v>5E-05</v>
      </c>
      <c r="Y145" s="124">
        <f>$X$145*$K$145</f>
        <v>0.0043</v>
      </c>
      <c r="Z145" s="124">
        <v>0</v>
      </c>
      <c r="AA145" s="125">
        <f>$Z$145*$K$145</f>
        <v>0</v>
      </c>
      <c r="AR145" s="80" t="s">
        <v>122</v>
      </c>
      <c r="AT145" s="80" t="s">
        <v>124</v>
      </c>
      <c r="AU145" s="80" t="s">
        <v>73</v>
      </c>
      <c r="AY145" s="6" t="s">
        <v>123</v>
      </c>
      <c r="BE145" s="126">
        <f>IF($U$145="základní",$N$145,0)</f>
        <v>0</v>
      </c>
      <c r="BF145" s="126">
        <f>IF($U$145="snížená",$N$145,0)</f>
        <v>0</v>
      </c>
      <c r="BG145" s="126">
        <f>IF($U$145="zákl. přenesená",$N$145,0)</f>
        <v>0</v>
      </c>
      <c r="BH145" s="126">
        <f>IF($U$145="sníž. přenesená",$N$145,0)</f>
        <v>0</v>
      </c>
      <c r="BI145" s="126">
        <f>IF($U$145="nulová",$N$145,0)</f>
        <v>0</v>
      </c>
      <c r="BJ145" s="80" t="s">
        <v>17</v>
      </c>
      <c r="BK145" s="126">
        <f>ROUND($L$145*$K$145,2)</f>
        <v>0</v>
      </c>
      <c r="BL145" s="80" t="s">
        <v>122</v>
      </c>
      <c r="BM145" s="80" t="s">
        <v>484</v>
      </c>
    </row>
    <row r="146" spans="2:47" s="6" customFormat="1" ht="16.5" customHeight="1">
      <c r="B146" s="21"/>
      <c r="C146" s="22"/>
      <c r="D146" s="22"/>
      <c r="E146" s="22"/>
      <c r="F146" s="222" t="s">
        <v>485</v>
      </c>
      <c r="G146" s="189"/>
      <c r="H146" s="189"/>
      <c r="I146" s="189"/>
      <c r="J146" s="189"/>
      <c r="K146" s="189"/>
      <c r="L146" s="189"/>
      <c r="M146" s="189"/>
      <c r="N146" s="189"/>
      <c r="O146" s="189"/>
      <c r="P146" s="189"/>
      <c r="Q146" s="189"/>
      <c r="R146" s="189"/>
      <c r="S146" s="41"/>
      <c r="T146" s="50"/>
      <c r="U146" s="22"/>
      <c r="V146" s="22"/>
      <c r="W146" s="22"/>
      <c r="X146" s="22"/>
      <c r="Y146" s="22"/>
      <c r="Z146" s="22"/>
      <c r="AA146" s="51"/>
      <c r="AT146" s="6" t="s">
        <v>128</v>
      </c>
      <c r="AU146" s="6" t="s">
        <v>73</v>
      </c>
    </row>
    <row r="147" spans="2:47" s="6" customFormat="1" ht="109.5" customHeight="1">
      <c r="B147" s="21"/>
      <c r="C147" s="22"/>
      <c r="D147" s="22"/>
      <c r="E147" s="22"/>
      <c r="F147" s="227" t="s">
        <v>476</v>
      </c>
      <c r="G147" s="189"/>
      <c r="H147" s="189"/>
      <c r="I147" s="189"/>
      <c r="J147" s="189"/>
      <c r="K147" s="189"/>
      <c r="L147" s="189"/>
      <c r="M147" s="189"/>
      <c r="N147" s="189"/>
      <c r="O147" s="189"/>
      <c r="P147" s="189"/>
      <c r="Q147" s="189"/>
      <c r="R147" s="189"/>
      <c r="S147" s="41"/>
      <c r="T147" s="50"/>
      <c r="U147" s="22"/>
      <c r="V147" s="22"/>
      <c r="W147" s="22"/>
      <c r="X147" s="22"/>
      <c r="Y147" s="22"/>
      <c r="Z147" s="22"/>
      <c r="AA147" s="51"/>
      <c r="AT147" s="6" t="s">
        <v>165</v>
      </c>
      <c r="AU147" s="6" t="s">
        <v>73</v>
      </c>
    </row>
    <row r="148" spans="2:65" s="6" customFormat="1" ht="27" customHeight="1">
      <c r="B148" s="21"/>
      <c r="C148" s="133" t="s">
        <v>277</v>
      </c>
      <c r="D148" s="133" t="s">
        <v>190</v>
      </c>
      <c r="E148" s="134" t="s">
        <v>486</v>
      </c>
      <c r="F148" s="228" t="s">
        <v>481</v>
      </c>
      <c r="G148" s="229"/>
      <c r="H148" s="229"/>
      <c r="I148" s="229"/>
      <c r="J148" s="135" t="s">
        <v>226</v>
      </c>
      <c r="K148" s="136">
        <v>86</v>
      </c>
      <c r="L148" s="230"/>
      <c r="M148" s="229"/>
      <c r="N148" s="231">
        <f>ROUND($L$148*$K$148,2)</f>
        <v>0</v>
      </c>
      <c r="O148" s="219"/>
      <c r="P148" s="219"/>
      <c r="Q148" s="219"/>
      <c r="R148" s="119"/>
      <c r="S148" s="41"/>
      <c r="T148" s="122"/>
      <c r="U148" s="123" t="s">
        <v>35</v>
      </c>
      <c r="V148" s="22"/>
      <c r="W148" s="22"/>
      <c r="X148" s="124">
        <v>0</v>
      </c>
      <c r="Y148" s="124">
        <f>$X$148*$K$148</f>
        <v>0</v>
      </c>
      <c r="Z148" s="124">
        <v>0</v>
      </c>
      <c r="AA148" s="125">
        <f>$Z$148*$K$148</f>
        <v>0</v>
      </c>
      <c r="AR148" s="80" t="s">
        <v>144</v>
      </c>
      <c r="AT148" s="80" t="s">
        <v>190</v>
      </c>
      <c r="AU148" s="80" t="s">
        <v>73</v>
      </c>
      <c r="AY148" s="6" t="s">
        <v>123</v>
      </c>
      <c r="BE148" s="126">
        <f>IF($U$148="základní",$N$148,0)</f>
        <v>0</v>
      </c>
      <c r="BF148" s="126">
        <f>IF($U$148="snížená",$N$148,0)</f>
        <v>0</v>
      </c>
      <c r="BG148" s="126">
        <f>IF($U$148="zákl. přenesená",$N$148,0)</f>
        <v>0</v>
      </c>
      <c r="BH148" s="126">
        <f>IF($U$148="sníž. přenesená",$N$148,0)</f>
        <v>0</v>
      </c>
      <c r="BI148" s="126">
        <f>IF($U$148="nulová",$N$148,0)</f>
        <v>0</v>
      </c>
      <c r="BJ148" s="80" t="s">
        <v>17</v>
      </c>
      <c r="BK148" s="126">
        <f>ROUND($L$148*$K$148,2)</f>
        <v>0</v>
      </c>
      <c r="BL148" s="80" t="s">
        <v>122</v>
      </c>
      <c r="BM148" s="80" t="s">
        <v>487</v>
      </c>
    </row>
    <row r="149" spans="2:47" s="6" customFormat="1" ht="16.5" customHeight="1">
      <c r="B149" s="21"/>
      <c r="C149" s="22"/>
      <c r="D149" s="22"/>
      <c r="E149" s="22"/>
      <c r="F149" s="222" t="s">
        <v>481</v>
      </c>
      <c r="G149" s="189"/>
      <c r="H149" s="189"/>
      <c r="I149" s="189"/>
      <c r="J149" s="189"/>
      <c r="K149" s="189"/>
      <c r="L149" s="189"/>
      <c r="M149" s="189"/>
      <c r="N149" s="189"/>
      <c r="O149" s="189"/>
      <c r="P149" s="189"/>
      <c r="Q149" s="189"/>
      <c r="R149" s="189"/>
      <c r="S149" s="41"/>
      <c r="T149" s="50"/>
      <c r="U149" s="22"/>
      <c r="V149" s="22"/>
      <c r="W149" s="22"/>
      <c r="X149" s="22"/>
      <c r="Y149" s="22"/>
      <c r="Z149" s="22"/>
      <c r="AA149" s="51"/>
      <c r="AT149" s="6" t="s">
        <v>128</v>
      </c>
      <c r="AU149" s="6" t="s">
        <v>73</v>
      </c>
    </row>
    <row r="150" spans="2:65" s="6" customFormat="1" ht="27" customHeight="1">
      <c r="B150" s="21"/>
      <c r="C150" s="117" t="s">
        <v>297</v>
      </c>
      <c r="D150" s="117" t="s">
        <v>124</v>
      </c>
      <c r="E150" s="118" t="s">
        <v>488</v>
      </c>
      <c r="F150" s="218" t="s">
        <v>489</v>
      </c>
      <c r="G150" s="219"/>
      <c r="H150" s="219"/>
      <c r="I150" s="219"/>
      <c r="J150" s="120" t="s">
        <v>146</v>
      </c>
      <c r="K150" s="121">
        <v>6</v>
      </c>
      <c r="L150" s="220"/>
      <c r="M150" s="219"/>
      <c r="N150" s="221">
        <f>ROUND($L$150*$K$150,2)</f>
        <v>0</v>
      </c>
      <c r="O150" s="219"/>
      <c r="P150" s="219"/>
      <c r="Q150" s="219"/>
      <c r="R150" s="119" t="s">
        <v>161</v>
      </c>
      <c r="S150" s="41"/>
      <c r="T150" s="122"/>
      <c r="U150" s="123" t="s">
        <v>35</v>
      </c>
      <c r="V150" s="22"/>
      <c r="W150" s="22"/>
      <c r="X150" s="124">
        <v>0.00015</v>
      </c>
      <c r="Y150" s="124">
        <f>$X$150*$K$150</f>
        <v>0.0009</v>
      </c>
      <c r="Z150" s="124">
        <v>0</v>
      </c>
      <c r="AA150" s="125">
        <f>$Z$150*$K$150</f>
        <v>0</v>
      </c>
      <c r="AR150" s="80" t="s">
        <v>122</v>
      </c>
      <c r="AT150" s="80" t="s">
        <v>124</v>
      </c>
      <c r="AU150" s="80" t="s">
        <v>73</v>
      </c>
      <c r="AY150" s="6" t="s">
        <v>123</v>
      </c>
      <c r="BE150" s="126">
        <f>IF($U$150="základní",$N$150,0)</f>
        <v>0</v>
      </c>
      <c r="BF150" s="126">
        <f>IF($U$150="snížená",$N$150,0)</f>
        <v>0</v>
      </c>
      <c r="BG150" s="126">
        <f>IF($U$150="zákl. přenesená",$N$150,0)</f>
        <v>0</v>
      </c>
      <c r="BH150" s="126">
        <f>IF($U$150="sníž. přenesená",$N$150,0)</f>
        <v>0</v>
      </c>
      <c r="BI150" s="126">
        <f>IF($U$150="nulová",$N$150,0)</f>
        <v>0</v>
      </c>
      <c r="BJ150" s="80" t="s">
        <v>17</v>
      </c>
      <c r="BK150" s="126">
        <f>ROUND($L$150*$K$150,2)</f>
        <v>0</v>
      </c>
      <c r="BL150" s="80" t="s">
        <v>122</v>
      </c>
      <c r="BM150" s="80" t="s">
        <v>490</v>
      </c>
    </row>
    <row r="151" spans="2:47" s="6" customFormat="1" ht="16.5" customHeight="1">
      <c r="B151" s="21"/>
      <c r="C151" s="22"/>
      <c r="D151" s="22"/>
      <c r="E151" s="22"/>
      <c r="F151" s="222" t="s">
        <v>491</v>
      </c>
      <c r="G151" s="189"/>
      <c r="H151" s="189"/>
      <c r="I151" s="189"/>
      <c r="J151" s="189"/>
      <c r="K151" s="189"/>
      <c r="L151" s="189"/>
      <c r="M151" s="189"/>
      <c r="N151" s="189"/>
      <c r="O151" s="189"/>
      <c r="P151" s="189"/>
      <c r="Q151" s="189"/>
      <c r="R151" s="189"/>
      <c r="S151" s="41"/>
      <c r="T151" s="50"/>
      <c r="U151" s="22"/>
      <c r="V151" s="22"/>
      <c r="W151" s="22"/>
      <c r="X151" s="22"/>
      <c r="Y151" s="22"/>
      <c r="Z151" s="22"/>
      <c r="AA151" s="51"/>
      <c r="AT151" s="6" t="s">
        <v>128</v>
      </c>
      <c r="AU151" s="6" t="s">
        <v>73</v>
      </c>
    </row>
    <row r="152" spans="2:47" s="6" customFormat="1" ht="74.25" customHeight="1">
      <c r="B152" s="21"/>
      <c r="C152" s="22"/>
      <c r="D152" s="22"/>
      <c r="E152" s="22"/>
      <c r="F152" s="227" t="s">
        <v>492</v>
      </c>
      <c r="G152" s="189"/>
      <c r="H152" s="189"/>
      <c r="I152" s="189"/>
      <c r="J152" s="189"/>
      <c r="K152" s="189"/>
      <c r="L152" s="189"/>
      <c r="M152" s="189"/>
      <c r="N152" s="189"/>
      <c r="O152" s="189"/>
      <c r="P152" s="189"/>
      <c r="Q152" s="189"/>
      <c r="R152" s="189"/>
      <c r="S152" s="41"/>
      <c r="T152" s="50"/>
      <c r="U152" s="22"/>
      <c r="V152" s="22"/>
      <c r="W152" s="22"/>
      <c r="X152" s="22"/>
      <c r="Y152" s="22"/>
      <c r="Z152" s="22"/>
      <c r="AA152" s="51"/>
      <c r="AT152" s="6" t="s">
        <v>165</v>
      </c>
      <c r="AU152" s="6" t="s">
        <v>73</v>
      </c>
    </row>
    <row r="153" spans="2:65" s="6" customFormat="1" ht="27" customHeight="1">
      <c r="B153" s="21"/>
      <c r="C153" s="133" t="s">
        <v>301</v>
      </c>
      <c r="D153" s="133" t="s">
        <v>190</v>
      </c>
      <c r="E153" s="134" t="s">
        <v>493</v>
      </c>
      <c r="F153" s="228" t="s">
        <v>494</v>
      </c>
      <c r="G153" s="229"/>
      <c r="H153" s="229"/>
      <c r="I153" s="229"/>
      <c r="J153" s="135" t="s">
        <v>146</v>
      </c>
      <c r="K153" s="136">
        <v>6</v>
      </c>
      <c r="L153" s="230"/>
      <c r="M153" s="229"/>
      <c r="N153" s="231">
        <f>ROUND($L$153*$K$153,2)</f>
        <v>0</v>
      </c>
      <c r="O153" s="219"/>
      <c r="P153" s="219"/>
      <c r="Q153" s="219"/>
      <c r="R153" s="119"/>
      <c r="S153" s="41"/>
      <c r="T153" s="122"/>
      <c r="U153" s="123" t="s">
        <v>35</v>
      </c>
      <c r="V153" s="22"/>
      <c r="W153" s="22"/>
      <c r="X153" s="124">
        <v>0</v>
      </c>
      <c r="Y153" s="124">
        <f>$X$153*$K$153</f>
        <v>0</v>
      </c>
      <c r="Z153" s="124">
        <v>0</v>
      </c>
      <c r="AA153" s="125">
        <f>$Z$153*$K$153</f>
        <v>0</v>
      </c>
      <c r="AR153" s="80" t="s">
        <v>144</v>
      </c>
      <c r="AT153" s="80" t="s">
        <v>190</v>
      </c>
      <c r="AU153" s="80" t="s">
        <v>73</v>
      </c>
      <c r="AY153" s="6" t="s">
        <v>123</v>
      </c>
      <c r="BE153" s="126">
        <f>IF($U$153="základní",$N$153,0)</f>
        <v>0</v>
      </c>
      <c r="BF153" s="126">
        <f>IF($U$153="snížená",$N$153,0)</f>
        <v>0</v>
      </c>
      <c r="BG153" s="126">
        <f>IF($U$153="zákl. přenesená",$N$153,0)</f>
        <v>0</v>
      </c>
      <c r="BH153" s="126">
        <f>IF($U$153="sníž. přenesená",$N$153,0)</f>
        <v>0</v>
      </c>
      <c r="BI153" s="126">
        <f>IF($U$153="nulová",$N$153,0)</f>
        <v>0</v>
      </c>
      <c r="BJ153" s="80" t="s">
        <v>17</v>
      </c>
      <c r="BK153" s="126">
        <f>ROUND($L$153*$K$153,2)</f>
        <v>0</v>
      </c>
      <c r="BL153" s="80" t="s">
        <v>122</v>
      </c>
      <c r="BM153" s="80" t="s">
        <v>495</v>
      </c>
    </row>
    <row r="154" spans="2:47" s="6" customFormat="1" ht="16.5" customHeight="1">
      <c r="B154" s="21"/>
      <c r="C154" s="22"/>
      <c r="D154" s="22"/>
      <c r="E154" s="22"/>
      <c r="F154" s="222" t="s">
        <v>494</v>
      </c>
      <c r="G154" s="189"/>
      <c r="H154" s="189"/>
      <c r="I154" s="189"/>
      <c r="J154" s="189"/>
      <c r="K154" s="189"/>
      <c r="L154" s="189"/>
      <c r="M154" s="189"/>
      <c r="N154" s="189"/>
      <c r="O154" s="189"/>
      <c r="P154" s="189"/>
      <c r="Q154" s="189"/>
      <c r="R154" s="189"/>
      <c r="S154" s="41"/>
      <c r="T154" s="50"/>
      <c r="U154" s="22"/>
      <c r="V154" s="22"/>
      <c r="W154" s="22"/>
      <c r="X154" s="22"/>
      <c r="Y154" s="22"/>
      <c r="Z154" s="22"/>
      <c r="AA154" s="51"/>
      <c r="AT154" s="6" t="s">
        <v>128</v>
      </c>
      <c r="AU154" s="6" t="s">
        <v>73</v>
      </c>
    </row>
    <row r="155" spans="2:65" s="6" customFormat="1" ht="27" customHeight="1">
      <c r="B155" s="21"/>
      <c r="C155" s="117" t="s">
        <v>282</v>
      </c>
      <c r="D155" s="117" t="s">
        <v>124</v>
      </c>
      <c r="E155" s="118" t="s">
        <v>496</v>
      </c>
      <c r="F155" s="218" t="s">
        <v>497</v>
      </c>
      <c r="G155" s="219"/>
      <c r="H155" s="219"/>
      <c r="I155" s="219"/>
      <c r="J155" s="120" t="s">
        <v>226</v>
      </c>
      <c r="K155" s="121">
        <v>73.5</v>
      </c>
      <c r="L155" s="220"/>
      <c r="M155" s="219"/>
      <c r="N155" s="221">
        <f>ROUND($L$155*$K$155,2)</f>
        <v>0</v>
      </c>
      <c r="O155" s="219"/>
      <c r="P155" s="219"/>
      <c r="Q155" s="219"/>
      <c r="R155" s="119" t="s">
        <v>161</v>
      </c>
      <c r="S155" s="41"/>
      <c r="T155" s="122"/>
      <c r="U155" s="123" t="s">
        <v>35</v>
      </c>
      <c r="V155" s="22"/>
      <c r="W155" s="22"/>
      <c r="X155" s="124">
        <v>0.0033</v>
      </c>
      <c r="Y155" s="124">
        <f>$X$155*$K$155</f>
        <v>0.24255</v>
      </c>
      <c r="Z155" s="124">
        <v>0</v>
      </c>
      <c r="AA155" s="125">
        <f>$Z$155*$K$155</f>
        <v>0</v>
      </c>
      <c r="AR155" s="80" t="s">
        <v>122</v>
      </c>
      <c r="AT155" s="80" t="s">
        <v>124</v>
      </c>
      <c r="AU155" s="80" t="s">
        <v>73</v>
      </c>
      <c r="AY155" s="6" t="s">
        <v>123</v>
      </c>
      <c r="BE155" s="126">
        <f>IF($U$155="základní",$N$155,0)</f>
        <v>0</v>
      </c>
      <c r="BF155" s="126">
        <f>IF($U$155="snížená",$N$155,0)</f>
        <v>0</v>
      </c>
      <c r="BG155" s="126">
        <f>IF($U$155="zákl. přenesená",$N$155,0)</f>
        <v>0</v>
      </c>
      <c r="BH155" s="126">
        <f>IF($U$155="sníž. přenesená",$N$155,0)</f>
        <v>0</v>
      </c>
      <c r="BI155" s="126">
        <f>IF($U$155="nulová",$N$155,0)</f>
        <v>0</v>
      </c>
      <c r="BJ155" s="80" t="s">
        <v>17</v>
      </c>
      <c r="BK155" s="126">
        <f>ROUND($L$155*$K$155,2)</f>
        <v>0</v>
      </c>
      <c r="BL155" s="80" t="s">
        <v>122</v>
      </c>
      <c r="BM155" s="80" t="s">
        <v>498</v>
      </c>
    </row>
    <row r="156" spans="2:47" s="6" customFormat="1" ht="16.5" customHeight="1">
      <c r="B156" s="21"/>
      <c r="C156" s="22"/>
      <c r="D156" s="22"/>
      <c r="E156" s="22"/>
      <c r="F156" s="222" t="s">
        <v>499</v>
      </c>
      <c r="G156" s="189"/>
      <c r="H156" s="189"/>
      <c r="I156" s="189"/>
      <c r="J156" s="189"/>
      <c r="K156" s="189"/>
      <c r="L156" s="189"/>
      <c r="M156" s="189"/>
      <c r="N156" s="189"/>
      <c r="O156" s="189"/>
      <c r="P156" s="189"/>
      <c r="Q156" s="189"/>
      <c r="R156" s="189"/>
      <c r="S156" s="41"/>
      <c r="T156" s="50"/>
      <c r="U156" s="22"/>
      <c r="V156" s="22"/>
      <c r="W156" s="22"/>
      <c r="X156" s="22"/>
      <c r="Y156" s="22"/>
      <c r="Z156" s="22"/>
      <c r="AA156" s="51"/>
      <c r="AT156" s="6" t="s">
        <v>128</v>
      </c>
      <c r="AU156" s="6" t="s">
        <v>73</v>
      </c>
    </row>
    <row r="157" spans="2:47" s="6" customFormat="1" ht="74.25" customHeight="1">
      <c r="B157" s="21"/>
      <c r="C157" s="22"/>
      <c r="D157" s="22"/>
      <c r="E157" s="22"/>
      <c r="F157" s="227" t="s">
        <v>500</v>
      </c>
      <c r="G157" s="189"/>
      <c r="H157" s="189"/>
      <c r="I157" s="189"/>
      <c r="J157" s="189"/>
      <c r="K157" s="189"/>
      <c r="L157" s="189"/>
      <c r="M157" s="189"/>
      <c r="N157" s="189"/>
      <c r="O157" s="189"/>
      <c r="P157" s="189"/>
      <c r="Q157" s="189"/>
      <c r="R157" s="189"/>
      <c r="S157" s="41"/>
      <c r="T157" s="50"/>
      <c r="U157" s="22"/>
      <c r="V157" s="22"/>
      <c r="W157" s="22"/>
      <c r="X157" s="22"/>
      <c r="Y157" s="22"/>
      <c r="Z157" s="22"/>
      <c r="AA157" s="51"/>
      <c r="AT157" s="6" t="s">
        <v>165</v>
      </c>
      <c r="AU157" s="6" t="s">
        <v>73</v>
      </c>
    </row>
    <row r="158" spans="2:65" s="6" customFormat="1" ht="39" customHeight="1">
      <c r="B158" s="21"/>
      <c r="C158" s="117" t="s">
        <v>312</v>
      </c>
      <c r="D158" s="117" t="s">
        <v>124</v>
      </c>
      <c r="E158" s="118" t="s">
        <v>501</v>
      </c>
      <c r="F158" s="218" t="s">
        <v>502</v>
      </c>
      <c r="G158" s="219"/>
      <c r="H158" s="219"/>
      <c r="I158" s="219"/>
      <c r="J158" s="120" t="s">
        <v>146</v>
      </c>
      <c r="K158" s="121">
        <v>11</v>
      </c>
      <c r="L158" s="220"/>
      <c r="M158" s="219"/>
      <c r="N158" s="221">
        <f>ROUND($L$158*$K$158,2)</f>
        <v>0</v>
      </c>
      <c r="O158" s="219"/>
      <c r="P158" s="219"/>
      <c r="Q158" s="219"/>
      <c r="R158" s="119" t="s">
        <v>161</v>
      </c>
      <c r="S158" s="41"/>
      <c r="T158" s="122"/>
      <c r="U158" s="123" t="s">
        <v>35</v>
      </c>
      <c r="V158" s="22"/>
      <c r="W158" s="22"/>
      <c r="X158" s="124">
        <v>1E-05</v>
      </c>
      <c r="Y158" s="124">
        <f>$X$158*$K$158</f>
        <v>0.00011</v>
      </c>
      <c r="Z158" s="124">
        <v>0</v>
      </c>
      <c r="AA158" s="125">
        <f>$Z$158*$K$158</f>
        <v>0</v>
      </c>
      <c r="AR158" s="80" t="s">
        <v>122</v>
      </c>
      <c r="AT158" s="80" t="s">
        <v>124</v>
      </c>
      <c r="AU158" s="80" t="s">
        <v>73</v>
      </c>
      <c r="AY158" s="6" t="s">
        <v>123</v>
      </c>
      <c r="BE158" s="126">
        <f>IF($U$158="základní",$N$158,0)</f>
        <v>0</v>
      </c>
      <c r="BF158" s="126">
        <f>IF($U$158="snížená",$N$158,0)</f>
        <v>0</v>
      </c>
      <c r="BG158" s="126">
        <f>IF($U$158="zákl. přenesená",$N$158,0)</f>
        <v>0</v>
      </c>
      <c r="BH158" s="126">
        <f>IF($U$158="sníž. přenesená",$N$158,0)</f>
        <v>0</v>
      </c>
      <c r="BI158" s="126">
        <f>IF($U$158="nulová",$N$158,0)</f>
        <v>0</v>
      </c>
      <c r="BJ158" s="80" t="s">
        <v>17</v>
      </c>
      <c r="BK158" s="126">
        <f>ROUND($L$158*$K$158,2)</f>
        <v>0</v>
      </c>
      <c r="BL158" s="80" t="s">
        <v>122</v>
      </c>
      <c r="BM158" s="80" t="s">
        <v>503</v>
      </c>
    </row>
    <row r="159" spans="2:47" s="6" customFormat="1" ht="16.5" customHeight="1">
      <c r="B159" s="21"/>
      <c r="C159" s="22"/>
      <c r="D159" s="22"/>
      <c r="E159" s="22"/>
      <c r="F159" s="222" t="s">
        <v>504</v>
      </c>
      <c r="G159" s="189"/>
      <c r="H159" s="189"/>
      <c r="I159" s="189"/>
      <c r="J159" s="189"/>
      <c r="K159" s="189"/>
      <c r="L159" s="189"/>
      <c r="M159" s="189"/>
      <c r="N159" s="189"/>
      <c r="O159" s="189"/>
      <c r="P159" s="189"/>
      <c r="Q159" s="189"/>
      <c r="R159" s="189"/>
      <c r="S159" s="41"/>
      <c r="T159" s="50"/>
      <c r="U159" s="22"/>
      <c r="V159" s="22"/>
      <c r="W159" s="22"/>
      <c r="X159" s="22"/>
      <c r="Y159" s="22"/>
      <c r="Z159" s="22"/>
      <c r="AA159" s="51"/>
      <c r="AT159" s="6" t="s">
        <v>128</v>
      </c>
      <c r="AU159" s="6" t="s">
        <v>73</v>
      </c>
    </row>
    <row r="160" spans="2:47" s="6" customFormat="1" ht="74.25" customHeight="1">
      <c r="B160" s="21"/>
      <c r="C160" s="22"/>
      <c r="D160" s="22"/>
      <c r="E160" s="22"/>
      <c r="F160" s="227" t="s">
        <v>505</v>
      </c>
      <c r="G160" s="189"/>
      <c r="H160" s="189"/>
      <c r="I160" s="189"/>
      <c r="J160" s="189"/>
      <c r="K160" s="189"/>
      <c r="L160" s="189"/>
      <c r="M160" s="189"/>
      <c r="N160" s="189"/>
      <c r="O160" s="189"/>
      <c r="P160" s="189"/>
      <c r="Q160" s="189"/>
      <c r="R160" s="189"/>
      <c r="S160" s="41"/>
      <c r="T160" s="50"/>
      <c r="U160" s="22"/>
      <c r="V160" s="22"/>
      <c r="W160" s="22"/>
      <c r="X160" s="22"/>
      <c r="Y160" s="22"/>
      <c r="Z160" s="22"/>
      <c r="AA160" s="51"/>
      <c r="AT160" s="6" t="s">
        <v>165</v>
      </c>
      <c r="AU160" s="6" t="s">
        <v>73</v>
      </c>
    </row>
    <row r="161" spans="2:65" s="6" customFormat="1" ht="15.75" customHeight="1">
      <c r="B161" s="21"/>
      <c r="C161" s="133" t="s">
        <v>316</v>
      </c>
      <c r="D161" s="133" t="s">
        <v>190</v>
      </c>
      <c r="E161" s="134" t="s">
        <v>506</v>
      </c>
      <c r="F161" s="228" t="s">
        <v>507</v>
      </c>
      <c r="G161" s="229"/>
      <c r="H161" s="229"/>
      <c r="I161" s="229"/>
      <c r="J161" s="135" t="s">
        <v>146</v>
      </c>
      <c r="K161" s="136">
        <v>11</v>
      </c>
      <c r="L161" s="230"/>
      <c r="M161" s="229"/>
      <c r="N161" s="231">
        <f>ROUND($L$161*$K$161,2)</f>
        <v>0</v>
      </c>
      <c r="O161" s="219"/>
      <c r="P161" s="219"/>
      <c r="Q161" s="219"/>
      <c r="R161" s="119"/>
      <c r="S161" s="41"/>
      <c r="T161" s="122"/>
      <c r="U161" s="123" t="s">
        <v>35</v>
      </c>
      <c r="V161" s="22"/>
      <c r="W161" s="22"/>
      <c r="X161" s="124">
        <v>0</v>
      </c>
      <c r="Y161" s="124">
        <f>$X$161*$K$161</f>
        <v>0</v>
      </c>
      <c r="Z161" s="124">
        <v>0</v>
      </c>
      <c r="AA161" s="125">
        <f>$Z$161*$K$161</f>
        <v>0</v>
      </c>
      <c r="AR161" s="80" t="s">
        <v>144</v>
      </c>
      <c r="AT161" s="80" t="s">
        <v>190</v>
      </c>
      <c r="AU161" s="80" t="s">
        <v>73</v>
      </c>
      <c r="AY161" s="6" t="s">
        <v>123</v>
      </c>
      <c r="BE161" s="126">
        <f>IF($U$161="základní",$N$161,0)</f>
        <v>0</v>
      </c>
      <c r="BF161" s="126">
        <f>IF($U$161="snížená",$N$161,0)</f>
        <v>0</v>
      </c>
      <c r="BG161" s="126">
        <f>IF($U$161="zákl. přenesená",$N$161,0)</f>
        <v>0</v>
      </c>
      <c r="BH161" s="126">
        <f>IF($U$161="sníž. přenesená",$N$161,0)</f>
        <v>0</v>
      </c>
      <c r="BI161" s="126">
        <f>IF($U$161="nulová",$N$161,0)</f>
        <v>0</v>
      </c>
      <c r="BJ161" s="80" t="s">
        <v>17</v>
      </c>
      <c r="BK161" s="126">
        <f>ROUND($L$161*$K$161,2)</f>
        <v>0</v>
      </c>
      <c r="BL161" s="80" t="s">
        <v>122</v>
      </c>
      <c r="BM161" s="80" t="s">
        <v>508</v>
      </c>
    </row>
    <row r="162" spans="2:47" s="6" customFormat="1" ht="16.5" customHeight="1">
      <c r="B162" s="21"/>
      <c r="C162" s="22"/>
      <c r="D162" s="22"/>
      <c r="E162" s="22"/>
      <c r="F162" s="222" t="s">
        <v>507</v>
      </c>
      <c r="G162" s="189"/>
      <c r="H162" s="189"/>
      <c r="I162" s="189"/>
      <c r="J162" s="189"/>
      <c r="K162" s="189"/>
      <c r="L162" s="189"/>
      <c r="M162" s="189"/>
      <c r="N162" s="189"/>
      <c r="O162" s="189"/>
      <c r="P162" s="189"/>
      <c r="Q162" s="189"/>
      <c r="R162" s="189"/>
      <c r="S162" s="41"/>
      <c r="T162" s="50"/>
      <c r="U162" s="22"/>
      <c r="V162" s="22"/>
      <c r="W162" s="22"/>
      <c r="X162" s="22"/>
      <c r="Y162" s="22"/>
      <c r="Z162" s="22"/>
      <c r="AA162" s="51"/>
      <c r="AT162" s="6" t="s">
        <v>128</v>
      </c>
      <c r="AU162" s="6" t="s">
        <v>73</v>
      </c>
    </row>
    <row r="163" spans="2:65" s="6" customFormat="1" ht="27" customHeight="1">
      <c r="B163" s="21"/>
      <c r="C163" s="117" t="s">
        <v>366</v>
      </c>
      <c r="D163" s="117" t="s">
        <v>124</v>
      </c>
      <c r="E163" s="118" t="s">
        <v>509</v>
      </c>
      <c r="F163" s="218" t="s">
        <v>510</v>
      </c>
      <c r="G163" s="219"/>
      <c r="H163" s="219"/>
      <c r="I163" s="219"/>
      <c r="J163" s="120" t="s">
        <v>146</v>
      </c>
      <c r="K163" s="121">
        <v>3</v>
      </c>
      <c r="L163" s="220"/>
      <c r="M163" s="219"/>
      <c r="N163" s="221">
        <f>ROUND($L$163*$K$163,2)</f>
        <v>0</v>
      </c>
      <c r="O163" s="219"/>
      <c r="P163" s="219"/>
      <c r="Q163" s="219"/>
      <c r="R163" s="119" t="s">
        <v>161</v>
      </c>
      <c r="S163" s="41"/>
      <c r="T163" s="122"/>
      <c r="U163" s="123" t="s">
        <v>35</v>
      </c>
      <c r="V163" s="22"/>
      <c r="W163" s="22"/>
      <c r="X163" s="124">
        <v>0.00702</v>
      </c>
      <c r="Y163" s="124">
        <f>$X$163*$K$163</f>
        <v>0.021060000000000002</v>
      </c>
      <c r="Z163" s="124">
        <v>0</v>
      </c>
      <c r="AA163" s="125">
        <f>$Z$163*$K$163</f>
        <v>0</v>
      </c>
      <c r="AR163" s="80" t="s">
        <v>122</v>
      </c>
      <c r="AT163" s="80" t="s">
        <v>124</v>
      </c>
      <c r="AU163" s="80" t="s">
        <v>73</v>
      </c>
      <c r="AY163" s="6" t="s">
        <v>123</v>
      </c>
      <c r="BE163" s="126">
        <f>IF($U$163="základní",$N$163,0)</f>
        <v>0</v>
      </c>
      <c r="BF163" s="126">
        <f>IF($U$163="snížená",$N$163,0)</f>
        <v>0</v>
      </c>
      <c r="BG163" s="126">
        <f>IF($U$163="zákl. přenesená",$N$163,0)</f>
        <v>0</v>
      </c>
      <c r="BH163" s="126">
        <f>IF($U$163="sníž. přenesená",$N$163,0)</f>
        <v>0</v>
      </c>
      <c r="BI163" s="126">
        <f>IF($U$163="nulová",$N$163,0)</f>
        <v>0</v>
      </c>
      <c r="BJ163" s="80" t="s">
        <v>17</v>
      </c>
      <c r="BK163" s="126">
        <f>ROUND($L$163*$K$163,2)</f>
        <v>0</v>
      </c>
      <c r="BL163" s="80" t="s">
        <v>122</v>
      </c>
      <c r="BM163" s="80" t="s">
        <v>511</v>
      </c>
    </row>
    <row r="164" spans="2:47" s="6" customFormat="1" ht="16.5" customHeight="1">
      <c r="B164" s="21"/>
      <c r="C164" s="22"/>
      <c r="D164" s="22"/>
      <c r="E164" s="22"/>
      <c r="F164" s="222" t="s">
        <v>512</v>
      </c>
      <c r="G164" s="189"/>
      <c r="H164" s="189"/>
      <c r="I164" s="189"/>
      <c r="J164" s="189"/>
      <c r="K164" s="189"/>
      <c r="L164" s="189"/>
      <c r="M164" s="189"/>
      <c r="N164" s="189"/>
      <c r="O164" s="189"/>
      <c r="P164" s="189"/>
      <c r="Q164" s="189"/>
      <c r="R164" s="189"/>
      <c r="S164" s="41"/>
      <c r="T164" s="50"/>
      <c r="U164" s="22"/>
      <c r="V164" s="22"/>
      <c r="W164" s="22"/>
      <c r="X164" s="22"/>
      <c r="Y164" s="22"/>
      <c r="Z164" s="22"/>
      <c r="AA164" s="51"/>
      <c r="AT164" s="6" t="s">
        <v>128</v>
      </c>
      <c r="AU164" s="6" t="s">
        <v>73</v>
      </c>
    </row>
    <row r="165" spans="2:47" s="6" customFormat="1" ht="62.25" customHeight="1">
      <c r="B165" s="21"/>
      <c r="C165" s="22"/>
      <c r="D165" s="22"/>
      <c r="E165" s="22"/>
      <c r="F165" s="227" t="s">
        <v>513</v>
      </c>
      <c r="G165" s="189"/>
      <c r="H165" s="189"/>
      <c r="I165" s="189"/>
      <c r="J165" s="189"/>
      <c r="K165" s="189"/>
      <c r="L165" s="189"/>
      <c r="M165" s="189"/>
      <c r="N165" s="189"/>
      <c r="O165" s="189"/>
      <c r="P165" s="189"/>
      <c r="Q165" s="189"/>
      <c r="R165" s="189"/>
      <c r="S165" s="41"/>
      <c r="T165" s="50"/>
      <c r="U165" s="22"/>
      <c r="V165" s="22"/>
      <c r="W165" s="22"/>
      <c r="X165" s="22"/>
      <c r="Y165" s="22"/>
      <c r="Z165" s="22"/>
      <c r="AA165" s="51"/>
      <c r="AT165" s="6" t="s">
        <v>165</v>
      </c>
      <c r="AU165" s="6" t="s">
        <v>73</v>
      </c>
    </row>
    <row r="166" spans="2:65" s="6" customFormat="1" ht="15.75" customHeight="1">
      <c r="B166" s="21"/>
      <c r="C166" s="133" t="s">
        <v>372</v>
      </c>
      <c r="D166" s="133" t="s">
        <v>190</v>
      </c>
      <c r="E166" s="134" t="s">
        <v>514</v>
      </c>
      <c r="F166" s="228" t="s">
        <v>515</v>
      </c>
      <c r="G166" s="229"/>
      <c r="H166" s="229"/>
      <c r="I166" s="229"/>
      <c r="J166" s="135" t="s">
        <v>146</v>
      </c>
      <c r="K166" s="136">
        <v>3</v>
      </c>
      <c r="L166" s="230"/>
      <c r="M166" s="229"/>
      <c r="N166" s="231">
        <f>ROUND($L$166*$K$166,2)</f>
        <v>0</v>
      </c>
      <c r="O166" s="219"/>
      <c r="P166" s="219"/>
      <c r="Q166" s="219"/>
      <c r="R166" s="119"/>
      <c r="S166" s="41"/>
      <c r="T166" s="122"/>
      <c r="U166" s="123" t="s">
        <v>35</v>
      </c>
      <c r="V166" s="22"/>
      <c r="W166" s="22"/>
      <c r="X166" s="124">
        <v>0</v>
      </c>
      <c r="Y166" s="124">
        <f>$X$166*$K$166</f>
        <v>0</v>
      </c>
      <c r="Z166" s="124">
        <v>0</v>
      </c>
      <c r="AA166" s="125">
        <f>$Z$166*$K$166</f>
        <v>0</v>
      </c>
      <c r="AR166" s="80" t="s">
        <v>144</v>
      </c>
      <c r="AT166" s="80" t="s">
        <v>190</v>
      </c>
      <c r="AU166" s="80" t="s">
        <v>73</v>
      </c>
      <c r="AY166" s="6" t="s">
        <v>123</v>
      </c>
      <c r="BE166" s="126">
        <f>IF($U$166="základní",$N$166,0)</f>
        <v>0</v>
      </c>
      <c r="BF166" s="126">
        <f>IF($U$166="snížená",$N$166,0)</f>
        <v>0</v>
      </c>
      <c r="BG166" s="126">
        <f>IF($U$166="zákl. přenesená",$N$166,0)</f>
        <v>0</v>
      </c>
      <c r="BH166" s="126">
        <f>IF($U$166="sníž. přenesená",$N$166,0)</f>
        <v>0</v>
      </c>
      <c r="BI166" s="126">
        <f>IF($U$166="nulová",$N$166,0)</f>
        <v>0</v>
      </c>
      <c r="BJ166" s="80" t="s">
        <v>17</v>
      </c>
      <c r="BK166" s="126">
        <f>ROUND($L$166*$K$166,2)</f>
        <v>0</v>
      </c>
      <c r="BL166" s="80" t="s">
        <v>122</v>
      </c>
      <c r="BM166" s="80" t="s">
        <v>516</v>
      </c>
    </row>
    <row r="167" spans="2:47" s="6" customFormat="1" ht="16.5" customHeight="1">
      <c r="B167" s="21"/>
      <c r="C167" s="22"/>
      <c r="D167" s="22"/>
      <c r="E167" s="22"/>
      <c r="F167" s="222" t="s">
        <v>515</v>
      </c>
      <c r="G167" s="189"/>
      <c r="H167" s="189"/>
      <c r="I167" s="189"/>
      <c r="J167" s="189"/>
      <c r="K167" s="189"/>
      <c r="L167" s="189"/>
      <c r="M167" s="189"/>
      <c r="N167" s="189"/>
      <c r="O167" s="189"/>
      <c r="P167" s="189"/>
      <c r="Q167" s="189"/>
      <c r="R167" s="189"/>
      <c r="S167" s="41"/>
      <c r="T167" s="50"/>
      <c r="U167" s="22"/>
      <c r="V167" s="22"/>
      <c r="W167" s="22"/>
      <c r="X167" s="22"/>
      <c r="Y167" s="22"/>
      <c r="Z167" s="22"/>
      <c r="AA167" s="51"/>
      <c r="AT167" s="6" t="s">
        <v>128</v>
      </c>
      <c r="AU167" s="6" t="s">
        <v>73</v>
      </c>
    </row>
    <row r="168" spans="2:65" s="6" customFormat="1" ht="27" customHeight="1">
      <c r="B168" s="21"/>
      <c r="C168" s="117" t="s">
        <v>517</v>
      </c>
      <c r="D168" s="117" t="s">
        <v>124</v>
      </c>
      <c r="E168" s="118" t="s">
        <v>518</v>
      </c>
      <c r="F168" s="218" t="s">
        <v>519</v>
      </c>
      <c r="G168" s="219"/>
      <c r="H168" s="219"/>
      <c r="I168" s="219"/>
      <c r="J168" s="120" t="s">
        <v>160</v>
      </c>
      <c r="K168" s="121">
        <v>2.235</v>
      </c>
      <c r="L168" s="220"/>
      <c r="M168" s="219"/>
      <c r="N168" s="221">
        <f>ROUND($L$168*$K$168,2)</f>
        <v>0</v>
      </c>
      <c r="O168" s="219"/>
      <c r="P168" s="219"/>
      <c r="Q168" s="219"/>
      <c r="R168" s="119" t="s">
        <v>161</v>
      </c>
      <c r="S168" s="41"/>
      <c r="T168" s="122"/>
      <c r="U168" s="123" t="s">
        <v>35</v>
      </c>
      <c r="V168" s="22"/>
      <c r="W168" s="22"/>
      <c r="X168" s="124">
        <v>2.25634</v>
      </c>
      <c r="Y168" s="124">
        <f>$X$168*$K$168</f>
        <v>5.042919899999999</v>
      </c>
      <c r="Z168" s="124">
        <v>0</v>
      </c>
      <c r="AA168" s="125">
        <f>$Z$168*$K$168</f>
        <v>0</v>
      </c>
      <c r="AR168" s="80" t="s">
        <v>122</v>
      </c>
      <c r="AT168" s="80" t="s">
        <v>124</v>
      </c>
      <c r="AU168" s="80" t="s">
        <v>73</v>
      </c>
      <c r="AY168" s="6" t="s">
        <v>123</v>
      </c>
      <c r="BE168" s="126">
        <f>IF($U$168="základní",$N$168,0)</f>
        <v>0</v>
      </c>
      <c r="BF168" s="126">
        <f>IF($U$168="snížená",$N$168,0)</f>
        <v>0</v>
      </c>
      <c r="BG168" s="126">
        <f>IF($U$168="zákl. přenesená",$N$168,0)</f>
        <v>0</v>
      </c>
      <c r="BH168" s="126">
        <f>IF($U$168="sníž. přenesená",$N$168,0)</f>
        <v>0</v>
      </c>
      <c r="BI168" s="126">
        <f>IF($U$168="nulová",$N$168,0)</f>
        <v>0</v>
      </c>
      <c r="BJ168" s="80" t="s">
        <v>17</v>
      </c>
      <c r="BK168" s="126">
        <f>ROUND($L$168*$K$168,2)</f>
        <v>0</v>
      </c>
      <c r="BL168" s="80" t="s">
        <v>122</v>
      </c>
      <c r="BM168" s="80" t="s">
        <v>520</v>
      </c>
    </row>
    <row r="169" spans="2:47" s="6" customFormat="1" ht="16.5" customHeight="1">
      <c r="B169" s="21"/>
      <c r="C169" s="22"/>
      <c r="D169" s="22"/>
      <c r="E169" s="22"/>
      <c r="F169" s="222" t="s">
        <v>521</v>
      </c>
      <c r="G169" s="189"/>
      <c r="H169" s="189"/>
      <c r="I169" s="189"/>
      <c r="J169" s="189"/>
      <c r="K169" s="189"/>
      <c r="L169" s="189"/>
      <c r="M169" s="189"/>
      <c r="N169" s="189"/>
      <c r="O169" s="189"/>
      <c r="P169" s="189"/>
      <c r="Q169" s="189"/>
      <c r="R169" s="189"/>
      <c r="S169" s="41"/>
      <c r="T169" s="50"/>
      <c r="U169" s="22"/>
      <c r="V169" s="22"/>
      <c r="W169" s="22"/>
      <c r="X169" s="22"/>
      <c r="Y169" s="22"/>
      <c r="Z169" s="22"/>
      <c r="AA169" s="51"/>
      <c r="AT169" s="6" t="s">
        <v>128</v>
      </c>
      <c r="AU169" s="6" t="s">
        <v>73</v>
      </c>
    </row>
    <row r="170" spans="2:47" s="6" customFormat="1" ht="50.25" customHeight="1">
      <c r="B170" s="21"/>
      <c r="C170" s="22"/>
      <c r="D170" s="22"/>
      <c r="E170" s="22"/>
      <c r="F170" s="227" t="s">
        <v>522</v>
      </c>
      <c r="G170" s="189"/>
      <c r="H170" s="189"/>
      <c r="I170" s="189"/>
      <c r="J170" s="189"/>
      <c r="K170" s="189"/>
      <c r="L170" s="189"/>
      <c r="M170" s="189"/>
      <c r="N170" s="189"/>
      <c r="O170" s="189"/>
      <c r="P170" s="189"/>
      <c r="Q170" s="189"/>
      <c r="R170" s="189"/>
      <c r="S170" s="41"/>
      <c r="T170" s="50"/>
      <c r="U170" s="22"/>
      <c r="V170" s="22"/>
      <c r="W170" s="22"/>
      <c r="X170" s="22"/>
      <c r="Y170" s="22"/>
      <c r="Z170" s="22"/>
      <c r="AA170" s="51"/>
      <c r="AT170" s="6" t="s">
        <v>165</v>
      </c>
      <c r="AU170" s="6" t="s">
        <v>73</v>
      </c>
    </row>
    <row r="171" spans="2:51" s="6" customFormat="1" ht="27" customHeight="1">
      <c r="B171" s="145"/>
      <c r="C171" s="146"/>
      <c r="D171" s="146"/>
      <c r="E171" s="146"/>
      <c r="F171" s="234" t="s">
        <v>523</v>
      </c>
      <c r="G171" s="235"/>
      <c r="H171" s="235"/>
      <c r="I171" s="235"/>
      <c r="J171" s="146"/>
      <c r="K171" s="146"/>
      <c r="L171" s="146"/>
      <c r="M171" s="146"/>
      <c r="N171" s="146"/>
      <c r="O171" s="146"/>
      <c r="P171" s="146"/>
      <c r="Q171" s="146"/>
      <c r="R171" s="146"/>
      <c r="S171" s="148"/>
      <c r="T171" s="149"/>
      <c r="U171" s="146"/>
      <c r="V171" s="146"/>
      <c r="W171" s="146"/>
      <c r="X171" s="146"/>
      <c r="Y171" s="146"/>
      <c r="Z171" s="146"/>
      <c r="AA171" s="150"/>
      <c r="AT171" s="151" t="s">
        <v>214</v>
      </c>
      <c r="AU171" s="151" t="s">
        <v>73</v>
      </c>
      <c r="AV171" s="151" t="s">
        <v>17</v>
      </c>
      <c r="AW171" s="151" t="s">
        <v>104</v>
      </c>
      <c r="AX171" s="151" t="s">
        <v>65</v>
      </c>
      <c r="AY171" s="151" t="s">
        <v>123</v>
      </c>
    </row>
    <row r="172" spans="2:51" s="6" customFormat="1" ht="15.75" customHeight="1">
      <c r="B172" s="137"/>
      <c r="C172" s="138"/>
      <c r="D172" s="138"/>
      <c r="E172" s="138"/>
      <c r="F172" s="232" t="s">
        <v>524</v>
      </c>
      <c r="G172" s="233"/>
      <c r="H172" s="233"/>
      <c r="I172" s="233"/>
      <c r="J172" s="138"/>
      <c r="K172" s="140">
        <v>2.235</v>
      </c>
      <c r="L172" s="138"/>
      <c r="M172" s="138"/>
      <c r="N172" s="138"/>
      <c r="O172" s="138"/>
      <c r="P172" s="138"/>
      <c r="Q172" s="138"/>
      <c r="R172" s="138"/>
      <c r="S172" s="141"/>
      <c r="T172" s="142"/>
      <c r="U172" s="138"/>
      <c r="V172" s="138"/>
      <c r="W172" s="138"/>
      <c r="X172" s="138"/>
      <c r="Y172" s="138"/>
      <c r="Z172" s="138"/>
      <c r="AA172" s="143"/>
      <c r="AT172" s="144" t="s">
        <v>214</v>
      </c>
      <c r="AU172" s="144" t="s">
        <v>73</v>
      </c>
      <c r="AV172" s="144" t="s">
        <v>73</v>
      </c>
      <c r="AW172" s="144" t="s">
        <v>104</v>
      </c>
      <c r="AX172" s="144" t="s">
        <v>17</v>
      </c>
      <c r="AY172" s="144" t="s">
        <v>123</v>
      </c>
    </row>
    <row r="173" spans="2:65" s="6" customFormat="1" ht="27" customHeight="1">
      <c r="B173" s="21"/>
      <c r="C173" s="117" t="s">
        <v>330</v>
      </c>
      <c r="D173" s="117" t="s">
        <v>124</v>
      </c>
      <c r="E173" s="118" t="s">
        <v>525</v>
      </c>
      <c r="F173" s="218" t="s">
        <v>526</v>
      </c>
      <c r="G173" s="219"/>
      <c r="H173" s="219"/>
      <c r="I173" s="219"/>
      <c r="J173" s="120" t="s">
        <v>160</v>
      </c>
      <c r="K173" s="121">
        <v>0.4</v>
      </c>
      <c r="L173" s="220"/>
      <c r="M173" s="219"/>
      <c r="N173" s="221">
        <f>ROUND($L$173*$K$173,2)</f>
        <v>0</v>
      </c>
      <c r="O173" s="219"/>
      <c r="P173" s="219"/>
      <c r="Q173" s="219"/>
      <c r="R173" s="119" t="s">
        <v>161</v>
      </c>
      <c r="S173" s="41"/>
      <c r="T173" s="122"/>
      <c r="U173" s="123" t="s">
        <v>35</v>
      </c>
      <c r="V173" s="22"/>
      <c r="W173" s="22"/>
      <c r="X173" s="124">
        <v>2.45329</v>
      </c>
      <c r="Y173" s="124">
        <f>$X$173*$K$173</f>
        <v>0.9813160000000001</v>
      </c>
      <c r="Z173" s="124">
        <v>0</v>
      </c>
      <c r="AA173" s="125">
        <f>$Z$173*$K$173</f>
        <v>0</v>
      </c>
      <c r="AR173" s="80" t="s">
        <v>122</v>
      </c>
      <c r="AT173" s="80" t="s">
        <v>124</v>
      </c>
      <c r="AU173" s="80" t="s">
        <v>73</v>
      </c>
      <c r="AY173" s="6" t="s">
        <v>123</v>
      </c>
      <c r="BE173" s="126">
        <f>IF($U$173="základní",$N$173,0)</f>
        <v>0</v>
      </c>
      <c r="BF173" s="126">
        <f>IF($U$173="snížená",$N$173,0)</f>
        <v>0</v>
      </c>
      <c r="BG173" s="126">
        <f>IF($U$173="zákl. přenesená",$N$173,0)</f>
        <v>0</v>
      </c>
      <c r="BH173" s="126">
        <f>IF($U$173="sníž. přenesená",$N$173,0)</f>
        <v>0</v>
      </c>
      <c r="BI173" s="126">
        <f>IF($U$173="nulová",$N$173,0)</f>
        <v>0</v>
      </c>
      <c r="BJ173" s="80" t="s">
        <v>17</v>
      </c>
      <c r="BK173" s="126">
        <f>ROUND($L$173*$K$173,2)</f>
        <v>0</v>
      </c>
      <c r="BL173" s="80" t="s">
        <v>122</v>
      </c>
      <c r="BM173" s="80" t="s">
        <v>527</v>
      </c>
    </row>
    <row r="174" spans="2:47" s="6" customFormat="1" ht="16.5" customHeight="1">
      <c r="B174" s="21"/>
      <c r="C174" s="22"/>
      <c r="D174" s="22"/>
      <c r="E174" s="22"/>
      <c r="F174" s="222" t="s">
        <v>528</v>
      </c>
      <c r="G174" s="189"/>
      <c r="H174" s="189"/>
      <c r="I174" s="189"/>
      <c r="J174" s="189"/>
      <c r="K174" s="189"/>
      <c r="L174" s="189"/>
      <c r="M174" s="189"/>
      <c r="N174" s="189"/>
      <c r="O174" s="189"/>
      <c r="P174" s="189"/>
      <c r="Q174" s="189"/>
      <c r="R174" s="189"/>
      <c r="S174" s="41"/>
      <c r="T174" s="50"/>
      <c r="U174" s="22"/>
      <c r="V174" s="22"/>
      <c r="W174" s="22"/>
      <c r="X174" s="22"/>
      <c r="Y174" s="22"/>
      <c r="Z174" s="22"/>
      <c r="AA174" s="51"/>
      <c r="AT174" s="6" t="s">
        <v>128</v>
      </c>
      <c r="AU174" s="6" t="s">
        <v>73</v>
      </c>
    </row>
    <row r="175" spans="2:47" s="6" customFormat="1" ht="50.25" customHeight="1">
      <c r="B175" s="21"/>
      <c r="C175" s="22"/>
      <c r="D175" s="22"/>
      <c r="E175" s="22"/>
      <c r="F175" s="227" t="s">
        <v>522</v>
      </c>
      <c r="G175" s="189"/>
      <c r="H175" s="189"/>
      <c r="I175" s="189"/>
      <c r="J175" s="189"/>
      <c r="K175" s="189"/>
      <c r="L175" s="189"/>
      <c r="M175" s="189"/>
      <c r="N175" s="189"/>
      <c r="O175" s="189"/>
      <c r="P175" s="189"/>
      <c r="Q175" s="189"/>
      <c r="R175" s="189"/>
      <c r="S175" s="41"/>
      <c r="T175" s="50"/>
      <c r="U175" s="22"/>
      <c r="V175" s="22"/>
      <c r="W175" s="22"/>
      <c r="X175" s="22"/>
      <c r="Y175" s="22"/>
      <c r="Z175" s="22"/>
      <c r="AA175" s="51"/>
      <c r="AT175" s="6" t="s">
        <v>165</v>
      </c>
      <c r="AU175" s="6" t="s">
        <v>73</v>
      </c>
    </row>
    <row r="176" spans="2:51" s="6" customFormat="1" ht="15.75" customHeight="1">
      <c r="B176" s="145"/>
      <c r="C176" s="146"/>
      <c r="D176" s="146"/>
      <c r="E176" s="146"/>
      <c r="F176" s="234" t="s">
        <v>529</v>
      </c>
      <c r="G176" s="235"/>
      <c r="H176" s="235"/>
      <c r="I176" s="235"/>
      <c r="J176" s="146"/>
      <c r="K176" s="146"/>
      <c r="L176" s="146"/>
      <c r="M176" s="146"/>
      <c r="N176" s="146"/>
      <c r="O176" s="146"/>
      <c r="P176" s="146"/>
      <c r="Q176" s="146"/>
      <c r="R176" s="146"/>
      <c r="S176" s="148"/>
      <c r="T176" s="149"/>
      <c r="U176" s="146"/>
      <c r="V176" s="146"/>
      <c r="W176" s="146"/>
      <c r="X176" s="146"/>
      <c r="Y176" s="146"/>
      <c r="Z176" s="146"/>
      <c r="AA176" s="150"/>
      <c r="AT176" s="151" t="s">
        <v>214</v>
      </c>
      <c r="AU176" s="151" t="s">
        <v>73</v>
      </c>
      <c r="AV176" s="151" t="s">
        <v>17</v>
      </c>
      <c r="AW176" s="151" t="s">
        <v>104</v>
      </c>
      <c r="AX176" s="151" t="s">
        <v>65</v>
      </c>
      <c r="AY176" s="151" t="s">
        <v>123</v>
      </c>
    </row>
    <row r="177" spans="2:51" s="6" customFormat="1" ht="15.75" customHeight="1">
      <c r="B177" s="137"/>
      <c r="C177" s="138"/>
      <c r="D177" s="138"/>
      <c r="E177" s="138"/>
      <c r="F177" s="232" t="s">
        <v>530</v>
      </c>
      <c r="G177" s="233"/>
      <c r="H177" s="233"/>
      <c r="I177" s="233"/>
      <c r="J177" s="138"/>
      <c r="K177" s="140">
        <v>0.4</v>
      </c>
      <c r="L177" s="138"/>
      <c r="M177" s="138"/>
      <c r="N177" s="138"/>
      <c r="O177" s="138"/>
      <c r="P177" s="138"/>
      <c r="Q177" s="138"/>
      <c r="R177" s="138"/>
      <c r="S177" s="141"/>
      <c r="T177" s="142"/>
      <c r="U177" s="138"/>
      <c r="V177" s="138"/>
      <c r="W177" s="138"/>
      <c r="X177" s="138"/>
      <c r="Y177" s="138"/>
      <c r="Z177" s="138"/>
      <c r="AA177" s="143"/>
      <c r="AT177" s="144" t="s">
        <v>214</v>
      </c>
      <c r="AU177" s="144" t="s">
        <v>73</v>
      </c>
      <c r="AV177" s="144" t="s">
        <v>73</v>
      </c>
      <c r="AW177" s="144" t="s">
        <v>104</v>
      </c>
      <c r="AX177" s="144" t="s">
        <v>17</v>
      </c>
      <c r="AY177" s="144" t="s">
        <v>123</v>
      </c>
    </row>
    <row r="178" spans="2:65" s="6" customFormat="1" ht="27" customHeight="1">
      <c r="B178" s="21"/>
      <c r="C178" s="117" t="s">
        <v>335</v>
      </c>
      <c r="D178" s="117" t="s">
        <v>124</v>
      </c>
      <c r="E178" s="118" t="s">
        <v>531</v>
      </c>
      <c r="F178" s="218" t="s">
        <v>532</v>
      </c>
      <c r="G178" s="219"/>
      <c r="H178" s="219"/>
      <c r="I178" s="219"/>
      <c r="J178" s="120" t="s">
        <v>146</v>
      </c>
      <c r="K178" s="121">
        <v>3</v>
      </c>
      <c r="L178" s="220"/>
      <c r="M178" s="219"/>
      <c r="N178" s="221">
        <f>ROUND($L$178*$K$178,2)</f>
        <v>0</v>
      </c>
      <c r="O178" s="219"/>
      <c r="P178" s="219"/>
      <c r="Q178" s="219"/>
      <c r="R178" s="119" t="s">
        <v>161</v>
      </c>
      <c r="S178" s="41"/>
      <c r="T178" s="122"/>
      <c r="U178" s="123" t="s">
        <v>35</v>
      </c>
      <c r="V178" s="22"/>
      <c r="W178" s="22"/>
      <c r="X178" s="124">
        <v>1.84798</v>
      </c>
      <c r="Y178" s="124">
        <f>$X$178*$K$178</f>
        <v>5.54394</v>
      </c>
      <c r="Z178" s="124">
        <v>0</v>
      </c>
      <c r="AA178" s="125">
        <f>$Z$178*$K$178</f>
        <v>0</v>
      </c>
      <c r="AR178" s="80" t="s">
        <v>122</v>
      </c>
      <c r="AT178" s="80" t="s">
        <v>124</v>
      </c>
      <c r="AU178" s="80" t="s">
        <v>73</v>
      </c>
      <c r="AY178" s="6" t="s">
        <v>123</v>
      </c>
      <c r="BE178" s="126">
        <f>IF($U$178="základní",$N$178,0)</f>
        <v>0</v>
      </c>
      <c r="BF178" s="126">
        <f>IF($U$178="snížená",$N$178,0)</f>
        <v>0</v>
      </c>
      <c r="BG178" s="126">
        <f>IF($U$178="zákl. přenesená",$N$178,0)</f>
        <v>0</v>
      </c>
      <c r="BH178" s="126">
        <f>IF($U$178="sníž. přenesená",$N$178,0)</f>
        <v>0</v>
      </c>
      <c r="BI178" s="126">
        <f>IF($U$178="nulová",$N$178,0)</f>
        <v>0</v>
      </c>
      <c r="BJ178" s="80" t="s">
        <v>17</v>
      </c>
      <c r="BK178" s="126">
        <f>ROUND($L$178*$K$178,2)</f>
        <v>0</v>
      </c>
      <c r="BL178" s="80" t="s">
        <v>122</v>
      </c>
      <c r="BM178" s="80" t="s">
        <v>533</v>
      </c>
    </row>
    <row r="179" spans="2:47" s="6" customFormat="1" ht="16.5" customHeight="1">
      <c r="B179" s="21"/>
      <c r="C179" s="22"/>
      <c r="D179" s="22"/>
      <c r="E179" s="22"/>
      <c r="F179" s="222" t="s">
        <v>534</v>
      </c>
      <c r="G179" s="189"/>
      <c r="H179" s="189"/>
      <c r="I179" s="189"/>
      <c r="J179" s="189"/>
      <c r="K179" s="189"/>
      <c r="L179" s="189"/>
      <c r="M179" s="189"/>
      <c r="N179" s="189"/>
      <c r="O179" s="189"/>
      <c r="P179" s="189"/>
      <c r="Q179" s="189"/>
      <c r="R179" s="189"/>
      <c r="S179" s="41"/>
      <c r="T179" s="50"/>
      <c r="U179" s="22"/>
      <c r="V179" s="22"/>
      <c r="W179" s="22"/>
      <c r="X179" s="22"/>
      <c r="Y179" s="22"/>
      <c r="Z179" s="22"/>
      <c r="AA179" s="51"/>
      <c r="AT179" s="6" t="s">
        <v>128</v>
      </c>
      <c r="AU179" s="6" t="s">
        <v>73</v>
      </c>
    </row>
    <row r="180" spans="2:47" s="6" customFormat="1" ht="168.75" customHeight="1">
      <c r="B180" s="21"/>
      <c r="C180" s="22"/>
      <c r="D180" s="22"/>
      <c r="E180" s="22"/>
      <c r="F180" s="227" t="s">
        <v>535</v>
      </c>
      <c r="G180" s="189"/>
      <c r="H180" s="189"/>
      <c r="I180" s="189"/>
      <c r="J180" s="189"/>
      <c r="K180" s="189"/>
      <c r="L180" s="189"/>
      <c r="M180" s="189"/>
      <c r="N180" s="189"/>
      <c r="O180" s="189"/>
      <c r="P180" s="189"/>
      <c r="Q180" s="189"/>
      <c r="R180" s="189"/>
      <c r="S180" s="41"/>
      <c r="T180" s="50"/>
      <c r="U180" s="22"/>
      <c r="V180" s="22"/>
      <c r="W180" s="22"/>
      <c r="X180" s="22"/>
      <c r="Y180" s="22"/>
      <c r="Z180" s="22"/>
      <c r="AA180" s="51"/>
      <c r="AT180" s="6" t="s">
        <v>165</v>
      </c>
      <c r="AU180" s="6" t="s">
        <v>73</v>
      </c>
    </row>
    <row r="181" spans="2:65" s="6" customFormat="1" ht="15.75" customHeight="1">
      <c r="B181" s="21"/>
      <c r="C181" s="133" t="s">
        <v>536</v>
      </c>
      <c r="D181" s="133" t="s">
        <v>190</v>
      </c>
      <c r="E181" s="134" t="s">
        <v>537</v>
      </c>
      <c r="F181" s="228" t="s">
        <v>538</v>
      </c>
      <c r="G181" s="229"/>
      <c r="H181" s="229"/>
      <c r="I181" s="229"/>
      <c r="J181" s="135" t="s">
        <v>146</v>
      </c>
      <c r="K181" s="136">
        <v>1</v>
      </c>
      <c r="L181" s="230"/>
      <c r="M181" s="229"/>
      <c r="N181" s="231">
        <f>ROUND($L$181*$K$181,2)</f>
        <v>0</v>
      </c>
      <c r="O181" s="219"/>
      <c r="P181" s="219"/>
      <c r="Q181" s="219"/>
      <c r="R181" s="119" t="s">
        <v>161</v>
      </c>
      <c r="S181" s="41"/>
      <c r="T181" s="122"/>
      <c r="U181" s="123" t="s">
        <v>35</v>
      </c>
      <c r="V181" s="22"/>
      <c r="W181" s="22"/>
      <c r="X181" s="124">
        <v>0.393</v>
      </c>
      <c r="Y181" s="124">
        <f>$X$181*$K$181</f>
        <v>0.393</v>
      </c>
      <c r="Z181" s="124">
        <v>0</v>
      </c>
      <c r="AA181" s="125">
        <f>$Z$181*$K$181</f>
        <v>0</v>
      </c>
      <c r="AR181" s="80" t="s">
        <v>144</v>
      </c>
      <c r="AT181" s="80" t="s">
        <v>190</v>
      </c>
      <c r="AU181" s="80" t="s">
        <v>73</v>
      </c>
      <c r="AY181" s="6" t="s">
        <v>123</v>
      </c>
      <c r="BE181" s="126">
        <f>IF($U$181="základní",$N$181,0)</f>
        <v>0</v>
      </c>
      <c r="BF181" s="126">
        <f>IF($U$181="snížená",$N$181,0)</f>
        <v>0</v>
      </c>
      <c r="BG181" s="126">
        <f>IF($U$181="zákl. přenesená",$N$181,0)</f>
        <v>0</v>
      </c>
      <c r="BH181" s="126">
        <f>IF($U$181="sníž. přenesená",$N$181,0)</f>
        <v>0</v>
      </c>
      <c r="BI181" s="126">
        <f>IF($U$181="nulová",$N$181,0)</f>
        <v>0</v>
      </c>
      <c r="BJ181" s="80" t="s">
        <v>17</v>
      </c>
      <c r="BK181" s="126">
        <f>ROUND($L$181*$K$181,2)</f>
        <v>0</v>
      </c>
      <c r="BL181" s="80" t="s">
        <v>122</v>
      </c>
      <c r="BM181" s="80" t="s">
        <v>539</v>
      </c>
    </row>
    <row r="182" spans="2:47" s="6" customFormat="1" ht="27" customHeight="1">
      <c r="B182" s="21"/>
      <c r="C182" s="22"/>
      <c r="D182" s="22"/>
      <c r="E182" s="22"/>
      <c r="F182" s="222" t="s">
        <v>540</v>
      </c>
      <c r="G182" s="189"/>
      <c r="H182" s="189"/>
      <c r="I182" s="189"/>
      <c r="J182" s="189"/>
      <c r="K182" s="189"/>
      <c r="L182" s="189"/>
      <c r="M182" s="189"/>
      <c r="N182" s="189"/>
      <c r="O182" s="189"/>
      <c r="P182" s="189"/>
      <c r="Q182" s="189"/>
      <c r="R182" s="189"/>
      <c r="S182" s="41"/>
      <c r="T182" s="50"/>
      <c r="U182" s="22"/>
      <c r="V182" s="22"/>
      <c r="W182" s="22"/>
      <c r="X182" s="22"/>
      <c r="Y182" s="22"/>
      <c r="Z182" s="22"/>
      <c r="AA182" s="51"/>
      <c r="AT182" s="6" t="s">
        <v>128</v>
      </c>
      <c r="AU182" s="6" t="s">
        <v>73</v>
      </c>
    </row>
    <row r="183" spans="2:65" s="6" customFormat="1" ht="27" customHeight="1">
      <c r="B183" s="21"/>
      <c r="C183" s="133" t="s">
        <v>339</v>
      </c>
      <c r="D183" s="133" t="s">
        <v>190</v>
      </c>
      <c r="E183" s="134" t="s">
        <v>541</v>
      </c>
      <c r="F183" s="228" t="s">
        <v>542</v>
      </c>
      <c r="G183" s="229"/>
      <c r="H183" s="229"/>
      <c r="I183" s="229"/>
      <c r="J183" s="135" t="s">
        <v>146</v>
      </c>
      <c r="K183" s="136">
        <v>2</v>
      </c>
      <c r="L183" s="230"/>
      <c r="M183" s="229"/>
      <c r="N183" s="231">
        <f>ROUND($L$183*$K$183,2)</f>
        <v>0</v>
      </c>
      <c r="O183" s="219"/>
      <c r="P183" s="219"/>
      <c r="Q183" s="219"/>
      <c r="R183" s="119"/>
      <c r="S183" s="41"/>
      <c r="T183" s="122"/>
      <c r="U183" s="123" t="s">
        <v>35</v>
      </c>
      <c r="V183" s="22"/>
      <c r="W183" s="22"/>
      <c r="X183" s="124">
        <v>0</v>
      </c>
      <c r="Y183" s="124">
        <f>$X$183*$K$183</f>
        <v>0</v>
      </c>
      <c r="Z183" s="124">
        <v>0</v>
      </c>
      <c r="AA183" s="125">
        <f>$Z$183*$K$183</f>
        <v>0</v>
      </c>
      <c r="AR183" s="80" t="s">
        <v>144</v>
      </c>
      <c r="AT183" s="80" t="s">
        <v>190</v>
      </c>
      <c r="AU183" s="80" t="s">
        <v>73</v>
      </c>
      <c r="AY183" s="6" t="s">
        <v>123</v>
      </c>
      <c r="BE183" s="126">
        <f>IF($U$183="základní",$N$183,0)</f>
        <v>0</v>
      </c>
      <c r="BF183" s="126">
        <f>IF($U$183="snížená",$N$183,0)</f>
        <v>0</v>
      </c>
      <c r="BG183" s="126">
        <f>IF($U$183="zákl. přenesená",$N$183,0)</f>
        <v>0</v>
      </c>
      <c r="BH183" s="126">
        <f>IF($U$183="sníž. přenesená",$N$183,0)</f>
        <v>0</v>
      </c>
      <c r="BI183" s="126">
        <f>IF($U$183="nulová",$N$183,0)</f>
        <v>0</v>
      </c>
      <c r="BJ183" s="80" t="s">
        <v>17</v>
      </c>
      <c r="BK183" s="126">
        <f>ROUND($L$183*$K$183,2)</f>
        <v>0</v>
      </c>
      <c r="BL183" s="80" t="s">
        <v>122</v>
      </c>
      <c r="BM183" s="80" t="s">
        <v>543</v>
      </c>
    </row>
    <row r="184" spans="2:47" s="6" customFormat="1" ht="16.5" customHeight="1">
      <c r="B184" s="21"/>
      <c r="C184" s="22"/>
      <c r="D184" s="22"/>
      <c r="E184" s="22"/>
      <c r="F184" s="222" t="s">
        <v>542</v>
      </c>
      <c r="G184" s="189"/>
      <c r="H184" s="189"/>
      <c r="I184" s="189"/>
      <c r="J184" s="189"/>
      <c r="K184" s="189"/>
      <c r="L184" s="189"/>
      <c r="M184" s="189"/>
      <c r="N184" s="189"/>
      <c r="O184" s="189"/>
      <c r="P184" s="189"/>
      <c r="Q184" s="189"/>
      <c r="R184" s="189"/>
      <c r="S184" s="41"/>
      <c r="T184" s="50"/>
      <c r="U184" s="22"/>
      <c r="V184" s="22"/>
      <c r="W184" s="22"/>
      <c r="X184" s="22"/>
      <c r="Y184" s="22"/>
      <c r="Z184" s="22"/>
      <c r="AA184" s="51"/>
      <c r="AT184" s="6" t="s">
        <v>128</v>
      </c>
      <c r="AU184" s="6" t="s">
        <v>73</v>
      </c>
    </row>
    <row r="185" spans="2:65" s="6" customFormat="1" ht="27" customHeight="1">
      <c r="B185" s="21"/>
      <c r="C185" s="133" t="s">
        <v>343</v>
      </c>
      <c r="D185" s="133" t="s">
        <v>190</v>
      </c>
      <c r="E185" s="134" t="s">
        <v>544</v>
      </c>
      <c r="F185" s="228" t="s">
        <v>545</v>
      </c>
      <c r="G185" s="229"/>
      <c r="H185" s="229"/>
      <c r="I185" s="229"/>
      <c r="J185" s="135" t="s">
        <v>146</v>
      </c>
      <c r="K185" s="136">
        <v>2</v>
      </c>
      <c r="L185" s="230"/>
      <c r="M185" s="229"/>
      <c r="N185" s="231">
        <f>ROUND($L$185*$K$185,2)</f>
        <v>0</v>
      </c>
      <c r="O185" s="219"/>
      <c r="P185" s="219"/>
      <c r="Q185" s="219"/>
      <c r="R185" s="119"/>
      <c r="S185" s="41"/>
      <c r="T185" s="122"/>
      <c r="U185" s="123" t="s">
        <v>35</v>
      </c>
      <c r="V185" s="22"/>
      <c r="W185" s="22"/>
      <c r="X185" s="124">
        <v>0</v>
      </c>
      <c r="Y185" s="124">
        <f>$X$185*$K$185</f>
        <v>0</v>
      </c>
      <c r="Z185" s="124">
        <v>0</v>
      </c>
      <c r="AA185" s="125">
        <f>$Z$185*$K$185</f>
        <v>0</v>
      </c>
      <c r="AR185" s="80" t="s">
        <v>144</v>
      </c>
      <c r="AT185" s="80" t="s">
        <v>190</v>
      </c>
      <c r="AU185" s="80" t="s">
        <v>73</v>
      </c>
      <c r="AY185" s="6" t="s">
        <v>123</v>
      </c>
      <c r="BE185" s="126">
        <f>IF($U$185="základní",$N$185,0)</f>
        <v>0</v>
      </c>
      <c r="BF185" s="126">
        <f>IF($U$185="snížená",$N$185,0)</f>
        <v>0</v>
      </c>
      <c r="BG185" s="126">
        <f>IF($U$185="zákl. přenesená",$N$185,0)</f>
        <v>0</v>
      </c>
      <c r="BH185" s="126">
        <f>IF($U$185="sníž. přenesená",$N$185,0)</f>
        <v>0</v>
      </c>
      <c r="BI185" s="126">
        <f>IF($U$185="nulová",$N$185,0)</f>
        <v>0</v>
      </c>
      <c r="BJ185" s="80" t="s">
        <v>17</v>
      </c>
      <c r="BK185" s="126">
        <f>ROUND($L$185*$K$185,2)</f>
        <v>0</v>
      </c>
      <c r="BL185" s="80" t="s">
        <v>122</v>
      </c>
      <c r="BM185" s="80" t="s">
        <v>546</v>
      </c>
    </row>
    <row r="186" spans="2:47" s="6" customFormat="1" ht="16.5" customHeight="1">
      <c r="B186" s="21"/>
      <c r="C186" s="22"/>
      <c r="D186" s="22"/>
      <c r="E186" s="22"/>
      <c r="F186" s="222" t="s">
        <v>545</v>
      </c>
      <c r="G186" s="189"/>
      <c r="H186" s="189"/>
      <c r="I186" s="189"/>
      <c r="J186" s="189"/>
      <c r="K186" s="189"/>
      <c r="L186" s="189"/>
      <c r="M186" s="189"/>
      <c r="N186" s="189"/>
      <c r="O186" s="189"/>
      <c r="P186" s="189"/>
      <c r="Q186" s="189"/>
      <c r="R186" s="189"/>
      <c r="S186" s="41"/>
      <c r="T186" s="50"/>
      <c r="U186" s="22"/>
      <c r="V186" s="22"/>
      <c r="W186" s="22"/>
      <c r="X186" s="22"/>
      <c r="Y186" s="22"/>
      <c r="Z186" s="22"/>
      <c r="AA186" s="51"/>
      <c r="AT186" s="6" t="s">
        <v>128</v>
      </c>
      <c r="AU186" s="6" t="s">
        <v>73</v>
      </c>
    </row>
    <row r="187" spans="2:65" s="6" customFormat="1" ht="15.75" customHeight="1">
      <c r="B187" s="21"/>
      <c r="C187" s="133" t="s">
        <v>348</v>
      </c>
      <c r="D187" s="133" t="s">
        <v>190</v>
      </c>
      <c r="E187" s="134" t="s">
        <v>547</v>
      </c>
      <c r="F187" s="228" t="s">
        <v>548</v>
      </c>
      <c r="G187" s="229"/>
      <c r="H187" s="229"/>
      <c r="I187" s="229"/>
      <c r="J187" s="135" t="s">
        <v>146</v>
      </c>
      <c r="K187" s="136">
        <v>2</v>
      </c>
      <c r="L187" s="230"/>
      <c r="M187" s="229"/>
      <c r="N187" s="231">
        <f>ROUND($L$187*$K$187,2)</f>
        <v>0</v>
      </c>
      <c r="O187" s="219"/>
      <c r="P187" s="219"/>
      <c r="Q187" s="219"/>
      <c r="R187" s="119"/>
      <c r="S187" s="41"/>
      <c r="T187" s="122"/>
      <c r="U187" s="123" t="s">
        <v>35</v>
      </c>
      <c r="V187" s="22"/>
      <c r="W187" s="22"/>
      <c r="X187" s="124">
        <v>0</v>
      </c>
      <c r="Y187" s="124">
        <f>$X$187*$K$187</f>
        <v>0</v>
      </c>
      <c r="Z187" s="124">
        <v>0</v>
      </c>
      <c r="AA187" s="125">
        <f>$Z$187*$K$187</f>
        <v>0</v>
      </c>
      <c r="AR187" s="80" t="s">
        <v>144</v>
      </c>
      <c r="AT187" s="80" t="s">
        <v>190</v>
      </c>
      <c r="AU187" s="80" t="s">
        <v>73</v>
      </c>
      <c r="AY187" s="6" t="s">
        <v>123</v>
      </c>
      <c r="BE187" s="126">
        <f>IF($U$187="základní",$N$187,0)</f>
        <v>0</v>
      </c>
      <c r="BF187" s="126">
        <f>IF($U$187="snížená",$N$187,0)</f>
        <v>0</v>
      </c>
      <c r="BG187" s="126">
        <f>IF($U$187="zákl. přenesená",$N$187,0)</f>
        <v>0</v>
      </c>
      <c r="BH187" s="126">
        <f>IF($U$187="sníž. přenesená",$N$187,0)</f>
        <v>0</v>
      </c>
      <c r="BI187" s="126">
        <f>IF($U$187="nulová",$N$187,0)</f>
        <v>0</v>
      </c>
      <c r="BJ187" s="80" t="s">
        <v>17</v>
      </c>
      <c r="BK187" s="126">
        <f>ROUND($L$187*$K$187,2)</f>
        <v>0</v>
      </c>
      <c r="BL187" s="80" t="s">
        <v>122</v>
      </c>
      <c r="BM187" s="80" t="s">
        <v>549</v>
      </c>
    </row>
    <row r="188" spans="2:47" s="6" customFormat="1" ht="16.5" customHeight="1">
      <c r="B188" s="21"/>
      <c r="C188" s="22"/>
      <c r="D188" s="22"/>
      <c r="E188" s="22"/>
      <c r="F188" s="222" t="s">
        <v>548</v>
      </c>
      <c r="G188" s="189"/>
      <c r="H188" s="189"/>
      <c r="I188" s="189"/>
      <c r="J188" s="189"/>
      <c r="K188" s="189"/>
      <c r="L188" s="189"/>
      <c r="M188" s="189"/>
      <c r="N188" s="189"/>
      <c r="O188" s="189"/>
      <c r="P188" s="189"/>
      <c r="Q188" s="189"/>
      <c r="R188" s="189"/>
      <c r="S188" s="41"/>
      <c r="T188" s="50"/>
      <c r="U188" s="22"/>
      <c r="V188" s="22"/>
      <c r="W188" s="22"/>
      <c r="X188" s="22"/>
      <c r="Y188" s="22"/>
      <c r="Z188" s="22"/>
      <c r="AA188" s="51"/>
      <c r="AT188" s="6" t="s">
        <v>128</v>
      </c>
      <c r="AU188" s="6" t="s">
        <v>73</v>
      </c>
    </row>
    <row r="189" spans="2:65" s="6" customFormat="1" ht="15.75" customHeight="1">
      <c r="B189" s="21"/>
      <c r="C189" s="133" t="s">
        <v>352</v>
      </c>
      <c r="D189" s="133" t="s">
        <v>190</v>
      </c>
      <c r="E189" s="134" t="s">
        <v>550</v>
      </c>
      <c r="F189" s="228" t="s">
        <v>551</v>
      </c>
      <c r="G189" s="229"/>
      <c r="H189" s="229"/>
      <c r="I189" s="229"/>
      <c r="J189" s="135" t="s">
        <v>146</v>
      </c>
      <c r="K189" s="136">
        <v>1</v>
      </c>
      <c r="L189" s="230"/>
      <c r="M189" s="229"/>
      <c r="N189" s="231">
        <f>ROUND($L$189*$K$189,2)</f>
        <v>0</v>
      </c>
      <c r="O189" s="219"/>
      <c r="P189" s="219"/>
      <c r="Q189" s="219"/>
      <c r="R189" s="119"/>
      <c r="S189" s="41"/>
      <c r="T189" s="122"/>
      <c r="U189" s="123" t="s">
        <v>35</v>
      </c>
      <c r="V189" s="22"/>
      <c r="W189" s="22"/>
      <c r="X189" s="124">
        <v>0</v>
      </c>
      <c r="Y189" s="124">
        <f>$X$189*$K$189</f>
        <v>0</v>
      </c>
      <c r="Z189" s="124">
        <v>0</v>
      </c>
      <c r="AA189" s="125">
        <f>$Z$189*$K$189</f>
        <v>0</v>
      </c>
      <c r="AR189" s="80" t="s">
        <v>144</v>
      </c>
      <c r="AT189" s="80" t="s">
        <v>190</v>
      </c>
      <c r="AU189" s="80" t="s">
        <v>73</v>
      </c>
      <c r="AY189" s="6" t="s">
        <v>123</v>
      </c>
      <c r="BE189" s="126">
        <f>IF($U$189="základní",$N$189,0)</f>
        <v>0</v>
      </c>
      <c r="BF189" s="126">
        <f>IF($U$189="snížená",$N$189,0)</f>
        <v>0</v>
      </c>
      <c r="BG189" s="126">
        <f>IF($U$189="zákl. přenesená",$N$189,0)</f>
        <v>0</v>
      </c>
      <c r="BH189" s="126">
        <f>IF($U$189="sníž. přenesená",$N$189,0)</f>
        <v>0</v>
      </c>
      <c r="BI189" s="126">
        <f>IF($U$189="nulová",$N$189,0)</f>
        <v>0</v>
      </c>
      <c r="BJ189" s="80" t="s">
        <v>17</v>
      </c>
      <c r="BK189" s="126">
        <f>ROUND($L$189*$K$189,2)</f>
        <v>0</v>
      </c>
      <c r="BL189" s="80" t="s">
        <v>122</v>
      </c>
      <c r="BM189" s="80" t="s">
        <v>552</v>
      </c>
    </row>
    <row r="190" spans="2:47" s="6" customFormat="1" ht="16.5" customHeight="1">
      <c r="B190" s="21"/>
      <c r="C190" s="22"/>
      <c r="D190" s="22"/>
      <c r="E190" s="22"/>
      <c r="F190" s="222" t="s">
        <v>551</v>
      </c>
      <c r="G190" s="189"/>
      <c r="H190" s="189"/>
      <c r="I190" s="189"/>
      <c r="J190" s="189"/>
      <c r="K190" s="189"/>
      <c r="L190" s="189"/>
      <c r="M190" s="189"/>
      <c r="N190" s="189"/>
      <c r="O190" s="189"/>
      <c r="P190" s="189"/>
      <c r="Q190" s="189"/>
      <c r="R190" s="189"/>
      <c r="S190" s="41"/>
      <c r="T190" s="50"/>
      <c r="U190" s="22"/>
      <c r="V190" s="22"/>
      <c r="W190" s="22"/>
      <c r="X190" s="22"/>
      <c r="Y190" s="22"/>
      <c r="Z190" s="22"/>
      <c r="AA190" s="51"/>
      <c r="AT190" s="6" t="s">
        <v>128</v>
      </c>
      <c r="AU190" s="6" t="s">
        <v>73</v>
      </c>
    </row>
    <row r="191" spans="2:65" s="6" customFormat="1" ht="15.75" customHeight="1">
      <c r="B191" s="21"/>
      <c r="C191" s="133" t="s">
        <v>357</v>
      </c>
      <c r="D191" s="133" t="s">
        <v>190</v>
      </c>
      <c r="E191" s="134" t="s">
        <v>553</v>
      </c>
      <c r="F191" s="228" t="s">
        <v>554</v>
      </c>
      <c r="G191" s="229"/>
      <c r="H191" s="229"/>
      <c r="I191" s="229"/>
      <c r="J191" s="135" t="s">
        <v>146</v>
      </c>
      <c r="K191" s="136">
        <v>1</v>
      </c>
      <c r="L191" s="230"/>
      <c r="M191" s="229"/>
      <c r="N191" s="231">
        <f>ROUND($L$191*$K$191,2)</f>
        <v>0</v>
      </c>
      <c r="O191" s="219"/>
      <c r="P191" s="219"/>
      <c r="Q191" s="219"/>
      <c r="R191" s="119"/>
      <c r="S191" s="41"/>
      <c r="T191" s="122"/>
      <c r="U191" s="123" t="s">
        <v>35</v>
      </c>
      <c r="V191" s="22"/>
      <c r="W191" s="22"/>
      <c r="X191" s="124">
        <v>0</v>
      </c>
      <c r="Y191" s="124">
        <f>$X$191*$K$191</f>
        <v>0</v>
      </c>
      <c r="Z191" s="124">
        <v>0</v>
      </c>
      <c r="AA191" s="125">
        <f>$Z$191*$K$191</f>
        <v>0</v>
      </c>
      <c r="AR191" s="80" t="s">
        <v>144</v>
      </c>
      <c r="AT191" s="80" t="s">
        <v>190</v>
      </c>
      <c r="AU191" s="80" t="s">
        <v>73</v>
      </c>
      <c r="AY191" s="6" t="s">
        <v>123</v>
      </c>
      <c r="BE191" s="126">
        <f>IF($U$191="základní",$N$191,0)</f>
        <v>0</v>
      </c>
      <c r="BF191" s="126">
        <f>IF($U$191="snížená",$N$191,0)</f>
        <v>0</v>
      </c>
      <c r="BG191" s="126">
        <f>IF($U$191="zákl. přenesená",$N$191,0)</f>
        <v>0</v>
      </c>
      <c r="BH191" s="126">
        <f>IF($U$191="sníž. přenesená",$N$191,0)</f>
        <v>0</v>
      </c>
      <c r="BI191" s="126">
        <f>IF($U$191="nulová",$N$191,0)</f>
        <v>0</v>
      </c>
      <c r="BJ191" s="80" t="s">
        <v>17</v>
      </c>
      <c r="BK191" s="126">
        <f>ROUND($L$191*$K$191,2)</f>
        <v>0</v>
      </c>
      <c r="BL191" s="80" t="s">
        <v>122</v>
      </c>
      <c r="BM191" s="80" t="s">
        <v>555</v>
      </c>
    </row>
    <row r="192" spans="2:47" s="6" customFormat="1" ht="16.5" customHeight="1">
      <c r="B192" s="21"/>
      <c r="C192" s="22"/>
      <c r="D192" s="22"/>
      <c r="E192" s="22"/>
      <c r="F192" s="222" t="s">
        <v>554</v>
      </c>
      <c r="G192" s="189"/>
      <c r="H192" s="189"/>
      <c r="I192" s="189"/>
      <c r="J192" s="189"/>
      <c r="K192" s="189"/>
      <c r="L192" s="189"/>
      <c r="M192" s="189"/>
      <c r="N192" s="189"/>
      <c r="O192" s="189"/>
      <c r="P192" s="189"/>
      <c r="Q192" s="189"/>
      <c r="R192" s="189"/>
      <c r="S192" s="41"/>
      <c r="T192" s="50"/>
      <c r="U192" s="22"/>
      <c r="V192" s="22"/>
      <c r="W192" s="22"/>
      <c r="X192" s="22"/>
      <c r="Y192" s="22"/>
      <c r="Z192" s="22"/>
      <c r="AA192" s="51"/>
      <c r="AT192" s="6" t="s">
        <v>128</v>
      </c>
      <c r="AU192" s="6" t="s">
        <v>73</v>
      </c>
    </row>
    <row r="193" spans="2:65" s="6" customFormat="1" ht="15.75" customHeight="1">
      <c r="B193" s="21"/>
      <c r="C193" s="133" t="s">
        <v>361</v>
      </c>
      <c r="D193" s="133" t="s">
        <v>190</v>
      </c>
      <c r="E193" s="134" t="s">
        <v>556</v>
      </c>
      <c r="F193" s="228" t="s">
        <v>557</v>
      </c>
      <c r="G193" s="229"/>
      <c r="H193" s="229"/>
      <c r="I193" s="229"/>
      <c r="J193" s="135" t="s">
        <v>146</v>
      </c>
      <c r="K193" s="136">
        <v>3</v>
      </c>
      <c r="L193" s="230"/>
      <c r="M193" s="229"/>
      <c r="N193" s="231">
        <f>ROUND($L$193*$K$193,2)</f>
        <v>0</v>
      </c>
      <c r="O193" s="219"/>
      <c r="P193" s="219"/>
      <c r="Q193" s="219"/>
      <c r="R193" s="119"/>
      <c r="S193" s="41"/>
      <c r="T193" s="122"/>
      <c r="U193" s="123" t="s">
        <v>35</v>
      </c>
      <c r="V193" s="22"/>
      <c r="W193" s="22"/>
      <c r="X193" s="124">
        <v>0</v>
      </c>
      <c r="Y193" s="124">
        <f>$X$193*$K$193</f>
        <v>0</v>
      </c>
      <c r="Z193" s="124">
        <v>0</v>
      </c>
      <c r="AA193" s="125">
        <f>$Z$193*$K$193</f>
        <v>0</v>
      </c>
      <c r="AR193" s="80" t="s">
        <v>144</v>
      </c>
      <c r="AT193" s="80" t="s">
        <v>190</v>
      </c>
      <c r="AU193" s="80" t="s">
        <v>73</v>
      </c>
      <c r="AY193" s="6" t="s">
        <v>123</v>
      </c>
      <c r="BE193" s="126">
        <f>IF($U$193="základní",$N$193,0)</f>
        <v>0</v>
      </c>
      <c r="BF193" s="126">
        <f>IF($U$193="snížená",$N$193,0)</f>
        <v>0</v>
      </c>
      <c r="BG193" s="126">
        <f>IF($U$193="zákl. přenesená",$N$193,0)</f>
        <v>0</v>
      </c>
      <c r="BH193" s="126">
        <f>IF($U$193="sníž. přenesená",$N$193,0)</f>
        <v>0</v>
      </c>
      <c r="BI193" s="126">
        <f>IF($U$193="nulová",$N$193,0)</f>
        <v>0</v>
      </c>
      <c r="BJ193" s="80" t="s">
        <v>17</v>
      </c>
      <c r="BK193" s="126">
        <f>ROUND($L$193*$K$193,2)</f>
        <v>0</v>
      </c>
      <c r="BL193" s="80" t="s">
        <v>122</v>
      </c>
      <c r="BM193" s="80" t="s">
        <v>558</v>
      </c>
    </row>
    <row r="194" spans="2:47" s="6" customFormat="1" ht="16.5" customHeight="1">
      <c r="B194" s="21"/>
      <c r="C194" s="22"/>
      <c r="D194" s="22"/>
      <c r="E194" s="22"/>
      <c r="F194" s="222" t="s">
        <v>557</v>
      </c>
      <c r="G194" s="189"/>
      <c r="H194" s="189"/>
      <c r="I194" s="189"/>
      <c r="J194" s="189"/>
      <c r="K194" s="189"/>
      <c r="L194" s="189"/>
      <c r="M194" s="189"/>
      <c r="N194" s="189"/>
      <c r="O194" s="189"/>
      <c r="P194" s="189"/>
      <c r="Q194" s="189"/>
      <c r="R194" s="189"/>
      <c r="S194" s="41"/>
      <c r="T194" s="50"/>
      <c r="U194" s="22"/>
      <c r="V194" s="22"/>
      <c r="W194" s="22"/>
      <c r="X194" s="22"/>
      <c r="Y194" s="22"/>
      <c r="Z194" s="22"/>
      <c r="AA194" s="51"/>
      <c r="AT194" s="6" t="s">
        <v>128</v>
      </c>
      <c r="AU194" s="6" t="s">
        <v>73</v>
      </c>
    </row>
    <row r="195" spans="2:65" s="6" customFormat="1" ht="39" customHeight="1">
      <c r="B195" s="21"/>
      <c r="C195" s="117" t="s">
        <v>322</v>
      </c>
      <c r="D195" s="117" t="s">
        <v>124</v>
      </c>
      <c r="E195" s="118" t="s">
        <v>559</v>
      </c>
      <c r="F195" s="218" t="s">
        <v>560</v>
      </c>
      <c r="G195" s="219"/>
      <c r="H195" s="219"/>
      <c r="I195" s="219"/>
      <c r="J195" s="120" t="s">
        <v>146</v>
      </c>
      <c r="K195" s="121">
        <v>2</v>
      </c>
      <c r="L195" s="220"/>
      <c r="M195" s="219"/>
      <c r="N195" s="221">
        <f>ROUND($L$195*$K$195,2)</f>
        <v>0</v>
      </c>
      <c r="O195" s="219"/>
      <c r="P195" s="219"/>
      <c r="Q195" s="219"/>
      <c r="R195" s="119"/>
      <c r="S195" s="41"/>
      <c r="T195" s="122"/>
      <c r="U195" s="123" t="s">
        <v>35</v>
      </c>
      <c r="V195" s="22"/>
      <c r="W195" s="22"/>
      <c r="X195" s="124">
        <v>0</v>
      </c>
      <c r="Y195" s="124">
        <f>$X$195*$K$195</f>
        <v>0</v>
      </c>
      <c r="Z195" s="124">
        <v>0</v>
      </c>
      <c r="AA195" s="125">
        <f>$Z$195*$K$195</f>
        <v>0</v>
      </c>
      <c r="AR195" s="80" t="s">
        <v>122</v>
      </c>
      <c r="AT195" s="80" t="s">
        <v>124</v>
      </c>
      <c r="AU195" s="80" t="s">
        <v>73</v>
      </c>
      <c r="AY195" s="6" t="s">
        <v>123</v>
      </c>
      <c r="BE195" s="126">
        <f>IF($U$195="základní",$N$195,0)</f>
        <v>0</v>
      </c>
      <c r="BF195" s="126">
        <f>IF($U$195="snížená",$N$195,0)</f>
        <v>0</v>
      </c>
      <c r="BG195" s="126">
        <f>IF($U$195="zákl. přenesená",$N$195,0)</f>
        <v>0</v>
      </c>
      <c r="BH195" s="126">
        <f>IF($U$195="sníž. přenesená",$N$195,0)</f>
        <v>0</v>
      </c>
      <c r="BI195" s="126">
        <f>IF($U$195="nulová",$N$195,0)</f>
        <v>0</v>
      </c>
      <c r="BJ195" s="80" t="s">
        <v>17</v>
      </c>
      <c r="BK195" s="126">
        <f>ROUND($L$195*$K$195,2)</f>
        <v>0</v>
      </c>
      <c r="BL195" s="80" t="s">
        <v>122</v>
      </c>
      <c r="BM195" s="80" t="s">
        <v>561</v>
      </c>
    </row>
    <row r="196" spans="2:47" s="6" customFormat="1" ht="16.5" customHeight="1">
      <c r="B196" s="21"/>
      <c r="C196" s="22"/>
      <c r="D196" s="22"/>
      <c r="E196" s="22"/>
      <c r="F196" s="222" t="s">
        <v>560</v>
      </c>
      <c r="G196" s="189"/>
      <c r="H196" s="189"/>
      <c r="I196" s="189"/>
      <c r="J196" s="189"/>
      <c r="K196" s="189"/>
      <c r="L196" s="189"/>
      <c r="M196" s="189"/>
      <c r="N196" s="189"/>
      <c r="O196" s="189"/>
      <c r="P196" s="189"/>
      <c r="Q196" s="189"/>
      <c r="R196" s="189"/>
      <c r="S196" s="41"/>
      <c r="T196" s="50"/>
      <c r="U196" s="22"/>
      <c r="V196" s="22"/>
      <c r="W196" s="22"/>
      <c r="X196" s="22"/>
      <c r="Y196" s="22"/>
      <c r="Z196" s="22"/>
      <c r="AA196" s="51"/>
      <c r="AT196" s="6" t="s">
        <v>128</v>
      </c>
      <c r="AU196" s="6" t="s">
        <v>73</v>
      </c>
    </row>
    <row r="197" spans="2:65" s="6" customFormat="1" ht="15.75" customHeight="1">
      <c r="B197" s="21"/>
      <c r="C197" s="133" t="s">
        <v>326</v>
      </c>
      <c r="D197" s="133" t="s">
        <v>190</v>
      </c>
      <c r="E197" s="134" t="s">
        <v>562</v>
      </c>
      <c r="F197" s="228" t="s">
        <v>563</v>
      </c>
      <c r="G197" s="229"/>
      <c r="H197" s="229"/>
      <c r="I197" s="229"/>
      <c r="J197" s="135" t="s">
        <v>146</v>
      </c>
      <c r="K197" s="136">
        <v>2</v>
      </c>
      <c r="L197" s="230"/>
      <c r="M197" s="229"/>
      <c r="N197" s="231">
        <f>ROUND($L$197*$K$197,2)</f>
        <v>0</v>
      </c>
      <c r="O197" s="219"/>
      <c r="P197" s="219"/>
      <c r="Q197" s="219"/>
      <c r="R197" s="119"/>
      <c r="S197" s="41"/>
      <c r="T197" s="122"/>
      <c r="U197" s="123" t="s">
        <v>35</v>
      </c>
      <c r="V197" s="22"/>
      <c r="W197" s="22"/>
      <c r="X197" s="124">
        <v>0</v>
      </c>
      <c r="Y197" s="124">
        <f>$X$197*$K$197</f>
        <v>0</v>
      </c>
      <c r="Z197" s="124">
        <v>0</v>
      </c>
      <c r="AA197" s="125">
        <f>$Z$197*$K$197</f>
        <v>0</v>
      </c>
      <c r="AR197" s="80" t="s">
        <v>144</v>
      </c>
      <c r="AT197" s="80" t="s">
        <v>190</v>
      </c>
      <c r="AU197" s="80" t="s">
        <v>73</v>
      </c>
      <c r="AY197" s="6" t="s">
        <v>123</v>
      </c>
      <c r="BE197" s="126">
        <f>IF($U$197="základní",$N$197,0)</f>
        <v>0</v>
      </c>
      <c r="BF197" s="126">
        <f>IF($U$197="snížená",$N$197,0)</f>
        <v>0</v>
      </c>
      <c r="BG197" s="126">
        <f>IF($U$197="zákl. přenesená",$N$197,0)</f>
        <v>0</v>
      </c>
      <c r="BH197" s="126">
        <f>IF($U$197="sníž. přenesená",$N$197,0)</f>
        <v>0</v>
      </c>
      <c r="BI197" s="126">
        <f>IF($U$197="nulová",$N$197,0)</f>
        <v>0</v>
      </c>
      <c r="BJ197" s="80" t="s">
        <v>17</v>
      </c>
      <c r="BK197" s="126">
        <f>ROUND($L$197*$K$197,2)</f>
        <v>0</v>
      </c>
      <c r="BL197" s="80" t="s">
        <v>122</v>
      </c>
      <c r="BM197" s="80" t="s">
        <v>564</v>
      </c>
    </row>
    <row r="198" spans="2:47" s="6" customFormat="1" ht="16.5" customHeight="1">
      <c r="B198" s="21"/>
      <c r="C198" s="22"/>
      <c r="D198" s="22"/>
      <c r="E198" s="22"/>
      <c r="F198" s="222" t="s">
        <v>563</v>
      </c>
      <c r="G198" s="189"/>
      <c r="H198" s="189"/>
      <c r="I198" s="189"/>
      <c r="J198" s="189"/>
      <c r="K198" s="189"/>
      <c r="L198" s="189"/>
      <c r="M198" s="189"/>
      <c r="N198" s="189"/>
      <c r="O198" s="189"/>
      <c r="P198" s="189"/>
      <c r="Q198" s="189"/>
      <c r="R198" s="189"/>
      <c r="S198" s="41"/>
      <c r="T198" s="50"/>
      <c r="U198" s="22"/>
      <c r="V198" s="22"/>
      <c r="W198" s="22"/>
      <c r="X198" s="22"/>
      <c r="Y198" s="22"/>
      <c r="Z198" s="22"/>
      <c r="AA198" s="51"/>
      <c r="AT198" s="6" t="s">
        <v>128</v>
      </c>
      <c r="AU198" s="6" t="s">
        <v>73</v>
      </c>
    </row>
    <row r="199" spans="2:65" s="6" customFormat="1" ht="27" customHeight="1">
      <c r="B199" s="21"/>
      <c r="C199" s="117" t="s">
        <v>565</v>
      </c>
      <c r="D199" s="117" t="s">
        <v>124</v>
      </c>
      <c r="E199" s="118" t="s">
        <v>566</v>
      </c>
      <c r="F199" s="218" t="s">
        <v>567</v>
      </c>
      <c r="G199" s="219"/>
      <c r="H199" s="219"/>
      <c r="I199" s="219"/>
      <c r="J199" s="120" t="s">
        <v>226</v>
      </c>
      <c r="K199" s="121">
        <v>163</v>
      </c>
      <c r="L199" s="220"/>
      <c r="M199" s="219"/>
      <c r="N199" s="221">
        <f>ROUND($L$199*$K$199,2)</f>
        <v>0</v>
      </c>
      <c r="O199" s="219"/>
      <c r="P199" s="219"/>
      <c r="Q199" s="219"/>
      <c r="R199" s="119"/>
      <c r="S199" s="41"/>
      <c r="T199" s="122"/>
      <c r="U199" s="123" t="s">
        <v>35</v>
      </c>
      <c r="V199" s="22"/>
      <c r="W199" s="22"/>
      <c r="X199" s="124">
        <v>0</v>
      </c>
      <c r="Y199" s="124">
        <f>$X$199*$K$199</f>
        <v>0</v>
      </c>
      <c r="Z199" s="124">
        <v>0</v>
      </c>
      <c r="AA199" s="125">
        <f>$Z$199*$K$199</f>
        <v>0</v>
      </c>
      <c r="AR199" s="80" t="s">
        <v>122</v>
      </c>
      <c r="AT199" s="80" t="s">
        <v>124</v>
      </c>
      <c r="AU199" s="80" t="s">
        <v>73</v>
      </c>
      <c r="AY199" s="6" t="s">
        <v>123</v>
      </c>
      <c r="BE199" s="126">
        <f>IF($U$199="základní",$N$199,0)</f>
        <v>0</v>
      </c>
      <c r="BF199" s="126">
        <f>IF($U$199="snížená",$N$199,0)</f>
        <v>0</v>
      </c>
      <c r="BG199" s="126">
        <f>IF($U$199="zákl. přenesená",$N$199,0)</f>
        <v>0</v>
      </c>
      <c r="BH199" s="126">
        <f>IF($U$199="sníž. přenesená",$N$199,0)</f>
        <v>0</v>
      </c>
      <c r="BI199" s="126">
        <f>IF($U$199="nulová",$N$199,0)</f>
        <v>0</v>
      </c>
      <c r="BJ199" s="80" t="s">
        <v>17</v>
      </c>
      <c r="BK199" s="126">
        <f>ROUND($L$199*$K$199,2)</f>
        <v>0</v>
      </c>
      <c r="BL199" s="80" t="s">
        <v>122</v>
      </c>
      <c r="BM199" s="80" t="s">
        <v>568</v>
      </c>
    </row>
    <row r="200" spans="2:47" s="6" customFormat="1" ht="16.5" customHeight="1">
      <c r="B200" s="21"/>
      <c r="C200" s="22"/>
      <c r="D200" s="22"/>
      <c r="E200" s="22"/>
      <c r="F200" s="222" t="s">
        <v>567</v>
      </c>
      <c r="G200" s="189"/>
      <c r="H200" s="189"/>
      <c r="I200" s="189"/>
      <c r="J200" s="189"/>
      <c r="K200" s="189"/>
      <c r="L200" s="189"/>
      <c r="M200" s="189"/>
      <c r="N200" s="189"/>
      <c r="O200" s="189"/>
      <c r="P200" s="189"/>
      <c r="Q200" s="189"/>
      <c r="R200" s="189"/>
      <c r="S200" s="41"/>
      <c r="T200" s="50"/>
      <c r="U200" s="22"/>
      <c r="V200" s="22"/>
      <c r="W200" s="22"/>
      <c r="X200" s="22"/>
      <c r="Y200" s="22"/>
      <c r="Z200" s="22"/>
      <c r="AA200" s="51"/>
      <c r="AT200" s="6" t="s">
        <v>128</v>
      </c>
      <c r="AU200" s="6" t="s">
        <v>73</v>
      </c>
    </row>
    <row r="201" spans="2:65" s="6" customFormat="1" ht="15.75" customHeight="1">
      <c r="B201" s="21"/>
      <c r="C201" s="117" t="s">
        <v>288</v>
      </c>
      <c r="D201" s="117" t="s">
        <v>124</v>
      </c>
      <c r="E201" s="118" t="s">
        <v>478</v>
      </c>
      <c r="F201" s="218" t="s">
        <v>569</v>
      </c>
      <c r="G201" s="219"/>
      <c r="H201" s="219"/>
      <c r="I201" s="219"/>
      <c r="J201" s="120" t="s">
        <v>226</v>
      </c>
      <c r="K201" s="121">
        <v>177.5</v>
      </c>
      <c r="L201" s="220"/>
      <c r="M201" s="219"/>
      <c r="N201" s="221">
        <f>ROUND($L$201*$K$201,2)</f>
        <v>0</v>
      </c>
      <c r="O201" s="219"/>
      <c r="P201" s="219"/>
      <c r="Q201" s="219"/>
      <c r="R201" s="119"/>
      <c r="S201" s="41"/>
      <c r="T201" s="122"/>
      <c r="U201" s="123" t="s">
        <v>35</v>
      </c>
      <c r="V201" s="22"/>
      <c r="W201" s="22"/>
      <c r="X201" s="124">
        <v>0</v>
      </c>
      <c r="Y201" s="124">
        <f>$X$201*$K$201</f>
        <v>0</v>
      </c>
      <c r="Z201" s="124">
        <v>0</v>
      </c>
      <c r="AA201" s="125">
        <f>$Z$201*$K$201</f>
        <v>0</v>
      </c>
      <c r="AR201" s="80" t="s">
        <v>122</v>
      </c>
      <c r="AT201" s="80" t="s">
        <v>124</v>
      </c>
      <c r="AU201" s="80" t="s">
        <v>73</v>
      </c>
      <c r="AY201" s="6" t="s">
        <v>123</v>
      </c>
      <c r="BE201" s="126">
        <f>IF($U$201="základní",$N$201,0)</f>
        <v>0</v>
      </c>
      <c r="BF201" s="126">
        <f>IF($U$201="snížená",$N$201,0)</f>
        <v>0</v>
      </c>
      <c r="BG201" s="126">
        <f>IF($U$201="zákl. přenesená",$N$201,0)</f>
        <v>0</v>
      </c>
      <c r="BH201" s="126">
        <f>IF($U$201="sníž. přenesená",$N$201,0)</f>
        <v>0</v>
      </c>
      <c r="BI201" s="126">
        <f>IF($U$201="nulová",$N$201,0)</f>
        <v>0</v>
      </c>
      <c r="BJ201" s="80" t="s">
        <v>17</v>
      </c>
      <c r="BK201" s="126">
        <f>ROUND($L$201*$K$201,2)</f>
        <v>0</v>
      </c>
      <c r="BL201" s="80" t="s">
        <v>122</v>
      </c>
      <c r="BM201" s="80" t="s">
        <v>570</v>
      </c>
    </row>
    <row r="202" spans="2:47" s="6" customFormat="1" ht="16.5" customHeight="1">
      <c r="B202" s="21"/>
      <c r="C202" s="22"/>
      <c r="D202" s="22"/>
      <c r="E202" s="22"/>
      <c r="F202" s="222" t="s">
        <v>569</v>
      </c>
      <c r="G202" s="189"/>
      <c r="H202" s="189"/>
      <c r="I202" s="189"/>
      <c r="J202" s="189"/>
      <c r="K202" s="189"/>
      <c r="L202" s="189"/>
      <c r="M202" s="189"/>
      <c r="N202" s="189"/>
      <c r="O202" s="189"/>
      <c r="P202" s="189"/>
      <c r="Q202" s="189"/>
      <c r="R202" s="189"/>
      <c r="S202" s="41"/>
      <c r="T202" s="50"/>
      <c r="U202" s="22"/>
      <c r="V202" s="22"/>
      <c r="W202" s="22"/>
      <c r="X202" s="22"/>
      <c r="Y202" s="22"/>
      <c r="Z202" s="22"/>
      <c r="AA202" s="51"/>
      <c r="AT202" s="6" t="s">
        <v>128</v>
      </c>
      <c r="AU202" s="6" t="s">
        <v>73</v>
      </c>
    </row>
    <row r="203" spans="2:65" s="6" customFormat="1" ht="15.75" customHeight="1">
      <c r="B203" s="21"/>
      <c r="C203" s="117" t="s">
        <v>292</v>
      </c>
      <c r="D203" s="117" t="s">
        <v>124</v>
      </c>
      <c r="E203" s="118" t="s">
        <v>571</v>
      </c>
      <c r="F203" s="218" t="s">
        <v>572</v>
      </c>
      <c r="G203" s="219"/>
      <c r="H203" s="219"/>
      <c r="I203" s="219"/>
      <c r="J203" s="120" t="s">
        <v>226</v>
      </c>
      <c r="K203" s="121">
        <v>177.5</v>
      </c>
      <c r="L203" s="220"/>
      <c r="M203" s="219"/>
      <c r="N203" s="221">
        <f>ROUND($L$203*$K$203,2)</f>
        <v>0</v>
      </c>
      <c r="O203" s="219"/>
      <c r="P203" s="219"/>
      <c r="Q203" s="219"/>
      <c r="R203" s="119"/>
      <c r="S203" s="41"/>
      <c r="T203" s="122"/>
      <c r="U203" s="123" t="s">
        <v>35</v>
      </c>
      <c r="V203" s="22"/>
      <c r="W203" s="22"/>
      <c r="X203" s="124">
        <v>0</v>
      </c>
      <c r="Y203" s="124">
        <f>$X$203*$K$203</f>
        <v>0</v>
      </c>
      <c r="Z203" s="124">
        <v>0</v>
      </c>
      <c r="AA203" s="125">
        <f>$Z$203*$K$203</f>
        <v>0</v>
      </c>
      <c r="AR203" s="80" t="s">
        <v>122</v>
      </c>
      <c r="AT203" s="80" t="s">
        <v>124</v>
      </c>
      <c r="AU203" s="80" t="s">
        <v>73</v>
      </c>
      <c r="AY203" s="6" t="s">
        <v>123</v>
      </c>
      <c r="BE203" s="126">
        <f>IF($U$203="základní",$N$203,0)</f>
        <v>0</v>
      </c>
      <c r="BF203" s="126">
        <f>IF($U$203="snížená",$N$203,0)</f>
        <v>0</v>
      </c>
      <c r="BG203" s="126">
        <f>IF($U$203="zákl. přenesená",$N$203,0)</f>
        <v>0</v>
      </c>
      <c r="BH203" s="126">
        <f>IF($U$203="sníž. přenesená",$N$203,0)</f>
        <v>0</v>
      </c>
      <c r="BI203" s="126">
        <f>IF($U$203="nulová",$N$203,0)</f>
        <v>0</v>
      </c>
      <c r="BJ203" s="80" t="s">
        <v>17</v>
      </c>
      <c r="BK203" s="126">
        <f>ROUND($L$203*$K$203,2)</f>
        <v>0</v>
      </c>
      <c r="BL203" s="80" t="s">
        <v>122</v>
      </c>
      <c r="BM203" s="80" t="s">
        <v>573</v>
      </c>
    </row>
    <row r="204" spans="2:47" s="6" customFormat="1" ht="16.5" customHeight="1">
      <c r="B204" s="21"/>
      <c r="C204" s="22"/>
      <c r="D204" s="22"/>
      <c r="E204" s="22"/>
      <c r="F204" s="222" t="s">
        <v>572</v>
      </c>
      <c r="G204" s="189"/>
      <c r="H204" s="189"/>
      <c r="I204" s="189"/>
      <c r="J204" s="189"/>
      <c r="K204" s="189"/>
      <c r="L204" s="189"/>
      <c r="M204" s="189"/>
      <c r="N204" s="189"/>
      <c r="O204" s="189"/>
      <c r="P204" s="189"/>
      <c r="Q204" s="189"/>
      <c r="R204" s="189"/>
      <c r="S204" s="41"/>
      <c r="T204" s="50"/>
      <c r="U204" s="22"/>
      <c r="V204" s="22"/>
      <c r="W204" s="22"/>
      <c r="X204" s="22"/>
      <c r="Y204" s="22"/>
      <c r="Z204" s="22"/>
      <c r="AA204" s="51"/>
      <c r="AT204" s="6" t="s">
        <v>128</v>
      </c>
      <c r="AU204" s="6" t="s">
        <v>73</v>
      </c>
    </row>
    <row r="205" spans="2:65" s="6" customFormat="1" ht="27" customHeight="1">
      <c r="B205" s="21"/>
      <c r="C205" s="117" t="s">
        <v>307</v>
      </c>
      <c r="D205" s="117" t="s">
        <v>124</v>
      </c>
      <c r="E205" s="118" t="s">
        <v>574</v>
      </c>
      <c r="F205" s="218" t="s">
        <v>575</v>
      </c>
      <c r="G205" s="219"/>
      <c r="H205" s="219"/>
      <c r="I205" s="219"/>
      <c r="J205" s="120" t="s">
        <v>146</v>
      </c>
      <c r="K205" s="121">
        <v>11</v>
      </c>
      <c r="L205" s="220"/>
      <c r="M205" s="219"/>
      <c r="N205" s="221">
        <f>ROUND($L$205*$K$205,2)</f>
        <v>0</v>
      </c>
      <c r="O205" s="219"/>
      <c r="P205" s="219"/>
      <c r="Q205" s="219"/>
      <c r="R205" s="119"/>
      <c r="S205" s="41"/>
      <c r="T205" s="122"/>
      <c r="U205" s="123" t="s">
        <v>35</v>
      </c>
      <c r="V205" s="22"/>
      <c r="W205" s="22"/>
      <c r="X205" s="124">
        <v>0</v>
      </c>
      <c r="Y205" s="124">
        <f>$X$205*$K$205</f>
        <v>0</v>
      </c>
      <c r="Z205" s="124">
        <v>0</v>
      </c>
      <c r="AA205" s="125">
        <f>$Z$205*$K$205</f>
        <v>0</v>
      </c>
      <c r="AR205" s="80" t="s">
        <v>122</v>
      </c>
      <c r="AT205" s="80" t="s">
        <v>124</v>
      </c>
      <c r="AU205" s="80" t="s">
        <v>73</v>
      </c>
      <c r="AY205" s="6" t="s">
        <v>123</v>
      </c>
      <c r="BE205" s="126">
        <f>IF($U$205="základní",$N$205,0)</f>
        <v>0</v>
      </c>
      <c r="BF205" s="126">
        <f>IF($U$205="snížená",$N$205,0)</f>
        <v>0</v>
      </c>
      <c r="BG205" s="126">
        <f>IF($U$205="zákl. přenesená",$N$205,0)</f>
        <v>0</v>
      </c>
      <c r="BH205" s="126">
        <f>IF($U$205="sníž. přenesená",$N$205,0)</f>
        <v>0</v>
      </c>
      <c r="BI205" s="126">
        <f>IF($U$205="nulová",$N$205,0)</f>
        <v>0</v>
      </c>
      <c r="BJ205" s="80" t="s">
        <v>17</v>
      </c>
      <c r="BK205" s="126">
        <f>ROUND($L$205*$K$205,2)</f>
        <v>0</v>
      </c>
      <c r="BL205" s="80" t="s">
        <v>122</v>
      </c>
      <c r="BM205" s="80" t="s">
        <v>576</v>
      </c>
    </row>
    <row r="206" spans="2:47" s="6" customFormat="1" ht="16.5" customHeight="1">
      <c r="B206" s="21"/>
      <c r="C206" s="22"/>
      <c r="D206" s="22"/>
      <c r="E206" s="22"/>
      <c r="F206" s="222" t="s">
        <v>577</v>
      </c>
      <c r="G206" s="189"/>
      <c r="H206" s="189"/>
      <c r="I206" s="189"/>
      <c r="J206" s="189"/>
      <c r="K206" s="189"/>
      <c r="L206" s="189"/>
      <c r="M206" s="189"/>
      <c r="N206" s="189"/>
      <c r="O206" s="189"/>
      <c r="P206" s="189"/>
      <c r="Q206" s="189"/>
      <c r="R206" s="189"/>
      <c r="S206" s="41"/>
      <c r="T206" s="50"/>
      <c r="U206" s="22"/>
      <c r="V206" s="22"/>
      <c r="W206" s="22"/>
      <c r="X206" s="22"/>
      <c r="Y206" s="22"/>
      <c r="Z206" s="22"/>
      <c r="AA206" s="51"/>
      <c r="AT206" s="6" t="s">
        <v>128</v>
      </c>
      <c r="AU206" s="6" t="s">
        <v>73</v>
      </c>
    </row>
    <row r="207" spans="2:63" s="106" customFormat="1" ht="30.75" customHeight="1">
      <c r="B207" s="107"/>
      <c r="C207" s="108"/>
      <c r="D207" s="116" t="s">
        <v>435</v>
      </c>
      <c r="E207" s="108"/>
      <c r="F207" s="108"/>
      <c r="G207" s="108"/>
      <c r="H207" s="108"/>
      <c r="I207" s="108"/>
      <c r="J207" s="108"/>
      <c r="K207" s="108"/>
      <c r="L207" s="108"/>
      <c r="M207" s="108"/>
      <c r="N207" s="226">
        <f>$BK$207</f>
        <v>0</v>
      </c>
      <c r="O207" s="225"/>
      <c r="P207" s="225"/>
      <c r="Q207" s="225"/>
      <c r="R207" s="108"/>
      <c r="S207" s="110"/>
      <c r="T207" s="111"/>
      <c r="U207" s="108"/>
      <c r="V207" s="108"/>
      <c r="W207" s="112">
        <f>SUM($W$208:$W$213)</f>
        <v>0</v>
      </c>
      <c r="X207" s="108"/>
      <c r="Y207" s="112">
        <f>SUM($Y$208:$Y$213)</f>
        <v>0</v>
      </c>
      <c r="Z207" s="108"/>
      <c r="AA207" s="113">
        <f>SUM($AA$208:$AA$213)</f>
        <v>0</v>
      </c>
      <c r="AR207" s="114" t="s">
        <v>17</v>
      </c>
      <c r="AT207" s="114" t="s">
        <v>64</v>
      </c>
      <c r="AU207" s="114" t="s">
        <v>17</v>
      </c>
      <c r="AY207" s="114" t="s">
        <v>123</v>
      </c>
      <c r="BK207" s="115">
        <f>SUM($BK$208:$BK$213)</f>
        <v>0</v>
      </c>
    </row>
    <row r="208" spans="2:65" s="6" customFormat="1" ht="15.75" customHeight="1">
      <c r="B208" s="21"/>
      <c r="C208" s="117" t="s">
        <v>578</v>
      </c>
      <c r="D208" s="117" t="s">
        <v>124</v>
      </c>
      <c r="E208" s="118" t="s">
        <v>419</v>
      </c>
      <c r="F208" s="218" t="s">
        <v>420</v>
      </c>
      <c r="G208" s="219"/>
      <c r="H208" s="219"/>
      <c r="I208" s="219"/>
      <c r="J208" s="120" t="s">
        <v>412</v>
      </c>
      <c r="K208" s="121">
        <v>1</v>
      </c>
      <c r="L208" s="220"/>
      <c r="M208" s="219"/>
      <c r="N208" s="221">
        <f>ROUND($L$208*$K$208,2)</f>
        <v>0</v>
      </c>
      <c r="O208" s="219"/>
      <c r="P208" s="219"/>
      <c r="Q208" s="219"/>
      <c r="R208" s="119"/>
      <c r="S208" s="41"/>
      <c r="T208" s="122"/>
      <c r="U208" s="123" t="s">
        <v>35</v>
      </c>
      <c r="V208" s="22"/>
      <c r="W208" s="22"/>
      <c r="X208" s="124">
        <v>0</v>
      </c>
      <c r="Y208" s="124">
        <f>$X$208*$K$208</f>
        <v>0</v>
      </c>
      <c r="Z208" s="124">
        <v>0</v>
      </c>
      <c r="AA208" s="125">
        <f>$Z$208*$K$208</f>
        <v>0</v>
      </c>
      <c r="AR208" s="80" t="s">
        <v>122</v>
      </c>
      <c r="AT208" s="80" t="s">
        <v>124</v>
      </c>
      <c r="AU208" s="80" t="s">
        <v>73</v>
      </c>
      <c r="AY208" s="6" t="s">
        <v>123</v>
      </c>
      <c r="BE208" s="126">
        <f>IF($U$208="základní",$N$208,0)</f>
        <v>0</v>
      </c>
      <c r="BF208" s="126">
        <f>IF($U$208="snížená",$N$208,0)</f>
        <v>0</v>
      </c>
      <c r="BG208" s="126">
        <f>IF($U$208="zákl. přenesená",$N$208,0)</f>
        <v>0</v>
      </c>
      <c r="BH208" s="126">
        <f>IF($U$208="sníž. přenesená",$N$208,0)</f>
        <v>0</v>
      </c>
      <c r="BI208" s="126">
        <f>IF($U$208="nulová",$N$208,0)</f>
        <v>0</v>
      </c>
      <c r="BJ208" s="80" t="s">
        <v>17</v>
      </c>
      <c r="BK208" s="126">
        <f>ROUND($L$208*$K$208,2)</f>
        <v>0</v>
      </c>
      <c r="BL208" s="80" t="s">
        <v>122</v>
      </c>
      <c r="BM208" s="80" t="s">
        <v>579</v>
      </c>
    </row>
    <row r="209" spans="2:47" s="6" customFormat="1" ht="16.5" customHeight="1">
      <c r="B209" s="21"/>
      <c r="C209" s="22"/>
      <c r="D209" s="22"/>
      <c r="E209" s="22"/>
      <c r="F209" s="222" t="s">
        <v>420</v>
      </c>
      <c r="G209" s="189"/>
      <c r="H209" s="189"/>
      <c r="I209" s="189"/>
      <c r="J209" s="189"/>
      <c r="K209" s="189"/>
      <c r="L209" s="189"/>
      <c r="M209" s="189"/>
      <c r="N209" s="189"/>
      <c r="O209" s="189"/>
      <c r="P209" s="189"/>
      <c r="Q209" s="189"/>
      <c r="R209" s="189"/>
      <c r="S209" s="41"/>
      <c r="T209" s="50"/>
      <c r="U209" s="22"/>
      <c r="V209" s="22"/>
      <c r="W209" s="22"/>
      <c r="X209" s="22"/>
      <c r="Y209" s="22"/>
      <c r="Z209" s="22"/>
      <c r="AA209" s="51"/>
      <c r="AT209" s="6" t="s">
        <v>128</v>
      </c>
      <c r="AU209" s="6" t="s">
        <v>73</v>
      </c>
    </row>
    <row r="210" spans="2:65" s="6" customFormat="1" ht="15.75" customHeight="1">
      <c r="B210" s="21"/>
      <c r="C210" s="117" t="s">
        <v>580</v>
      </c>
      <c r="D210" s="117" t="s">
        <v>124</v>
      </c>
      <c r="E210" s="118" t="s">
        <v>423</v>
      </c>
      <c r="F210" s="218" t="s">
        <v>424</v>
      </c>
      <c r="G210" s="219"/>
      <c r="H210" s="219"/>
      <c r="I210" s="219"/>
      <c r="J210" s="120" t="s">
        <v>412</v>
      </c>
      <c r="K210" s="121">
        <v>1</v>
      </c>
      <c r="L210" s="220"/>
      <c r="M210" s="219"/>
      <c r="N210" s="221">
        <f>ROUND($L$210*$K$210,2)</f>
        <v>0</v>
      </c>
      <c r="O210" s="219"/>
      <c r="P210" s="219"/>
      <c r="Q210" s="219"/>
      <c r="R210" s="119"/>
      <c r="S210" s="41"/>
      <c r="T210" s="122"/>
      <c r="U210" s="123" t="s">
        <v>35</v>
      </c>
      <c r="V210" s="22"/>
      <c r="W210" s="22"/>
      <c r="X210" s="124">
        <v>0</v>
      </c>
      <c r="Y210" s="124">
        <f>$X$210*$K$210</f>
        <v>0</v>
      </c>
      <c r="Z210" s="124">
        <v>0</v>
      </c>
      <c r="AA210" s="125">
        <f>$Z$210*$K$210</f>
        <v>0</v>
      </c>
      <c r="AR210" s="80" t="s">
        <v>122</v>
      </c>
      <c r="AT210" s="80" t="s">
        <v>124</v>
      </c>
      <c r="AU210" s="80" t="s">
        <v>73</v>
      </c>
      <c r="AY210" s="6" t="s">
        <v>123</v>
      </c>
      <c r="BE210" s="126">
        <f>IF($U$210="základní",$N$210,0)</f>
        <v>0</v>
      </c>
      <c r="BF210" s="126">
        <f>IF($U$210="snížená",$N$210,0)</f>
        <v>0</v>
      </c>
      <c r="BG210" s="126">
        <f>IF($U$210="zákl. přenesená",$N$210,0)</f>
        <v>0</v>
      </c>
      <c r="BH210" s="126">
        <f>IF($U$210="sníž. přenesená",$N$210,0)</f>
        <v>0</v>
      </c>
      <c r="BI210" s="126">
        <f>IF($U$210="nulová",$N$210,0)</f>
        <v>0</v>
      </c>
      <c r="BJ210" s="80" t="s">
        <v>17</v>
      </c>
      <c r="BK210" s="126">
        <f>ROUND($L$210*$K$210,2)</f>
        <v>0</v>
      </c>
      <c r="BL210" s="80" t="s">
        <v>122</v>
      </c>
      <c r="BM210" s="80" t="s">
        <v>581</v>
      </c>
    </row>
    <row r="211" spans="2:47" s="6" customFormat="1" ht="16.5" customHeight="1">
      <c r="B211" s="21"/>
      <c r="C211" s="22"/>
      <c r="D211" s="22"/>
      <c r="E211" s="22"/>
      <c r="F211" s="222" t="s">
        <v>424</v>
      </c>
      <c r="G211" s="189"/>
      <c r="H211" s="189"/>
      <c r="I211" s="189"/>
      <c r="J211" s="189"/>
      <c r="K211" s="189"/>
      <c r="L211" s="189"/>
      <c r="M211" s="189"/>
      <c r="N211" s="189"/>
      <c r="O211" s="189"/>
      <c r="P211" s="189"/>
      <c r="Q211" s="189"/>
      <c r="R211" s="189"/>
      <c r="S211" s="41"/>
      <c r="T211" s="50"/>
      <c r="U211" s="22"/>
      <c r="V211" s="22"/>
      <c r="W211" s="22"/>
      <c r="X211" s="22"/>
      <c r="Y211" s="22"/>
      <c r="Z211" s="22"/>
      <c r="AA211" s="51"/>
      <c r="AT211" s="6" t="s">
        <v>128</v>
      </c>
      <c r="AU211" s="6" t="s">
        <v>73</v>
      </c>
    </row>
    <row r="212" spans="2:65" s="6" customFormat="1" ht="27" customHeight="1">
      <c r="B212" s="21"/>
      <c r="C212" s="117" t="s">
        <v>582</v>
      </c>
      <c r="D212" s="117" t="s">
        <v>124</v>
      </c>
      <c r="E212" s="118" t="s">
        <v>583</v>
      </c>
      <c r="F212" s="218" t="s">
        <v>584</v>
      </c>
      <c r="G212" s="219"/>
      <c r="H212" s="219"/>
      <c r="I212" s="219"/>
      <c r="J212" s="120" t="s">
        <v>218</v>
      </c>
      <c r="K212" s="121">
        <v>281.46</v>
      </c>
      <c r="L212" s="220"/>
      <c r="M212" s="219"/>
      <c r="N212" s="221">
        <f>ROUND($L$212*$K$212,2)</f>
        <v>0</v>
      </c>
      <c r="O212" s="219"/>
      <c r="P212" s="219"/>
      <c r="Q212" s="219"/>
      <c r="R212" s="119" t="s">
        <v>161</v>
      </c>
      <c r="S212" s="41"/>
      <c r="T212" s="122"/>
      <c r="U212" s="123" t="s">
        <v>35</v>
      </c>
      <c r="V212" s="22"/>
      <c r="W212" s="22"/>
      <c r="X212" s="124">
        <v>0</v>
      </c>
      <c r="Y212" s="124">
        <f>$X$212*$K$212</f>
        <v>0</v>
      </c>
      <c r="Z212" s="124">
        <v>0</v>
      </c>
      <c r="AA212" s="125">
        <f>$Z$212*$K$212</f>
        <v>0</v>
      </c>
      <c r="AR212" s="80" t="s">
        <v>122</v>
      </c>
      <c r="AT212" s="80" t="s">
        <v>124</v>
      </c>
      <c r="AU212" s="80" t="s">
        <v>73</v>
      </c>
      <c r="AY212" s="6" t="s">
        <v>123</v>
      </c>
      <c r="BE212" s="126">
        <f>IF($U$212="základní",$N$212,0)</f>
        <v>0</v>
      </c>
      <c r="BF212" s="126">
        <f>IF($U$212="snížená",$N$212,0)</f>
        <v>0</v>
      </c>
      <c r="BG212" s="126">
        <f>IF($U$212="zákl. přenesená",$N$212,0)</f>
        <v>0</v>
      </c>
      <c r="BH212" s="126">
        <f>IF($U$212="sníž. přenesená",$N$212,0)</f>
        <v>0</v>
      </c>
      <c r="BI212" s="126">
        <f>IF($U$212="nulová",$N$212,0)</f>
        <v>0</v>
      </c>
      <c r="BJ212" s="80" t="s">
        <v>17</v>
      </c>
      <c r="BK212" s="126">
        <f>ROUND($L$212*$K$212,2)</f>
        <v>0</v>
      </c>
      <c r="BL212" s="80" t="s">
        <v>122</v>
      </c>
      <c r="BM212" s="80" t="s">
        <v>585</v>
      </c>
    </row>
    <row r="213" spans="2:47" s="6" customFormat="1" ht="16.5" customHeight="1">
      <c r="B213" s="21"/>
      <c r="C213" s="22"/>
      <c r="D213" s="22"/>
      <c r="E213" s="22"/>
      <c r="F213" s="222" t="s">
        <v>586</v>
      </c>
      <c r="G213" s="189"/>
      <c r="H213" s="189"/>
      <c r="I213" s="189"/>
      <c r="J213" s="189"/>
      <c r="K213" s="189"/>
      <c r="L213" s="189"/>
      <c r="M213" s="189"/>
      <c r="N213" s="189"/>
      <c r="O213" s="189"/>
      <c r="P213" s="189"/>
      <c r="Q213" s="189"/>
      <c r="R213" s="189"/>
      <c r="S213" s="41"/>
      <c r="T213" s="127"/>
      <c r="U213" s="128"/>
      <c r="V213" s="128"/>
      <c r="W213" s="128"/>
      <c r="X213" s="128"/>
      <c r="Y213" s="128"/>
      <c r="Z213" s="128"/>
      <c r="AA213" s="129"/>
      <c r="AT213" s="6" t="s">
        <v>128</v>
      </c>
      <c r="AU213" s="6" t="s">
        <v>73</v>
      </c>
    </row>
    <row r="214" spans="2:19" s="6" customFormat="1" ht="7.5" customHeight="1">
      <c r="B214" s="36"/>
      <c r="C214" s="37"/>
      <c r="D214" s="37"/>
      <c r="E214" s="37"/>
      <c r="F214" s="37"/>
      <c r="G214" s="37"/>
      <c r="H214" s="37"/>
      <c r="I214" s="37"/>
      <c r="J214" s="37"/>
      <c r="K214" s="37"/>
      <c r="L214" s="37"/>
      <c r="M214" s="37"/>
      <c r="N214" s="37"/>
      <c r="O214" s="37"/>
      <c r="P214" s="37"/>
      <c r="Q214" s="37"/>
      <c r="R214" s="37"/>
      <c r="S214" s="41"/>
    </row>
    <row r="219" s="2" customFormat="1" ht="14.25" customHeight="1"/>
  </sheetData>
  <sheetProtection password="CC35" sheet="1" objects="1" scenarios="1" formatColumns="0" formatRows="0" sort="0" autoFilter="0"/>
  <mergeCells count="291">
    <mergeCell ref="H1:K1"/>
    <mergeCell ref="S2:AC2"/>
    <mergeCell ref="F211:R211"/>
    <mergeCell ref="F212:I212"/>
    <mergeCell ref="L212:M212"/>
    <mergeCell ref="N212:Q212"/>
    <mergeCell ref="F213:R213"/>
    <mergeCell ref="N74:Q74"/>
    <mergeCell ref="N75:Q75"/>
    <mergeCell ref="N76:Q76"/>
    <mergeCell ref="N135:Q135"/>
    <mergeCell ref="N139:Q139"/>
    <mergeCell ref="F206:R206"/>
    <mergeCell ref="F208:I208"/>
    <mergeCell ref="L208:M208"/>
    <mergeCell ref="N208:Q208"/>
    <mergeCell ref="F209:R209"/>
    <mergeCell ref="F210:I210"/>
    <mergeCell ref="L210:M210"/>
    <mergeCell ref="N210:Q210"/>
    <mergeCell ref="N207:Q207"/>
    <mergeCell ref="F202:R202"/>
    <mergeCell ref="F203:I203"/>
    <mergeCell ref="L203:M203"/>
    <mergeCell ref="N203:Q203"/>
    <mergeCell ref="F204:R204"/>
    <mergeCell ref="F205:I205"/>
    <mergeCell ref="L205:M205"/>
    <mergeCell ref="N205:Q205"/>
    <mergeCell ref="F198:R198"/>
    <mergeCell ref="F199:I199"/>
    <mergeCell ref="L199:M199"/>
    <mergeCell ref="N199:Q199"/>
    <mergeCell ref="F200:R200"/>
    <mergeCell ref="F201:I201"/>
    <mergeCell ref="L201:M201"/>
    <mergeCell ref="N201:Q201"/>
    <mergeCell ref="F194:R194"/>
    <mergeCell ref="F195:I195"/>
    <mergeCell ref="L195:M195"/>
    <mergeCell ref="N195:Q195"/>
    <mergeCell ref="F196:R196"/>
    <mergeCell ref="F197:I197"/>
    <mergeCell ref="L197:M197"/>
    <mergeCell ref="N197:Q197"/>
    <mergeCell ref="F190:R190"/>
    <mergeCell ref="F191:I191"/>
    <mergeCell ref="L191:M191"/>
    <mergeCell ref="N191:Q191"/>
    <mergeCell ref="F192:R192"/>
    <mergeCell ref="F193:I193"/>
    <mergeCell ref="L193:M193"/>
    <mergeCell ref="N193:Q193"/>
    <mergeCell ref="F186:R186"/>
    <mergeCell ref="F187:I187"/>
    <mergeCell ref="L187:M187"/>
    <mergeCell ref="N187:Q187"/>
    <mergeCell ref="F188:R188"/>
    <mergeCell ref="F189:I189"/>
    <mergeCell ref="L189:M189"/>
    <mergeCell ref="N189:Q189"/>
    <mergeCell ref="F183:I183"/>
    <mergeCell ref="L183:M183"/>
    <mergeCell ref="N183:Q183"/>
    <mergeCell ref="F184:R184"/>
    <mergeCell ref="F185:I185"/>
    <mergeCell ref="L185:M185"/>
    <mergeCell ref="N185:Q185"/>
    <mergeCell ref="F179:R179"/>
    <mergeCell ref="F180:R180"/>
    <mergeCell ref="F181:I181"/>
    <mergeCell ref="L181:M181"/>
    <mergeCell ref="N181:Q181"/>
    <mergeCell ref="F182:R182"/>
    <mergeCell ref="F175:R175"/>
    <mergeCell ref="F176:I176"/>
    <mergeCell ref="F177:I177"/>
    <mergeCell ref="F178:I178"/>
    <mergeCell ref="L178:M178"/>
    <mergeCell ref="N178:Q178"/>
    <mergeCell ref="F171:I171"/>
    <mergeCell ref="F172:I172"/>
    <mergeCell ref="F173:I173"/>
    <mergeCell ref="L173:M173"/>
    <mergeCell ref="N173:Q173"/>
    <mergeCell ref="F174:R174"/>
    <mergeCell ref="F167:R167"/>
    <mergeCell ref="F168:I168"/>
    <mergeCell ref="L168:M168"/>
    <mergeCell ref="N168:Q168"/>
    <mergeCell ref="F169:R169"/>
    <mergeCell ref="F170:R170"/>
    <mergeCell ref="F163:I163"/>
    <mergeCell ref="L163:M163"/>
    <mergeCell ref="N163:Q163"/>
    <mergeCell ref="F164:R164"/>
    <mergeCell ref="F165:R165"/>
    <mergeCell ref="F166:I166"/>
    <mergeCell ref="L166:M166"/>
    <mergeCell ref="N166:Q166"/>
    <mergeCell ref="F159:R159"/>
    <mergeCell ref="F160:R160"/>
    <mergeCell ref="F161:I161"/>
    <mergeCell ref="L161:M161"/>
    <mergeCell ref="N161:Q161"/>
    <mergeCell ref="F162:R162"/>
    <mergeCell ref="F155:I155"/>
    <mergeCell ref="L155:M155"/>
    <mergeCell ref="N155:Q155"/>
    <mergeCell ref="F156:R156"/>
    <mergeCell ref="F157:R157"/>
    <mergeCell ref="F158:I158"/>
    <mergeCell ref="L158:M158"/>
    <mergeCell ref="N158:Q158"/>
    <mergeCell ref="F151:R151"/>
    <mergeCell ref="F152:R152"/>
    <mergeCell ref="F153:I153"/>
    <mergeCell ref="L153:M153"/>
    <mergeCell ref="N153:Q153"/>
    <mergeCell ref="F154:R154"/>
    <mergeCell ref="F148:I148"/>
    <mergeCell ref="L148:M148"/>
    <mergeCell ref="N148:Q148"/>
    <mergeCell ref="F149:R149"/>
    <mergeCell ref="F150:I150"/>
    <mergeCell ref="L150:M150"/>
    <mergeCell ref="N150:Q150"/>
    <mergeCell ref="F144:R144"/>
    <mergeCell ref="F145:I145"/>
    <mergeCell ref="L145:M145"/>
    <mergeCell ref="N145:Q145"/>
    <mergeCell ref="F146:R146"/>
    <mergeCell ref="F147:R147"/>
    <mergeCell ref="F140:I140"/>
    <mergeCell ref="L140:M140"/>
    <mergeCell ref="N140:Q140"/>
    <mergeCell ref="F141:R141"/>
    <mergeCell ref="F142:R142"/>
    <mergeCell ref="F143:I143"/>
    <mergeCell ref="L143:M143"/>
    <mergeCell ref="N143:Q143"/>
    <mergeCell ref="F134:R134"/>
    <mergeCell ref="F136:I136"/>
    <mergeCell ref="L136:M136"/>
    <mergeCell ref="N136:Q136"/>
    <mergeCell ref="F137:R137"/>
    <mergeCell ref="F138:R138"/>
    <mergeCell ref="F131:I131"/>
    <mergeCell ref="L131:M131"/>
    <mergeCell ref="N131:Q131"/>
    <mergeCell ref="F132:R132"/>
    <mergeCell ref="F133:I133"/>
    <mergeCell ref="L133:M133"/>
    <mergeCell ref="N133:Q133"/>
    <mergeCell ref="F127:R127"/>
    <mergeCell ref="F128:I128"/>
    <mergeCell ref="L128:M128"/>
    <mergeCell ref="N128:Q128"/>
    <mergeCell ref="F129:R129"/>
    <mergeCell ref="F130:R130"/>
    <mergeCell ref="F123:I123"/>
    <mergeCell ref="L123:M123"/>
    <mergeCell ref="N123:Q123"/>
    <mergeCell ref="F124:R124"/>
    <mergeCell ref="F125:R125"/>
    <mergeCell ref="F126:I126"/>
    <mergeCell ref="L126:M126"/>
    <mergeCell ref="N126:Q126"/>
    <mergeCell ref="F119:I119"/>
    <mergeCell ref="L119:M119"/>
    <mergeCell ref="N119:Q119"/>
    <mergeCell ref="F120:R120"/>
    <mergeCell ref="F121:R121"/>
    <mergeCell ref="F122:I122"/>
    <mergeCell ref="F115:I115"/>
    <mergeCell ref="F116:I116"/>
    <mergeCell ref="L116:M116"/>
    <mergeCell ref="N116:Q116"/>
    <mergeCell ref="F117:R117"/>
    <mergeCell ref="F118:R118"/>
    <mergeCell ref="F111:R111"/>
    <mergeCell ref="F112:I112"/>
    <mergeCell ref="L112:M112"/>
    <mergeCell ref="N112:Q112"/>
    <mergeCell ref="F113:R113"/>
    <mergeCell ref="F114:R114"/>
    <mergeCell ref="F107:R107"/>
    <mergeCell ref="F108:R108"/>
    <mergeCell ref="F109:I109"/>
    <mergeCell ref="L109:M109"/>
    <mergeCell ref="N109:Q109"/>
    <mergeCell ref="F110:R110"/>
    <mergeCell ref="F103:I103"/>
    <mergeCell ref="L103:M103"/>
    <mergeCell ref="N103:Q103"/>
    <mergeCell ref="F104:R104"/>
    <mergeCell ref="F105:R105"/>
    <mergeCell ref="F106:I106"/>
    <mergeCell ref="L106:M106"/>
    <mergeCell ref="N106:Q106"/>
    <mergeCell ref="F99:R99"/>
    <mergeCell ref="F100:R100"/>
    <mergeCell ref="F101:I101"/>
    <mergeCell ref="L101:M101"/>
    <mergeCell ref="N101:Q101"/>
    <mergeCell ref="F102:R102"/>
    <mergeCell ref="F95:I95"/>
    <mergeCell ref="L95:M95"/>
    <mergeCell ref="N95:Q95"/>
    <mergeCell ref="F96:R96"/>
    <mergeCell ref="F97:R97"/>
    <mergeCell ref="F98:I98"/>
    <mergeCell ref="L98:M98"/>
    <mergeCell ref="N98:Q98"/>
    <mergeCell ref="F91:R91"/>
    <mergeCell ref="F92:I92"/>
    <mergeCell ref="L92:M92"/>
    <mergeCell ref="N92:Q92"/>
    <mergeCell ref="F93:R93"/>
    <mergeCell ref="F94:R94"/>
    <mergeCell ref="F87:R87"/>
    <mergeCell ref="F88:R88"/>
    <mergeCell ref="F89:I89"/>
    <mergeCell ref="L89:M89"/>
    <mergeCell ref="N89:Q89"/>
    <mergeCell ref="F90:R90"/>
    <mergeCell ref="F84:I84"/>
    <mergeCell ref="L84:M84"/>
    <mergeCell ref="N84:Q84"/>
    <mergeCell ref="F85:R85"/>
    <mergeCell ref="F86:I86"/>
    <mergeCell ref="L86:M86"/>
    <mergeCell ref="N86:Q86"/>
    <mergeCell ref="F80:R80"/>
    <mergeCell ref="F81:I81"/>
    <mergeCell ref="L81:M81"/>
    <mergeCell ref="N81:Q81"/>
    <mergeCell ref="F82:R82"/>
    <mergeCell ref="F83:R83"/>
    <mergeCell ref="F77:I77"/>
    <mergeCell ref="L77:M77"/>
    <mergeCell ref="N77:Q77"/>
    <mergeCell ref="F78:R78"/>
    <mergeCell ref="F79:I79"/>
    <mergeCell ref="L79:M79"/>
    <mergeCell ref="N79:Q79"/>
    <mergeCell ref="C63:R63"/>
    <mergeCell ref="F65:Q65"/>
    <mergeCell ref="F66:Q66"/>
    <mergeCell ref="M68:P68"/>
    <mergeCell ref="M70:Q70"/>
    <mergeCell ref="F73:I73"/>
    <mergeCell ref="L73:M73"/>
    <mergeCell ref="N73:Q73"/>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20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5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85</v>
      </c>
      <c r="AZ2" s="6" t="s">
        <v>587</v>
      </c>
      <c r="BA2" s="6" t="s">
        <v>26</v>
      </c>
      <c r="BB2" s="6" t="s">
        <v>218</v>
      </c>
      <c r="BC2" s="6" t="s">
        <v>588</v>
      </c>
      <c r="BD2" s="6" t="s">
        <v>73</v>
      </c>
    </row>
    <row r="3" spans="2:56" s="2" customFormat="1" ht="7.5" customHeight="1">
      <c r="B3" s="7"/>
      <c r="C3" s="8"/>
      <c r="D3" s="8"/>
      <c r="E3" s="8"/>
      <c r="F3" s="8"/>
      <c r="G3" s="8"/>
      <c r="H3" s="8"/>
      <c r="I3" s="8"/>
      <c r="J3" s="8"/>
      <c r="K3" s="8"/>
      <c r="L3" s="8"/>
      <c r="M3" s="8"/>
      <c r="N3" s="8"/>
      <c r="O3" s="8"/>
      <c r="P3" s="8"/>
      <c r="Q3" s="8"/>
      <c r="R3" s="9"/>
      <c r="AT3" s="2" t="s">
        <v>73</v>
      </c>
      <c r="AZ3" s="6" t="s">
        <v>589</v>
      </c>
      <c r="BA3" s="6" t="s">
        <v>26</v>
      </c>
      <c r="BB3" s="6" t="s">
        <v>218</v>
      </c>
      <c r="BC3" s="6" t="s">
        <v>590</v>
      </c>
      <c r="BD3" s="6" t="s">
        <v>73</v>
      </c>
    </row>
    <row r="4" spans="2:46" s="2" customFormat="1" ht="37.5" customHeight="1">
      <c r="B4" s="10"/>
      <c r="C4" s="171" t="s">
        <v>96</v>
      </c>
      <c r="D4" s="172"/>
      <c r="E4" s="172"/>
      <c r="F4" s="172"/>
      <c r="G4" s="172"/>
      <c r="H4" s="172"/>
      <c r="I4" s="172"/>
      <c r="J4" s="172"/>
      <c r="K4" s="172"/>
      <c r="L4" s="172"/>
      <c r="M4" s="172"/>
      <c r="N4" s="172"/>
      <c r="O4" s="172"/>
      <c r="P4" s="172"/>
      <c r="Q4" s="172"/>
      <c r="R4" s="17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row>
    <row r="7" spans="2:18" s="6" customFormat="1" ht="18.75" customHeight="1">
      <c r="B7" s="21"/>
      <c r="C7" s="22"/>
      <c r="D7" s="15" t="s">
        <v>97</v>
      </c>
      <c r="E7" s="22"/>
      <c r="F7" s="177" t="s">
        <v>591</v>
      </c>
      <c r="G7" s="189"/>
      <c r="H7" s="189"/>
      <c r="I7" s="189"/>
      <c r="J7" s="189"/>
      <c r="K7" s="189"/>
      <c r="L7" s="189"/>
      <c r="M7" s="189"/>
      <c r="N7" s="189"/>
      <c r="O7" s="189"/>
      <c r="P7" s="189"/>
      <c r="Q7" s="18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99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206" t="str">
        <f>'Rekapitulace stavby'!$AN$8</f>
        <v>30.04.2013</v>
      </c>
      <c r="P10" s="18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90"/>
      <c r="P12" s="189"/>
      <c r="Q12" s="22"/>
      <c r="R12" s="25"/>
    </row>
    <row r="13" spans="2:18" s="6" customFormat="1" ht="18.75" customHeight="1">
      <c r="B13" s="21"/>
      <c r="C13" s="22"/>
      <c r="D13" s="22"/>
      <c r="E13" s="17" t="s">
        <v>26</v>
      </c>
      <c r="F13" s="22"/>
      <c r="G13" s="22"/>
      <c r="H13" s="22"/>
      <c r="I13" s="22"/>
      <c r="J13" s="22"/>
      <c r="K13" s="22"/>
      <c r="L13" s="22"/>
      <c r="M13" s="16" t="s">
        <v>27</v>
      </c>
      <c r="N13" s="22"/>
      <c r="O13" s="190"/>
      <c r="P13" s="18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90"/>
      <c r="P15" s="189"/>
      <c r="Q15" s="22"/>
      <c r="R15" s="25"/>
    </row>
    <row r="16" spans="2:18" s="6" customFormat="1" ht="18.75" customHeight="1">
      <c r="B16" s="21"/>
      <c r="C16" s="22"/>
      <c r="D16" s="22"/>
      <c r="E16" s="17" t="s">
        <v>26</v>
      </c>
      <c r="F16" s="22"/>
      <c r="G16" s="22"/>
      <c r="H16" s="22"/>
      <c r="I16" s="22"/>
      <c r="J16" s="22"/>
      <c r="K16" s="22"/>
      <c r="L16" s="22"/>
      <c r="M16" s="16" t="s">
        <v>27</v>
      </c>
      <c r="N16" s="22"/>
      <c r="O16" s="190"/>
      <c r="P16" s="18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ROUNDUP($N$73,2)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SUM($BE$73:$BE$199)</f>
        <v>0</v>
      </c>
      <c r="I27" s="189"/>
      <c r="J27" s="189"/>
      <c r="K27" s="22"/>
      <c r="L27" s="22"/>
      <c r="M27" s="208">
        <f>SUM($BE$73:$BE$199)*$F$27</f>
        <v>0</v>
      </c>
      <c r="N27" s="189"/>
      <c r="O27" s="189"/>
      <c r="P27" s="189"/>
      <c r="Q27" s="22"/>
      <c r="R27" s="25"/>
    </row>
    <row r="28" spans="2:18" s="6" customFormat="1" ht="15" customHeight="1">
      <c r="B28" s="21"/>
      <c r="C28" s="22"/>
      <c r="D28" s="22"/>
      <c r="E28" s="27" t="s">
        <v>37</v>
      </c>
      <c r="F28" s="28">
        <v>0.15</v>
      </c>
      <c r="G28" s="85" t="s">
        <v>36</v>
      </c>
      <c r="H28" s="208">
        <f>SUM($BF$73:$BF$199)</f>
        <v>0</v>
      </c>
      <c r="I28" s="189"/>
      <c r="J28" s="189"/>
      <c r="K28" s="22"/>
      <c r="L28" s="22"/>
      <c r="M28" s="208">
        <f>SUM($BF$73:$BF$199)*$F$28</f>
        <v>0</v>
      </c>
      <c r="N28" s="189"/>
      <c r="O28" s="189"/>
      <c r="P28" s="189"/>
      <c r="Q28" s="22"/>
      <c r="R28" s="25"/>
    </row>
    <row r="29" spans="2:18" s="6" customFormat="1" ht="15" customHeight="1" hidden="1">
      <c r="B29" s="21"/>
      <c r="C29" s="22"/>
      <c r="D29" s="22"/>
      <c r="E29" s="27" t="s">
        <v>38</v>
      </c>
      <c r="F29" s="28">
        <v>0.21</v>
      </c>
      <c r="G29" s="85" t="s">
        <v>36</v>
      </c>
      <c r="H29" s="208">
        <f>SUM($BG$73:$BG$199)</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SUM($BH$73:$BH$199)</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SUM($BI$73:$BI$199)</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SO 001 - Přípravné práce</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Karlovy Vary</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ROUNDUP($N$73,2)</f>
        <v>0</v>
      </c>
      <c r="O51" s="189"/>
      <c r="P51" s="189"/>
      <c r="Q51" s="189"/>
      <c r="R51" s="25"/>
      <c r="T51" s="22"/>
      <c r="U51" s="22"/>
      <c r="AU51" s="6" t="s">
        <v>104</v>
      </c>
    </row>
    <row r="52" spans="2:21" s="66" customFormat="1" ht="25.5" customHeight="1">
      <c r="B52" s="90"/>
      <c r="C52" s="91"/>
      <c r="D52" s="91" t="s">
        <v>431</v>
      </c>
      <c r="E52" s="91"/>
      <c r="F52" s="91"/>
      <c r="G52" s="91"/>
      <c r="H52" s="91"/>
      <c r="I52" s="91"/>
      <c r="J52" s="91"/>
      <c r="K52" s="91"/>
      <c r="L52" s="91"/>
      <c r="M52" s="91"/>
      <c r="N52" s="212">
        <f>ROUNDUP($N$74,2)</f>
        <v>0</v>
      </c>
      <c r="O52" s="213"/>
      <c r="P52" s="213"/>
      <c r="Q52" s="213"/>
      <c r="R52" s="92"/>
      <c r="T52" s="91"/>
      <c r="U52" s="91"/>
    </row>
    <row r="53" spans="2:21" s="93" customFormat="1" ht="21" customHeight="1">
      <c r="B53" s="94"/>
      <c r="C53" s="95"/>
      <c r="D53" s="95" t="s">
        <v>432</v>
      </c>
      <c r="E53" s="95"/>
      <c r="F53" s="95"/>
      <c r="G53" s="95"/>
      <c r="H53" s="95"/>
      <c r="I53" s="95"/>
      <c r="J53" s="95"/>
      <c r="K53" s="95"/>
      <c r="L53" s="95"/>
      <c r="M53" s="95"/>
      <c r="N53" s="214">
        <f>ROUNDUP($N$75,2)</f>
        <v>0</v>
      </c>
      <c r="O53" s="215"/>
      <c r="P53" s="215"/>
      <c r="Q53" s="215"/>
      <c r="R53" s="96"/>
      <c r="T53" s="95"/>
      <c r="U53" s="95"/>
    </row>
    <row r="54" spans="2:21" s="93" customFormat="1" ht="21" customHeight="1">
      <c r="B54" s="94"/>
      <c r="C54" s="95"/>
      <c r="D54" s="95" t="s">
        <v>435</v>
      </c>
      <c r="E54" s="95"/>
      <c r="F54" s="95"/>
      <c r="G54" s="95"/>
      <c r="H54" s="95"/>
      <c r="I54" s="95"/>
      <c r="J54" s="95"/>
      <c r="K54" s="95"/>
      <c r="L54" s="95"/>
      <c r="M54" s="95"/>
      <c r="N54" s="214">
        <f>ROUNDUP($N$162,2)</f>
        <v>0</v>
      </c>
      <c r="O54" s="215"/>
      <c r="P54" s="215"/>
      <c r="Q54" s="215"/>
      <c r="R54" s="96"/>
      <c r="T54" s="95"/>
      <c r="U54" s="95"/>
    </row>
    <row r="55" spans="2:21" s="93" customFormat="1" ht="15.75" customHeight="1">
      <c r="B55" s="94"/>
      <c r="C55" s="95"/>
      <c r="D55" s="95" t="s">
        <v>592</v>
      </c>
      <c r="E55" s="95"/>
      <c r="F55" s="95"/>
      <c r="G55" s="95"/>
      <c r="H55" s="95"/>
      <c r="I55" s="95"/>
      <c r="J55" s="95"/>
      <c r="K55" s="95"/>
      <c r="L55" s="95"/>
      <c r="M55" s="95"/>
      <c r="N55" s="214">
        <f>ROUNDUP($N$168,2)</f>
        <v>0</v>
      </c>
      <c r="O55" s="215"/>
      <c r="P55" s="215"/>
      <c r="Q55" s="215"/>
      <c r="R55" s="96"/>
      <c r="T55" s="95"/>
      <c r="U55" s="95"/>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71" t="s">
        <v>107</v>
      </c>
      <c r="D62" s="189"/>
      <c r="E62" s="189"/>
      <c r="F62" s="189"/>
      <c r="G62" s="189"/>
      <c r="H62" s="189"/>
      <c r="I62" s="189"/>
      <c r="J62" s="189"/>
      <c r="K62" s="189"/>
      <c r="L62" s="189"/>
      <c r="M62" s="189"/>
      <c r="N62" s="189"/>
      <c r="O62" s="189"/>
      <c r="P62" s="189"/>
      <c r="Q62" s="189"/>
      <c r="R62" s="189"/>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14</v>
      </c>
      <c r="D64" s="22"/>
      <c r="E64" s="22"/>
      <c r="F64" s="205" t="str">
        <f>$F$6</f>
        <v>S02 - Vnitroblok Závodu míru</v>
      </c>
      <c r="G64" s="189"/>
      <c r="H64" s="189"/>
      <c r="I64" s="189"/>
      <c r="J64" s="189"/>
      <c r="K64" s="189"/>
      <c r="L64" s="189"/>
      <c r="M64" s="189"/>
      <c r="N64" s="189"/>
      <c r="O64" s="189"/>
      <c r="P64" s="189"/>
      <c r="Q64" s="189"/>
      <c r="R64" s="22"/>
      <c r="S64" s="41"/>
    </row>
    <row r="65" spans="2:19" s="6" customFormat="1" ht="15" customHeight="1">
      <c r="B65" s="21"/>
      <c r="C65" s="15" t="s">
        <v>97</v>
      </c>
      <c r="D65" s="22"/>
      <c r="E65" s="22"/>
      <c r="F65" s="177" t="str">
        <f>$F$7</f>
        <v>SO 001 - Přípravné práce</v>
      </c>
      <c r="G65" s="189"/>
      <c r="H65" s="189"/>
      <c r="I65" s="189"/>
      <c r="J65" s="189"/>
      <c r="K65" s="189"/>
      <c r="L65" s="189"/>
      <c r="M65" s="189"/>
      <c r="N65" s="189"/>
      <c r="O65" s="189"/>
      <c r="P65" s="189"/>
      <c r="Q65" s="189"/>
      <c r="R65" s="22"/>
      <c r="S65" s="41"/>
    </row>
    <row r="66" spans="2:19" s="6" customFormat="1" ht="7.5" customHeight="1">
      <c r="B66" s="21"/>
      <c r="C66" s="22"/>
      <c r="D66" s="22"/>
      <c r="E66" s="22"/>
      <c r="F66" s="22"/>
      <c r="G66" s="22"/>
      <c r="H66" s="22"/>
      <c r="I66" s="22"/>
      <c r="J66" s="22"/>
      <c r="K66" s="22"/>
      <c r="L66" s="22"/>
      <c r="M66" s="22"/>
      <c r="N66" s="22"/>
      <c r="O66" s="22"/>
      <c r="P66" s="22"/>
      <c r="Q66" s="22"/>
      <c r="R66" s="22"/>
      <c r="S66" s="41"/>
    </row>
    <row r="67" spans="2:19" s="6" customFormat="1" ht="18.75" customHeight="1">
      <c r="B67" s="21"/>
      <c r="C67" s="16" t="s">
        <v>18</v>
      </c>
      <c r="D67" s="22"/>
      <c r="E67" s="22"/>
      <c r="F67" s="17" t="str">
        <f>$F$10</f>
        <v>Karlovy Vary</v>
      </c>
      <c r="G67" s="22"/>
      <c r="H67" s="22"/>
      <c r="I67" s="22"/>
      <c r="J67" s="22"/>
      <c r="K67" s="16" t="s">
        <v>20</v>
      </c>
      <c r="L67" s="22"/>
      <c r="M67" s="206" t="str">
        <f>IF($O$10="","",$O$10)</f>
        <v>30.04.2013</v>
      </c>
      <c r="N67" s="189"/>
      <c r="O67" s="189"/>
      <c r="P67" s="189"/>
      <c r="Q67" s="22"/>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5.75" customHeight="1">
      <c r="B69" s="21"/>
      <c r="C69" s="16" t="s">
        <v>24</v>
      </c>
      <c r="D69" s="22"/>
      <c r="E69" s="22"/>
      <c r="F69" s="17" t="str">
        <f>$E$13</f>
        <v> </v>
      </c>
      <c r="G69" s="22"/>
      <c r="H69" s="22"/>
      <c r="I69" s="22"/>
      <c r="J69" s="22"/>
      <c r="K69" s="16" t="s">
        <v>30</v>
      </c>
      <c r="L69" s="22"/>
      <c r="M69" s="190" t="str">
        <f>$E$19</f>
        <v> </v>
      </c>
      <c r="N69" s="189"/>
      <c r="O69" s="189"/>
      <c r="P69" s="189"/>
      <c r="Q69" s="189"/>
      <c r="R69" s="22"/>
      <c r="S69" s="41"/>
    </row>
    <row r="70" spans="2:19" s="6" customFormat="1" ht="15" customHeight="1">
      <c r="B70" s="21"/>
      <c r="C70" s="16" t="s">
        <v>28</v>
      </c>
      <c r="D70" s="22"/>
      <c r="E70" s="22"/>
      <c r="F70" s="17" t="str">
        <f>IF($E$16="","",$E$16)</f>
        <v> </v>
      </c>
      <c r="G70" s="22"/>
      <c r="H70" s="22"/>
      <c r="I70" s="22"/>
      <c r="J70" s="22"/>
      <c r="K70" s="22"/>
      <c r="L70" s="22"/>
      <c r="M70" s="22"/>
      <c r="N70" s="22"/>
      <c r="O70" s="22"/>
      <c r="P70" s="22"/>
      <c r="Q70" s="22"/>
      <c r="R70" s="22"/>
      <c r="S70" s="41"/>
    </row>
    <row r="71" spans="2:19" s="6" customFormat="1" ht="11.25" customHeight="1">
      <c r="B71" s="21"/>
      <c r="C71" s="22"/>
      <c r="D71" s="22"/>
      <c r="E71" s="22"/>
      <c r="F71" s="22"/>
      <c r="G71" s="22"/>
      <c r="H71" s="22"/>
      <c r="I71" s="22"/>
      <c r="J71" s="22"/>
      <c r="K71" s="22"/>
      <c r="L71" s="22"/>
      <c r="M71" s="22"/>
      <c r="N71" s="22"/>
      <c r="O71" s="22"/>
      <c r="P71" s="22"/>
      <c r="Q71" s="22"/>
      <c r="R71" s="22"/>
      <c r="S71" s="41"/>
    </row>
    <row r="72" spans="2:27" s="97" customFormat="1" ht="30" customHeight="1">
      <c r="B72" s="98"/>
      <c r="C72" s="99" t="s">
        <v>108</v>
      </c>
      <c r="D72" s="100" t="s">
        <v>50</v>
      </c>
      <c r="E72" s="100" t="s">
        <v>46</v>
      </c>
      <c r="F72" s="216" t="s">
        <v>109</v>
      </c>
      <c r="G72" s="217"/>
      <c r="H72" s="217"/>
      <c r="I72" s="217"/>
      <c r="J72" s="100" t="s">
        <v>110</v>
      </c>
      <c r="K72" s="100" t="s">
        <v>111</v>
      </c>
      <c r="L72" s="216" t="s">
        <v>112</v>
      </c>
      <c r="M72" s="217"/>
      <c r="N72" s="216" t="s">
        <v>113</v>
      </c>
      <c r="O72" s="217"/>
      <c r="P72" s="217"/>
      <c r="Q72" s="217"/>
      <c r="R72" s="101" t="s">
        <v>114</v>
      </c>
      <c r="S72" s="102"/>
      <c r="T72" s="53" t="s">
        <v>115</v>
      </c>
      <c r="U72" s="54" t="s">
        <v>34</v>
      </c>
      <c r="V72" s="54" t="s">
        <v>116</v>
      </c>
      <c r="W72" s="54" t="s">
        <v>117</v>
      </c>
      <c r="X72" s="54" t="s">
        <v>118</v>
      </c>
      <c r="Y72" s="54" t="s">
        <v>119</v>
      </c>
      <c r="Z72" s="54" t="s">
        <v>120</v>
      </c>
      <c r="AA72" s="55" t="s">
        <v>121</v>
      </c>
    </row>
    <row r="73" spans="2:63" s="6" customFormat="1" ht="30" customHeight="1">
      <c r="B73" s="21"/>
      <c r="C73" s="60" t="s">
        <v>103</v>
      </c>
      <c r="D73" s="22"/>
      <c r="E73" s="22"/>
      <c r="F73" s="22"/>
      <c r="G73" s="22"/>
      <c r="H73" s="22"/>
      <c r="I73" s="22"/>
      <c r="J73" s="22"/>
      <c r="K73" s="22"/>
      <c r="L73" s="22"/>
      <c r="M73" s="22"/>
      <c r="N73" s="223">
        <f>$BK$73</f>
        <v>0</v>
      </c>
      <c r="O73" s="189"/>
      <c r="P73" s="189"/>
      <c r="Q73" s="189"/>
      <c r="R73" s="22"/>
      <c r="S73" s="41"/>
      <c r="T73" s="57"/>
      <c r="U73" s="58"/>
      <c r="V73" s="58"/>
      <c r="W73" s="103">
        <f>$W$74</f>
        <v>0</v>
      </c>
      <c r="X73" s="58"/>
      <c r="Y73" s="103">
        <f>$Y$74</f>
        <v>0</v>
      </c>
      <c r="Z73" s="58"/>
      <c r="AA73" s="104">
        <f>$AA$74</f>
        <v>4833.0884</v>
      </c>
      <c r="AT73" s="6" t="s">
        <v>64</v>
      </c>
      <c r="AU73" s="6" t="s">
        <v>104</v>
      </c>
      <c r="BK73" s="105">
        <f>$BK$74</f>
        <v>0</v>
      </c>
    </row>
    <row r="74" spans="2:63" s="106" customFormat="1" ht="37.5" customHeight="1">
      <c r="B74" s="107"/>
      <c r="C74" s="108"/>
      <c r="D74" s="109" t="s">
        <v>431</v>
      </c>
      <c r="E74" s="108"/>
      <c r="F74" s="108"/>
      <c r="G74" s="108"/>
      <c r="H74" s="108"/>
      <c r="I74" s="108"/>
      <c r="J74" s="108"/>
      <c r="K74" s="108"/>
      <c r="L74" s="108"/>
      <c r="M74" s="108"/>
      <c r="N74" s="224">
        <f>$BK$74</f>
        <v>0</v>
      </c>
      <c r="O74" s="225"/>
      <c r="P74" s="225"/>
      <c r="Q74" s="225"/>
      <c r="R74" s="108"/>
      <c r="S74" s="110"/>
      <c r="T74" s="111"/>
      <c r="U74" s="108"/>
      <c r="V74" s="108"/>
      <c r="W74" s="112">
        <f>$W$75+$W$162</f>
        <v>0</v>
      </c>
      <c r="X74" s="108"/>
      <c r="Y74" s="112">
        <f>$Y$75+$Y$162</f>
        <v>0</v>
      </c>
      <c r="Z74" s="108"/>
      <c r="AA74" s="113">
        <f>$AA$75+$AA$162</f>
        <v>4833.0884</v>
      </c>
      <c r="AR74" s="114" t="s">
        <v>17</v>
      </c>
      <c r="AT74" s="114" t="s">
        <v>64</v>
      </c>
      <c r="AU74" s="114" t="s">
        <v>65</v>
      </c>
      <c r="AY74" s="114" t="s">
        <v>123</v>
      </c>
      <c r="BK74" s="115">
        <f>$BK$75+$BK$162</f>
        <v>0</v>
      </c>
    </row>
    <row r="75" spans="2:63" s="106" customFormat="1" ht="21" customHeight="1">
      <c r="B75" s="107"/>
      <c r="C75" s="108"/>
      <c r="D75" s="116" t="s">
        <v>432</v>
      </c>
      <c r="E75" s="108"/>
      <c r="F75" s="108"/>
      <c r="G75" s="108"/>
      <c r="H75" s="108"/>
      <c r="I75" s="108"/>
      <c r="J75" s="108"/>
      <c r="K75" s="108"/>
      <c r="L75" s="108"/>
      <c r="M75" s="108"/>
      <c r="N75" s="226">
        <f>$BK$75</f>
        <v>0</v>
      </c>
      <c r="O75" s="225"/>
      <c r="P75" s="225"/>
      <c r="Q75" s="225"/>
      <c r="R75" s="108"/>
      <c r="S75" s="110"/>
      <c r="T75" s="111"/>
      <c r="U75" s="108"/>
      <c r="V75" s="108"/>
      <c r="W75" s="112">
        <f>SUM($W$76:$W$161)</f>
        <v>0</v>
      </c>
      <c r="X75" s="108"/>
      <c r="Y75" s="112">
        <f>SUM($Y$76:$Y$161)</f>
        <v>0</v>
      </c>
      <c r="Z75" s="108"/>
      <c r="AA75" s="113">
        <f>SUM($AA$76:$AA$161)</f>
        <v>4830.6284</v>
      </c>
      <c r="AR75" s="114" t="s">
        <v>17</v>
      </c>
      <c r="AT75" s="114" t="s">
        <v>64</v>
      </c>
      <c r="AU75" s="114" t="s">
        <v>17</v>
      </c>
      <c r="AY75" s="114" t="s">
        <v>123</v>
      </c>
      <c r="BK75" s="115">
        <f>SUM($BK$76:$BK$161)</f>
        <v>0</v>
      </c>
    </row>
    <row r="76" spans="2:65" s="6" customFormat="1" ht="27" customHeight="1">
      <c r="B76" s="21"/>
      <c r="C76" s="117" t="s">
        <v>141</v>
      </c>
      <c r="D76" s="117" t="s">
        <v>124</v>
      </c>
      <c r="E76" s="118" t="s">
        <v>593</v>
      </c>
      <c r="F76" s="218" t="s">
        <v>594</v>
      </c>
      <c r="G76" s="219"/>
      <c r="H76" s="219"/>
      <c r="I76" s="219"/>
      <c r="J76" s="120" t="s">
        <v>172</v>
      </c>
      <c r="K76" s="121">
        <v>7526.8</v>
      </c>
      <c r="L76" s="220"/>
      <c r="M76" s="219"/>
      <c r="N76" s="221">
        <f>ROUND($L$76*$K$76,2)</f>
        <v>0</v>
      </c>
      <c r="O76" s="219"/>
      <c r="P76" s="219"/>
      <c r="Q76" s="219"/>
      <c r="R76" s="119" t="s">
        <v>161</v>
      </c>
      <c r="S76" s="41"/>
      <c r="T76" s="122"/>
      <c r="U76" s="123" t="s">
        <v>35</v>
      </c>
      <c r="V76" s="22"/>
      <c r="W76" s="22"/>
      <c r="X76" s="124">
        <v>0</v>
      </c>
      <c r="Y76" s="124">
        <f>$X$76*$K$76</f>
        <v>0</v>
      </c>
      <c r="Z76" s="124">
        <v>0</v>
      </c>
      <c r="AA76" s="125">
        <f>$Z$76*$K$76</f>
        <v>0</v>
      </c>
      <c r="AR76" s="80" t="s">
        <v>122</v>
      </c>
      <c r="AT76" s="80" t="s">
        <v>124</v>
      </c>
      <c r="AU76" s="80" t="s">
        <v>73</v>
      </c>
      <c r="AY76" s="6" t="s">
        <v>123</v>
      </c>
      <c r="BE76" s="126">
        <f>IF($U$76="základní",$N$76,0)</f>
        <v>0</v>
      </c>
      <c r="BF76" s="126">
        <f>IF($U$76="snížená",$N$76,0)</f>
        <v>0</v>
      </c>
      <c r="BG76" s="126">
        <f>IF($U$76="zákl. přenesená",$N$76,0)</f>
        <v>0</v>
      </c>
      <c r="BH76" s="126">
        <f>IF($U$76="sníž. přenesená",$N$76,0)</f>
        <v>0</v>
      </c>
      <c r="BI76" s="126">
        <f>IF($U$76="nulová",$N$76,0)</f>
        <v>0</v>
      </c>
      <c r="BJ76" s="80" t="s">
        <v>17</v>
      </c>
      <c r="BK76" s="126">
        <f>ROUND($L$76*$K$76,2)</f>
        <v>0</v>
      </c>
      <c r="BL76" s="80" t="s">
        <v>122</v>
      </c>
      <c r="BM76" s="80" t="s">
        <v>595</v>
      </c>
    </row>
    <row r="77" spans="2:47" s="6" customFormat="1" ht="16.5" customHeight="1">
      <c r="B77" s="21"/>
      <c r="C77" s="22"/>
      <c r="D77" s="22"/>
      <c r="E77" s="22"/>
      <c r="F77" s="222" t="s">
        <v>596</v>
      </c>
      <c r="G77" s="189"/>
      <c r="H77" s="189"/>
      <c r="I77" s="189"/>
      <c r="J77" s="189"/>
      <c r="K77" s="189"/>
      <c r="L77" s="189"/>
      <c r="M77" s="189"/>
      <c r="N77" s="189"/>
      <c r="O77" s="189"/>
      <c r="P77" s="189"/>
      <c r="Q77" s="189"/>
      <c r="R77" s="189"/>
      <c r="S77" s="41"/>
      <c r="T77" s="50"/>
      <c r="U77" s="22"/>
      <c r="V77" s="22"/>
      <c r="W77" s="22"/>
      <c r="X77" s="22"/>
      <c r="Y77" s="22"/>
      <c r="Z77" s="22"/>
      <c r="AA77" s="51"/>
      <c r="AT77" s="6" t="s">
        <v>128</v>
      </c>
      <c r="AU77" s="6" t="s">
        <v>73</v>
      </c>
    </row>
    <row r="78" spans="2:47" s="6" customFormat="1" ht="144.75" customHeight="1">
      <c r="B78" s="21"/>
      <c r="C78" s="22"/>
      <c r="D78" s="22"/>
      <c r="E78" s="22"/>
      <c r="F78" s="227" t="s">
        <v>597</v>
      </c>
      <c r="G78" s="189"/>
      <c r="H78" s="189"/>
      <c r="I78" s="189"/>
      <c r="J78" s="189"/>
      <c r="K78" s="189"/>
      <c r="L78" s="189"/>
      <c r="M78" s="189"/>
      <c r="N78" s="189"/>
      <c r="O78" s="189"/>
      <c r="P78" s="189"/>
      <c r="Q78" s="189"/>
      <c r="R78" s="189"/>
      <c r="S78" s="41"/>
      <c r="T78" s="50"/>
      <c r="U78" s="22"/>
      <c r="V78" s="22"/>
      <c r="W78" s="22"/>
      <c r="X78" s="22"/>
      <c r="Y78" s="22"/>
      <c r="Z78" s="22"/>
      <c r="AA78" s="51"/>
      <c r="AT78" s="6" t="s">
        <v>165</v>
      </c>
      <c r="AU78" s="6" t="s">
        <v>73</v>
      </c>
    </row>
    <row r="79" spans="2:51" s="6" customFormat="1" ht="15.75" customHeight="1">
      <c r="B79" s="145"/>
      <c r="C79" s="146"/>
      <c r="D79" s="146"/>
      <c r="E79" s="146"/>
      <c r="F79" s="234" t="s">
        <v>598</v>
      </c>
      <c r="G79" s="235"/>
      <c r="H79" s="235"/>
      <c r="I79" s="235"/>
      <c r="J79" s="146"/>
      <c r="K79" s="146"/>
      <c r="L79" s="146"/>
      <c r="M79" s="146"/>
      <c r="N79" s="146"/>
      <c r="O79" s="146"/>
      <c r="P79" s="146"/>
      <c r="Q79" s="146"/>
      <c r="R79" s="146"/>
      <c r="S79" s="148"/>
      <c r="T79" s="149"/>
      <c r="U79" s="146"/>
      <c r="V79" s="146"/>
      <c r="W79" s="146"/>
      <c r="X79" s="146"/>
      <c r="Y79" s="146"/>
      <c r="Z79" s="146"/>
      <c r="AA79" s="150"/>
      <c r="AT79" s="151" t="s">
        <v>214</v>
      </c>
      <c r="AU79" s="151" t="s">
        <v>73</v>
      </c>
      <c r="AV79" s="151" t="s">
        <v>17</v>
      </c>
      <c r="AW79" s="151" t="s">
        <v>104</v>
      </c>
      <c r="AX79" s="151" t="s">
        <v>65</v>
      </c>
      <c r="AY79" s="151" t="s">
        <v>123</v>
      </c>
    </row>
    <row r="80" spans="2:51" s="6" customFormat="1" ht="39" customHeight="1">
      <c r="B80" s="137"/>
      <c r="C80" s="138"/>
      <c r="D80" s="138"/>
      <c r="E80" s="138"/>
      <c r="F80" s="232" t="s">
        <v>599</v>
      </c>
      <c r="G80" s="233"/>
      <c r="H80" s="233"/>
      <c r="I80" s="233"/>
      <c r="J80" s="138"/>
      <c r="K80" s="140">
        <v>7526.8</v>
      </c>
      <c r="L80" s="138"/>
      <c r="M80" s="138"/>
      <c r="N80" s="138"/>
      <c r="O80" s="138"/>
      <c r="P80" s="138"/>
      <c r="Q80" s="138"/>
      <c r="R80" s="138"/>
      <c r="S80" s="141"/>
      <c r="T80" s="142"/>
      <c r="U80" s="138"/>
      <c r="V80" s="138"/>
      <c r="W80" s="138"/>
      <c r="X80" s="138"/>
      <c r="Y80" s="138"/>
      <c r="Z80" s="138"/>
      <c r="AA80" s="143"/>
      <c r="AT80" s="144" t="s">
        <v>214</v>
      </c>
      <c r="AU80" s="144" t="s">
        <v>73</v>
      </c>
      <c r="AV80" s="144" t="s">
        <v>73</v>
      </c>
      <c r="AW80" s="144" t="s">
        <v>104</v>
      </c>
      <c r="AX80" s="144" t="s">
        <v>17</v>
      </c>
      <c r="AY80" s="144" t="s">
        <v>123</v>
      </c>
    </row>
    <row r="81" spans="2:65" s="6" customFormat="1" ht="27" customHeight="1">
      <c r="B81" s="21"/>
      <c r="C81" s="117" t="s">
        <v>254</v>
      </c>
      <c r="D81" s="117" t="s">
        <v>124</v>
      </c>
      <c r="E81" s="118" t="s">
        <v>600</v>
      </c>
      <c r="F81" s="218" t="s">
        <v>601</v>
      </c>
      <c r="G81" s="219"/>
      <c r="H81" s="219"/>
      <c r="I81" s="219"/>
      <c r="J81" s="120" t="s">
        <v>172</v>
      </c>
      <c r="K81" s="121">
        <v>36</v>
      </c>
      <c r="L81" s="220"/>
      <c r="M81" s="219"/>
      <c r="N81" s="221">
        <f>ROUND($L$81*$K$81,2)</f>
        <v>0</v>
      </c>
      <c r="O81" s="219"/>
      <c r="P81" s="219"/>
      <c r="Q81" s="219"/>
      <c r="R81" s="119" t="s">
        <v>161</v>
      </c>
      <c r="S81" s="41"/>
      <c r="T81" s="122"/>
      <c r="U81" s="123" t="s">
        <v>35</v>
      </c>
      <c r="V81" s="22"/>
      <c r="W81" s="22"/>
      <c r="X81" s="124">
        <v>0</v>
      </c>
      <c r="Y81" s="124">
        <f>$X$81*$K$81</f>
        <v>0</v>
      </c>
      <c r="Z81" s="124">
        <v>0.255</v>
      </c>
      <c r="AA81" s="125">
        <f>$Z$81*$K$81</f>
        <v>9.18</v>
      </c>
      <c r="AR81" s="80" t="s">
        <v>122</v>
      </c>
      <c r="AT81" s="80" t="s">
        <v>124</v>
      </c>
      <c r="AU81" s="80" t="s">
        <v>73</v>
      </c>
      <c r="AY81" s="6" t="s">
        <v>123</v>
      </c>
      <c r="BE81" s="126">
        <f>IF($U$81="základní",$N$81,0)</f>
        <v>0</v>
      </c>
      <c r="BF81" s="126">
        <f>IF($U$81="snížená",$N$81,0)</f>
        <v>0</v>
      </c>
      <c r="BG81" s="126">
        <f>IF($U$81="zákl. přenesená",$N$81,0)</f>
        <v>0</v>
      </c>
      <c r="BH81" s="126">
        <f>IF($U$81="sníž. přenesená",$N$81,0)</f>
        <v>0</v>
      </c>
      <c r="BI81" s="126">
        <f>IF($U$81="nulová",$N$81,0)</f>
        <v>0</v>
      </c>
      <c r="BJ81" s="80" t="s">
        <v>17</v>
      </c>
      <c r="BK81" s="126">
        <f>ROUND($L$81*$K$81,2)</f>
        <v>0</v>
      </c>
      <c r="BL81" s="80" t="s">
        <v>122</v>
      </c>
      <c r="BM81" s="80" t="s">
        <v>602</v>
      </c>
    </row>
    <row r="82" spans="2:47" s="6" customFormat="1" ht="27" customHeight="1">
      <c r="B82" s="21"/>
      <c r="C82" s="22"/>
      <c r="D82" s="22"/>
      <c r="E82" s="22"/>
      <c r="F82" s="222" t="s">
        <v>603</v>
      </c>
      <c r="G82" s="189"/>
      <c r="H82" s="189"/>
      <c r="I82" s="189"/>
      <c r="J82" s="189"/>
      <c r="K82" s="189"/>
      <c r="L82" s="189"/>
      <c r="M82" s="189"/>
      <c r="N82" s="189"/>
      <c r="O82" s="189"/>
      <c r="P82" s="189"/>
      <c r="Q82" s="189"/>
      <c r="R82" s="189"/>
      <c r="S82" s="41"/>
      <c r="T82" s="50"/>
      <c r="U82" s="22"/>
      <c r="V82" s="22"/>
      <c r="W82" s="22"/>
      <c r="X82" s="22"/>
      <c r="Y82" s="22"/>
      <c r="Z82" s="22"/>
      <c r="AA82" s="51"/>
      <c r="AT82" s="6" t="s">
        <v>128</v>
      </c>
      <c r="AU82" s="6" t="s">
        <v>73</v>
      </c>
    </row>
    <row r="83" spans="2:47" s="6" customFormat="1" ht="204" customHeight="1">
      <c r="B83" s="21"/>
      <c r="C83" s="22"/>
      <c r="D83" s="22"/>
      <c r="E83" s="22"/>
      <c r="F83" s="227" t="s">
        <v>604</v>
      </c>
      <c r="G83" s="189"/>
      <c r="H83" s="189"/>
      <c r="I83" s="189"/>
      <c r="J83" s="189"/>
      <c r="K83" s="189"/>
      <c r="L83" s="189"/>
      <c r="M83" s="189"/>
      <c r="N83" s="189"/>
      <c r="O83" s="189"/>
      <c r="P83" s="189"/>
      <c r="Q83" s="189"/>
      <c r="R83" s="189"/>
      <c r="S83" s="41"/>
      <c r="T83" s="50"/>
      <c r="U83" s="22"/>
      <c r="V83" s="22"/>
      <c r="W83" s="22"/>
      <c r="X83" s="22"/>
      <c r="Y83" s="22"/>
      <c r="Z83" s="22"/>
      <c r="AA83" s="51"/>
      <c r="AT83" s="6" t="s">
        <v>165</v>
      </c>
      <c r="AU83" s="6" t="s">
        <v>73</v>
      </c>
    </row>
    <row r="84" spans="2:51" s="6" customFormat="1" ht="15.75" customHeight="1">
      <c r="B84" s="145"/>
      <c r="C84" s="146"/>
      <c r="D84" s="146"/>
      <c r="E84" s="146"/>
      <c r="F84" s="234" t="s">
        <v>605</v>
      </c>
      <c r="G84" s="235"/>
      <c r="H84" s="235"/>
      <c r="I84" s="235"/>
      <c r="J84" s="146"/>
      <c r="K84" s="146"/>
      <c r="L84" s="146"/>
      <c r="M84" s="146"/>
      <c r="N84" s="146"/>
      <c r="O84" s="146"/>
      <c r="P84" s="146"/>
      <c r="Q84" s="146"/>
      <c r="R84" s="146"/>
      <c r="S84" s="148"/>
      <c r="T84" s="149"/>
      <c r="U84" s="146"/>
      <c r="V84" s="146"/>
      <c r="W84" s="146"/>
      <c r="X84" s="146"/>
      <c r="Y84" s="146"/>
      <c r="Z84" s="146"/>
      <c r="AA84" s="150"/>
      <c r="AT84" s="151" t="s">
        <v>214</v>
      </c>
      <c r="AU84" s="151" t="s">
        <v>73</v>
      </c>
      <c r="AV84" s="151" t="s">
        <v>17</v>
      </c>
      <c r="AW84" s="151" t="s">
        <v>104</v>
      </c>
      <c r="AX84" s="151" t="s">
        <v>65</v>
      </c>
      <c r="AY84" s="151" t="s">
        <v>123</v>
      </c>
    </row>
    <row r="85" spans="2:51" s="6" customFormat="1" ht="15.75" customHeight="1">
      <c r="B85" s="137"/>
      <c r="C85" s="138"/>
      <c r="D85" s="138"/>
      <c r="E85" s="138"/>
      <c r="F85" s="232" t="s">
        <v>335</v>
      </c>
      <c r="G85" s="233"/>
      <c r="H85" s="233"/>
      <c r="I85" s="233"/>
      <c r="J85" s="138"/>
      <c r="K85" s="140">
        <v>36</v>
      </c>
      <c r="L85" s="138"/>
      <c r="M85" s="138"/>
      <c r="N85" s="138"/>
      <c r="O85" s="138"/>
      <c r="P85" s="138"/>
      <c r="Q85" s="138"/>
      <c r="R85" s="138"/>
      <c r="S85" s="141"/>
      <c r="T85" s="142"/>
      <c r="U85" s="138"/>
      <c r="V85" s="138"/>
      <c r="W85" s="138"/>
      <c r="X85" s="138"/>
      <c r="Y85" s="138"/>
      <c r="Z85" s="138"/>
      <c r="AA85" s="143"/>
      <c r="AT85" s="144" t="s">
        <v>214</v>
      </c>
      <c r="AU85" s="144" t="s">
        <v>73</v>
      </c>
      <c r="AV85" s="144" t="s">
        <v>73</v>
      </c>
      <c r="AW85" s="144" t="s">
        <v>104</v>
      </c>
      <c r="AX85" s="144" t="s">
        <v>17</v>
      </c>
      <c r="AY85" s="144" t="s">
        <v>123</v>
      </c>
    </row>
    <row r="86" spans="2:65" s="6" customFormat="1" ht="27" customHeight="1">
      <c r="B86" s="21"/>
      <c r="C86" s="117" t="s">
        <v>138</v>
      </c>
      <c r="D86" s="117" t="s">
        <v>124</v>
      </c>
      <c r="E86" s="118" t="s">
        <v>606</v>
      </c>
      <c r="F86" s="218" t="s">
        <v>607</v>
      </c>
      <c r="G86" s="219"/>
      <c r="H86" s="219"/>
      <c r="I86" s="219"/>
      <c r="J86" s="120" t="s">
        <v>172</v>
      </c>
      <c r="K86" s="121">
        <v>123.4</v>
      </c>
      <c r="L86" s="220"/>
      <c r="M86" s="219"/>
      <c r="N86" s="221">
        <f>ROUND($L$86*$K$86,2)</f>
        <v>0</v>
      </c>
      <c r="O86" s="219"/>
      <c r="P86" s="219"/>
      <c r="Q86" s="219"/>
      <c r="R86" s="119" t="s">
        <v>161</v>
      </c>
      <c r="S86" s="41"/>
      <c r="T86" s="122"/>
      <c r="U86" s="123" t="s">
        <v>35</v>
      </c>
      <c r="V86" s="22"/>
      <c r="W86" s="22"/>
      <c r="X86" s="124">
        <v>0</v>
      </c>
      <c r="Y86" s="124">
        <f>$X$86*$K$86</f>
        <v>0</v>
      </c>
      <c r="Z86" s="124">
        <v>0.26</v>
      </c>
      <c r="AA86" s="125">
        <f>$Z$86*$K$86</f>
        <v>32.084</v>
      </c>
      <c r="AR86" s="80" t="s">
        <v>122</v>
      </c>
      <c r="AT86" s="80" t="s">
        <v>124</v>
      </c>
      <c r="AU86" s="80" t="s">
        <v>73</v>
      </c>
      <c r="AY86" s="6" t="s">
        <v>123</v>
      </c>
      <c r="BE86" s="126">
        <f>IF($U$86="základní",$N$86,0)</f>
        <v>0</v>
      </c>
      <c r="BF86" s="126">
        <f>IF($U$86="snížená",$N$86,0)</f>
        <v>0</v>
      </c>
      <c r="BG86" s="126">
        <f>IF($U$86="zákl. přenesená",$N$86,0)</f>
        <v>0</v>
      </c>
      <c r="BH86" s="126">
        <f>IF($U$86="sníž. přenesená",$N$86,0)</f>
        <v>0</v>
      </c>
      <c r="BI86" s="126">
        <f>IF($U$86="nulová",$N$86,0)</f>
        <v>0</v>
      </c>
      <c r="BJ86" s="80" t="s">
        <v>17</v>
      </c>
      <c r="BK86" s="126">
        <f>ROUND($L$86*$K$86,2)</f>
        <v>0</v>
      </c>
      <c r="BL86" s="80" t="s">
        <v>122</v>
      </c>
      <c r="BM86" s="80" t="s">
        <v>608</v>
      </c>
    </row>
    <row r="87" spans="2:47" s="6" customFormat="1" ht="27" customHeight="1">
      <c r="B87" s="21"/>
      <c r="C87" s="22"/>
      <c r="D87" s="22"/>
      <c r="E87" s="22"/>
      <c r="F87" s="222" t="s">
        <v>609</v>
      </c>
      <c r="G87" s="189"/>
      <c r="H87" s="189"/>
      <c r="I87" s="189"/>
      <c r="J87" s="189"/>
      <c r="K87" s="189"/>
      <c r="L87" s="189"/>
      <c r="M87" s="189"/>
      <c r="N87" s="189"/>
      <c r="O87" s="189"/>
      <c r="P87" s="189"/>
      <c r="Q87" s="189"/>
      <c r="R87" s="189"/>
      <c r="S87" s="41"/>
      <c r="T87" s="50"/>
      <c r="U87" s="22"/>
      <c r="V87" s="22"/>
      <c r="W87" s="22"/>
      <c r="X87" s="22"/>
      <c r="Y87" s="22"/>
      <c r="Z87" s="22"/>
      <c r="AA87" s="51"/>
      <c r="AT87" s="6" t="s">
        <v>128</v>
      </c>
      <c r="AU87" s="6" t="s">
        <v>73</v>
      </c>
    </row>
    <row r="88" spans="2:47" s="6" customFormat="1" ht="204" customHeight="1">
      <c r="B88" s="21"/>
      <c r="C88" s="22"/>
      <c r="D88" s="22"/>
      <c r="E88" s="22"/>
      <c r="F88" s="227" t="s">
        <v>604</v>
      </c>
      <c r="G88" s="189"/>
      <c r="H88" s="189"/>
      <c r="I88" s="189"/>
      <c r="J88" s="189"/>
      <c r="K88" s="189"/>
      <c r="L88" s="189"/>
      <c r="M88" s="189"/>
      <c r="N88" s="189"/>
      <c r="O88" s="189"/>
      <c r="P88" s="189"/>
      <c r="Q88" s="189"/>
      <c r="R88" s="189"/>
      <c r="S88" s="41"/>
      <c r="T88" s="50"/>
      <c r="U88" s="22"/>
      <c r="V88" s="22"/>
      <c r="W88" s="22"/>
      <c r="X88" s="22"/>
      <c r="Y88" s="22"/>
      <c r="Z88" s="22"/>
      <c r="AA88" s="51"/>
      <c r="AT88" s="6" t="s">
        <v>165</v>
      </c>
      <c r="AU88" s="6" t="s">
        <v>73</v>
      </c>
    </row>
    <row r="89" spans="2:51" s="6" customFormat="1" ht="15.75" customHeight="1">
      <c r="B89" s="145"/>
      <c r="C89" s="146"/>
      <c r="D89" s="146"/>
      <c r="E89" s="146"/>
      <c r="F89" s="234" t="s">
        <v>610</v>
      </c>
      <c r="G89" s="235"/>
      <c r="H89" s="235"/>
      <c r="I89" s="235"/>
      <c r="J89" s="146"/>
      <c r="K89" s="146"/>
      <c r="L89" s="146"/>
      <c r="M89" s="146"/>
      <c r="N89" s="146"/>
      <c r="O89" s="146"/>
      <c r="P89" s="146"/>
      <c r="Q89" s="146"/>
      <c r="R89" s="146"/>
      <c r="S89" s="148"/>
      <c r="T89" s="149"/>
      <c r="U89" s="146"/>
      <c r="V89" s="146"/>
      <c r="W89" s="146"/>
      <c r="X89" s="146"/>
      <c r="Y89" s="146"/>
      <c r="Z89" s="146"/>
      <c r="AA89" s="150"/>
      <c r="AT89" s="151" t="s">
        <v>214</v>
      </c>
      <c r="AU89" s="151" t="s">
        <v>73</v>
      </c>
      <c r="AV89" s="151" t="s">
        <v>17</v>
      </c>
      <c r="AW89" s="151" t="s">
        <v>104</v>
      </c>
      <c r="AX89" s="151" t="s">
        <v>65</v>
      </c>
      <c r="AY89" s="151" t="s">
        <v>123</v>
      </c>
    </row>
    <row r="90" spans="2:51" s="6" customFormat="1" ht="15.75" customHeight="1">
      <c r="B90" s="137"/>
      <c r="C90" s="138"/>
      <c r="D90" s="138"/>
      <c r="E90" s="138"/>
      <c r="F90" s="232" t="s">
        <v>611</v>
      </c>
      <c r="G90" s="233"/>
      <c r="H90" s="233"/>
      <c r="I90" s="233"/>
      <c r="J90" s="138"/>
      <c r="K90" s="140">
        <v>116.5</v>
      </c>
      <c r="L90" s="138"/>
      <c r="M90" s="138"/>
      <c r="N90" s="138"/>
      <c r="O90" s="138"/>
      <c r="P90" s="138"/>
      <c r="Q90" s="138"/>
      <c r="R90" s="138"/>
      <c r="S90" s="141"/>
      <c r="T90" s="142"/>
      <c r="U90" s="138"/>
      <c r="V90" s="138"/>
      <c r="W90" s="138"/>
      <c r="X90" s="138"/>
      <c r="Y90" s="138"/>
      <c r="Z90" s="138"/>
      <c r="AA90" s="143"/>
      <c r="AT90" s="144" t="s">
        <v>214</v>
      </c>
      <c r="AU90" s="144" t="s">
        <v>73</v>
      </c>
      <c r="AV90" s="144" t="s">
        <v>73</v>
      </c>
      <c r="AW90" s="144" t="s">
        <v>104</v>
      </c>
      <c r="AX90" s="144" t="s">
        <v>65</v>
      </c>
      <c r="AY90" s="144" t="s">
        <v>123</v>
      </c>
    </row>
    <row r="91" spans="2:51" s="6" customFormat="1" ht="15.75" customHeight="1">
      <c r="B91" s="145"/>
      <c r="C91" s="146"/>
      <c r="D91" s="146"/>
      <c r="E91" s="146"/>
      <c r="F91" s="234" t="s">
        <v>612</v>
      </c>
      <c r="G91" s="235"/>
      <c r="H91" s="235"/>
      <c r="I91" s="235"/>
      <c r="J91" s="146"/>
      <c r="K91" s="146"/>
      <c r="L91" s="146"/>
      <c r="M91" s="146"/>
      <c r="N91" s="146"/>
      <c r="O91" s="146"/>
      <c r="P91" s="146"/>
      <c r="Q91" s="146"/>
      <c r="R91" s="146"/>
      <c r="S91" s="148"/>
      <c r="T91" s="149"/>
      <c r="U91" s="146"/>
      <c r="V91" s="146"/>
      <c r="W91" s="146"/>
      <c r="X91" s="146"/>
      <c r="Y91" s="146"/>
      <c r="Z91" s="146"/>
      <c r="AA91" s="150"/>
      <c r="AT91" s="151" t="s">
        <v>214</v>
      </c>
      <c r="AU91" s="151" t="s">
        <v>73</v>
      </c>
      <c r="AV91" s="151" t="s">
        <v>17</v>
      </c>
      <c r="AW91" s="151" t="s">
        <v>104</v>
      </c>
      <c r="AX91" s="151" t="s">
        <v>65</v>
      </c>
      <c r="AY91" s="151" t="s">
        <v>123</v>
      </c>
    </row>
    <row r="92" spans="2:51" s="6" customFormat="1" ht="15.75" customHeight="1">
      <c r="B92" s="137"/>
      <c r="C92" s="138"/>
      <c r="D92" s="138"/>
      <c r="E92" s="138"/>
      <c r="F92" s="232" t="s">
        <v>613</v>
      </c>
      <c r="G92" s="233"/>
      <c r="H92" s="233"/>
      <c r="I92" s="233"/>
      <c r="J92" s="138"/>
      <c r="K92" s="140">
        <v>6.9</v>
      </c>
      <c r="L92" s="138"/>
      <c r="M92" s="138"/>
      <c r="N92" s="138"/>
      <c r="O92" s="138"/>
      <c r="P92" s="138"/>
      <c r="Q92" s="138"/>
      <c r="R92" s="138"/>
      <c r="S92" s="141"/>
      <c r="T92" s="142"/>
      <c r="U92" s="138"/>
      <c r="V92" s="138"/>
      <c r="W92" s="138"/>
      <c r="X92" s="138"/>
      <c r="Y92" s="138"/>
      <c r="Z92" s="138"/>
      <c r="AA92" s="143"/>
      <c r="AT92" s="144" t="s">
        <v>214</v>
      </c>
      <c r="AU92" s="144" t="s">
        <v>73</v>
      </c>
      <c r="AV92" s="144" t="s">
        <v>73</v>
      </c>
      <c r="AW92" s="144" t="s">
        <v>104</v>
      </c>
      <c r="AX92" s="144" t="s">
        <v>65</v>
      </c>
      <c r="AY92" s="144" t="s">
        <v>123</v>
      </c>
    </row>
    <row r="93" spans="2:51" s="6" customFormat="1" ht="15.75" customHeight="1">
      <c r="B93" s="152"/>
      <c r="C93" s="153"/>
      <c r="D93" s="153"/>
      <c r="E93" s="153"/>
      <c r="F93" s="236" t="s">
        <v>614</v>
      </c>
      <c r="G93" s="237"/>
      <c r="H93" s="237"/>
      <c r="I93" s="237"/>
      <c r="J93" s="153"/>
      <c r="K93" s="154">
        <v>123.4</v>
      </c>
      <c r="L93" s="153"/>
      <c r="M93" s="153"/>
      <c r="N93" s="153"/>
      <c r="O93" s="153"/>
      <c r="P93" s="153"/>
      <c r="Q93" s="153"/>
      <c r="R93" s="153"/>
      <c r="S93" s="155"/>
      <c r="T93" s="156"/>
      <c r="U93" s="153"/>
      <c r="V93" s="153"/>
      <c r="W93" s="153"/>
      <c r="X93" s="153"/>
      <c r="Y93" s="153"/>
      <c r="Z93" s="153"/>
      <c r="AA93" s="157"/>
      <c r="AT93" s="158" t="s">
        <v>214</v>
      </c>
      <c r="AU93" s="158" t="s">
        <v>73</v>
      </c>
      <c r="AV93" s="158" t="s">
        <v>122</v>
      </c>
      <c r="AW93" s="158" t="s">
        <v>104</v>
      </c>
      <c r="AX93" s="158" t="s">
        <v>17</v>
      </c>
      <c r="AY93" s="158" t="s">
        <v>123</v>
      </c>
    </row>
    <row r="94" spans="2:65" s="6" customFormat="1" ht="27" customHeight="1">
      <c r="B94" s="21"/>
      <c r="C94" s="117" t="s">
        <v>144</v>
      </c>
      <c r="D94" s="117" t="s">
        <v>124</v>
      </c>
      <c r="E94" s="118" t="s">
        <v>615</v>
      </c>
      <c r="F94" s="218" t="s">
        <v>616</v>
      </c>
      <c r="G94" s="219"/>
      <c r="H94" s="219"/>
      <c r="I94" s="219"/>
      <c r="J94" s="120" t="s">
        <v>172</v>
      </c>
      <c r="K94" s="121">
        <v>1448.2</v>
      </c>
      <c r="L94" s="220"/>
      <c r="M94" s="219"/>
      <c r="N94" s="221">
        <f>ROUND($L$94*$K$94,2)</f>
        <v>0</v>
      </c>
      <c r="O94" s="219"/>
      <c r="P94" s="219"/>
      <c r="Q94" s="219"/>
      <c r="R94" s="119" t="s">
        <v>161</v>
      </c>
      <c r="S94" s="41"/>
      <c r="T94" s="122"/>
      <c r="U94" s="123" t="s">
        <v>35</v>
      </c>
      <c r="V94" s="22"/>
      <c r="W94" s="22"/>
      <c r="X94" s="124">
        <v>0</v>
      </c>
      <c r="Y94" s="124">
        <f>$X$94*$K$94</f>
        <v>0</v>
      </c>
      <c r="Z94" s="124">
        <v>0.235</v>
      </c>
      <c r="AA94" s="125">
        <f>$Z$94*$K$94</f>
        <v>340.327</v>
      </c>
      <c r="AR94" s="80" t="s">
        <v>122</v>
      </c>
      <c r="AT94" s="80" t="s">
        <v>124</v>
      </c>
      <c r="AU94" s="80" t="s">
        <v>73</v>
      </c>
      <c r="AY94" s="6" t="s">
        <v>123</v>
      </c>
      <c r="BE94" s="126">
        <f>IF($U$94="základní",$N$94,0)</f>
        <v>0</v>
      </c>
      <c r="BF94" s="126">
        <f>IF($U$94="snížená",$N$94,0)</f>
        <v>0</v>
      </c>
      <c r="BG94" s="126">
        <f>IF($U$94="zákl. přenesená",$N$94,0)</f>
        <v>0</v>
      </c>
      <c r="BH94" s="126">
        <f>IF($U$94="sníž. přenesená",$N$94,0)</f>
        <v>0</v>
      </c>
      <c r="BI94" s="126">
        <f>IF($U$94="nulová",$N$94,0)</f>
        <v>0</v>
      </c>
      <c r="BJ94" s="80" t="s">
        <v>17</v>
      </c>
      <c r="BK94" s="126">
        <f>ROUND($L$94*$K$94,2)</f>
        <v>0</v>
      </c>
      <c r="BL94" s="80" t="s">
        <v>122</v>
      </c>
      <c r="BM94" s="80" t="s">
        <v>617</v>
      </c>
    </row>
    <row r="95" spans="2:47" s="6" customFormat="1" ht="27" customHeight="1">
      <c r="B95" s="21"/>
      <c r="C95" s="22"/>
      <c r="D95" s="22"/>
      <c r="E95" s="22"/>
      <c r="F95" s="222" t="s">
        <v>618</v>
      </c>
      <c r="G95" s="189"/>
      <c r="H95" s="189"/>
      <c r="I95" s="189"/>
      <c r="J95" s="189"/>
      <c r="K95" s="189"/>
      <c r="L95" s="189"/>
      <c r="M95" s="189"/>
      <c r="N95" s="189"/>
      <c r="O95" s="189"/>
      <c r="P95" s="189"/>
      <c r="Q95" s="189"/>
      <c r="R95" s="189"/>
      <c r="S95" s="41"/>
      <c r="T95" s="50"/>
      <c r="U95" s="22"/>
      <c r="V95" s="22"/>
      <c r="W95" s="22"/>
      <c r="X95" s="22"/>
      <c r="Y95" s="22"/>
      <c r="Z95" s="22"/>
      <c r="AA95" s="51"/>
      <c r="AT95" s="6" t="s">
        <v>128</v>
      </c>
      <c r="AU95" s="6" t="s">
        <v>73</v>
      </c>
    </row>
    <row r="96" spans="2:47" s="6" customFormat="1" ht="286.5" customHeight="1">
      <c r="B96" s="21"/>
      <c r="C96" s="22"/>
      <c r="D96" s="22"/>
      <c r="E96" s="22"/>
      <c r="F96" s="227" t="s">
        <v>619</v>
      </c>
      <c r="G96" s="189"/>
      <c r="H96" s="189"/>
      <c r="I96" s="189"/>
      <c r="J96" s="189"/>
      <c r="K96" s="189"/>
      <c r="L96" s="189"/>
      <c r="M96" s="189"/>
      <c r="N96" s="189"/>
      <c r="O96" s="189"/>
      <c r="P96" s="189"/>
      <c r="Q96" s="189"/>
      <c r="R96" s="189"/>
      <c r="S96" s="41"/>
      <c r="T96" s="50"/>
      <c r="U96" s="22"/>
      <c r="V96" s="22"/>
      <c r="W96" s="22"/>
      <c r="X96" s="22"/>
      <c r="Y96" s="22"/>
      <c r="Z96" s="22"/>
      <c r="AA96" s="51"/>
      <c r="AT96" s="6" t="s">
        <v>165</v>
      </c>
      <c r="AU96" s="6" t="s">
        <v>73</v>
      </c>
    </row>
    <row r="97" spans="2:51" s="6" customFormat="1" ht="15.75" customHeight="1">
      <c r="B97" s="145"/>
      <c r="C97" s="146"/>
      <c r="D97" s="146"/>
      <c r="E97" s="146"/>
      <c r="F97" s="234" t="s">
        <v>620</v>
      </c>
      <c r="G97" s="235"/>
      <c r="H97" s="235"/>
      <c r="I97" s="235"/>
      <c r="J97" s="146"/>
      <c r="K97" s="146"/>
      <c r="L97" s="146"/>
      <c r="M97" s="146"/>
      <c r="N97" s="146"/>
      <c r="O97" s="146"/>
      <c r="P97" s="146"/>
      <c r="Q97" s="146"/>
      <c r="R97" s="146"/>
      <c r="S97" s="148"/>
      <c r="T97" s="149"/>
      <c r="U97" s="146"/>
      <c r="V97" s="146"/>
      <c r="W97" s="146"/>
      <c r="X97" s="146"/>
      <c r="Y97" s="146"/>
      <c r="Z97" s="146"/>
      <c r="AA97" s="150"/>
      <c r="AT97" s="151" t="s">
        <v>214</v>
      </c>
      <c r="AU97" s="151" t="s">
        <v>73</v>
      </c>
      <c r="AV97" s="151" t="s">
        <v>17</v>
      </c>
      <c r="AW97" s="151" t="s">
        <v>104</v>
      </c>
      <c r="AX97" s="151" t="s">
        <v>65</v>
      </c>
      <c r="AY97" s="151" t="s">
        <v>123</v>
      </c>
    </row>
    <row r="98" spans="2:51" s="6" customFormat="1" ht="15.75" customHeight="1">
      <c r="B98" s="137"/>
      <c r="C98" s="138"/>
      <c r="D98" s="138"/>
      <c r="E98" s="138"/>
      <c r="F98" s="232" t="s">
        <v>621</v>
      </c>
      <c r="G98" s="233"/>
      <c r="H98" s="233"/>
      <c r="I98" s="233"/>
      <c r="J98" s="138"/>
      <c r="K98" s="140">
        <v>1324.8</v>
      </c>
      <c r="L98" s="138"/>
      <c r="M98" s="138"/>
      <c r="N98" s="138"/>
      <c r="O98" s="138"/>
      <c r="P98" s="138"/>
      <c r="Q98" s="138"/>
      <c r="R98" s="138"/>
      <c r="S98" s="141"/>
      <c r="T98" s="142"/>
      <c r="U98" s="138"/>
      <c r="V98" s="138"/>
      <c r="W98" s="138"/>
      <c r="X98" s="138"/>
      <c r="Y98" s="138"/>
      <c r="Z98" s="138"/>
      <c r="AA98" s="143"/>
      <c r="AT98" s="144" t="s">
        <v>214</v>
      </c>
      <c r="AU98" s="144" t="s">
        <v>73</v>
      </c>
      <c r="AV98" s="144" t="s">
        <v>73</v>
      </c>
      <c r="AW98" s="144" t="s">
        <v>104</v>
      </c>
      <c r="AX98" s="144" t="s">
        <v>65</v>
      </c>
      <c r="AY98" s="144" t="s">
        <v>123</v>
      </c>
    </row>
    <row r="99" spans="2:51" s="6" customFormat="1" ht="15.75" customHeight="1">
      <c r="B99" s="145"/>
      <c r="C99" s="146"/>
      <c r="D99" s="146"/>
      <c r="E99" s="146"/>
      <c r="F99" s="234" t="s">
        <v>622</v>
      </c>
      <c r="G99" s="235"/>
      <c r="H99" s="235"/>
      <c r="I99" s="235"/>
      <c r="J99" s="146"/>
      <c r="K99" s="146"/>
      <c r="L99" s="146"/>
      <c r="M99" s="146"/>
      <c r="N99" s="146"/>
      <c r="O99" s="146"/>
      <c r="P99" s="146"/>
      <c r="Q99" s="146"/>
      <c r="R99" s="146"/>
      <c r="S99" s="148"/>
      <c r="T99" s="149"/>
      <c r="U99" s="146"/>
      <c r="V99" s="146"/>
      <c r="W99" s="146"/>
      <c r="X99" s="146"/>
      <c r="Y99" s="146"/>
      <c r="Z99" s="146"/>
      <c r="AA99" s="150"/>
      <c r="AT99" s="151" t="s">
        <v>214</v>
      </c>
      <c r="AU99" s="151" t="s">
        <v>73</v>
      </c>
      <c r="AV99" s="151" t="s">
        <v>17</v>
      </c>
      <c r="AW99" s="151" t="s">
        <v>104</v>
      </c>
      <c r="AX99" s="151" t="s">
        <v>65</v>
      </c>
      <c r="AY99" s="151" t="s">
        <v>123</v>
      </c>
    </row>
    <row r="100" spans="2:51" s="6" customFormat="1" ht="15.75" customHeight="1">
      <c r="B100" s="137"/>
      <c r="C100" s="138"/>
      <c r="D100" s="138"/>
      <c r="E100" s="138"/>
      <c r="F100" s="232" t="s">
        <v>611</v>
      </c>
      <c r="G100" s="233"/>
      <c r="H100" s="233"/>
      <c r="I100" s="233"/>
      <c r="J100" s="138"/>
      <c r="K100" s="140">
        <v>116.5</v>
      </c>
      <c r="L100" s="138"/>
      <c r="M100" s="138"/>
      <c r="N100" s="138"/>
      <c r="O100" s="138"/>
      <c r="P100" s="138"/>
      <c r="Q100" s="138"/>
      <c r="R100" s="138"/>
      <c r="S100" s="141"/>
      <c r="T100" s="142"/>
      <c r="U100" s="138"/>
      <c r="V100" s="138"/>
      <c r="W100" s="138"/>
      <c r="X100" s="138"/>
      <c r="Y100" s="138"/>
      <c r="Z100" s="138"/>
      <c r="AA100" s="143"/>
      <c r="AT100" s="144" t="s">
        <v>214</v>
      </c>
      <c r="AU100" s="144" t="s">
        <v>73</v>
      </c>
      <c r="AV100" s="144" t="s">
        <v>73</v>
      </c>
      <c r="AW100" s="144" t="s">
        <v>104</v>
      </c>
      <c r="AX100" s="144" t="s">
        <v>65</v>
      </c>
      <c r="AY100" s="144" t="s">
        <v>123</v>
      </c>
    </row>
    <row r="101" spans="2:51" s="6" customFormat="1" ht="15.75" customHeight="1">
      <c r="B101" s="145"/>
      <c r="C101" s="146"/>
      <c r="D101" s="146"/>
      <c r="E101" s="146"/>
      <c r="F101" s="234" t="s">
        <v>623</v>
      </c>
      <c r="G101" s="235"/>
      <c r="H101" s="235"/>
      <c r="I101" s="235"/>
      <c r="J101" s="146"/>
      <c r="K101" s="146"/>
      <c r="L101" s="146"/>
      <c r="M101" s="146"/>
      <c r="N101" s="146"/>
      <c r="O101" s="146"/>
      <c r="P101" s="146"/>
      <c r="Q101" s="146"/>
      <c r="R101" s="146"/>
      <c r="S101" s="148"/>
      <c r="T101" s="149"/>
      <c r="U101" s="146"/>
      <c r="V101" s="146"/>
      <c r="W101" s="146"/>
      <c r="X101" s="146"/>
      <c r="Y101" s="146"/>
      <c r="Z101" s="146"/>
      <c r="AA101" s="150"/>
      <c r="AT101" s="151" t="s">
        <v>214</v>
      </c>
      <c r="AU101" s="151" t="s">
        <v>73</v>
      </c>
      <c r="AV101" s="151" t="s">
        <v>17</v>
      </c>
      <c r="AW101" s="151" t="s">
        <v>104</v>
      </c>
      <c r="AX101" s="151" t="s">
        <v>65</v>
      </c>
      <c r="AY101" s="151" t="s">
        <v>123</v>
      </c>
    </row>
    <row r="102" spans="2:51" s="6" customFormat="1" ht="15.75" customHeight="1">
      <c r="B102" s="137"/>
      <c r="C102" s="138"/>
      <c r="D102" s="138"/>
      <c r="E102" s="138"/>
      <c r="F102" s="232" t="s">
        <v>613</v>
      </c>
      <c r="G102" s="233"/>
      <c r="H102" s="233"/>
      <c r="I102" s="233"/>
      <c r="J102" s="138"/>
      <c r="K102" s="140">
        <v>6.9</v>
      </c>
      <c r="L102" s="138"/>
      <c r="M102" s="138"/>
      <c r="N102" s="138"/>
      <c r="O102" s="138"/>
      <c r="P102" s="138"/>
      <c r="Q102" s="138"/>
      <c r="R102" s="138"/>
      <c r="S102" s="141"/>
      <c r="T102" s="142"/>
      <c r="U102" s="138"/>
      <c r="V102" s="138"/>
      <c r="W102" s="138"/>
      <c r="X102" s="138"/>
      <c r="Y102" s="138"/>
      <c r="Z102" s="138"/>
      <c r="AA102" s="143"/>
      <c r="AT102" s="144" t="s">
        <v>214</v>
      </c>
      <c r="AU102" s="144" t="s">
        <v>73</v>
      </c>
      <c r="AV102" s="144" t="s">
        <v>73</v>
      </c>
      <c r="AW102" s="144" t="s">
        <v>104</v>
      </c>
      <c r="AX102" s="144" t="s">
        <v>65</v>
      </c>
      <c r="AY102" s="144" t="s">
        <v>123</v>
      </c>
    </row>
    <row r="103" spans="2:51" s="6" customFormat="1" ht="15.75" customHeight="1">
      <c r="B103" s="152"/>
      <c r="C103" s="153"/>
      <c r="D103" s="153"/>
      <c r="E103" s="153"/>
      <c r="F103" s="236" t="s">
        <v>614</v>
      </c>
      <c r="G103" s="237"/>
      <c r="H103" s="237"/>
      <c r="I103" s="237"/>
      <c r="J103" s="153"/>
      <c r="K103" s="154">
        <v>1448.2</v>
      </c>
      <c r="L103" s="153"/>
      <c r="M103" s="153"/>
      <c r="N103" s="153"/>
      <c r="O103" s="153"/>
      <c r="P103" s="153"/>
      <c r="Q103" s="153"/>
      <c r="R103" s="153"/>
      <c r="S103" s="155"/>
      <c r="T103" s="156"/>
      <c r="U103" s="153"/>
      <c r="V103" s="153"/>
      <c r="W103" s="153"/>
      <c r="X103" s="153"/>
      <c r="Y103" s="153"/>
      <c r="Z103" s="153"/>
      <c r="AA103" s="157"/>
      <c r="AT103" s="158" t="s">
        <v>214</v>
      </c>
      <c r="AU103" s="158" t="s">
        <v>73</v>
      </c>
      <c r="AV103" s="158" t="s">
        <v>122</v>
      </c>
      <c r="AW103" s="158" t="s">
        <v>104</v>
      </c>
      <c r="AX103" s="158" t="s">
        <v>17</v>
      </c>
      <c r="AY103" s="158" t="s">
        <v>123</v>
      </c>
    </row>
    <row r="104" spans="2:65" s="6" customFormat="1" ht="27" customHeight="1">
      <c r="B104" s="21"/>
      <c r="C104" s="117" t="s">
        <v>199</v>
      </c>
      <c r="D104" s="117" t="s">
        <v>124</v>
      </c>
      <c r="E104" s="118" t="s">
        <v>624</v>
      </c>
      <c r="F104" s="218" t="s">
        <v>625</v>
      </c>
      <c r="G104" s="219"/>
      <c r="H104" s="219"/>
      <c r="I104" s="219"/>
      <c r="J104" s="120" t="s">
        <v>172</v>
      </c>
      <c r="K104" s="121">
        <v>4956.2</v>
      </c>
      <c r="L104" s="220"/>
      <c r="M104" s="219"/>
      <c r="N104" s="221">
        <f>ROUND($L$104*$K$104,2)</f>
        <v>0</v>
      </c>
      <c r="O104" s="219"/>
      <c r="P104" s="219"/>
      <c r="Q104" s="219"/>
      <c r="R104" s="119" t="s">
        <v>161</v>
      </c>
      <c r="S104" s="41"/>
      <c r="T104" s="122"/>
      <c r="U104" s="123" t="s">
        <v>35</v>
      </c>
      <c r="V104" s="22"/>
      <c r="W104" s="22"/>
      <c r="X104" s="124">
        <v>0</v>
      </c>
      <c r="Y104" s="124">
        <f>$X$104*$K$104</f>
        <v>0</v>
      </c>
      <c r="Z104" s="124">
        <v>0.56</v>
      </c>
      <c r="AA104" s="125">
        <f>$Z$104*$K$104</f>
        <v>2775.472</v>
      </c>
      <c r="AR104" s="80" t="s">
        <v>122</v>
      </c>
      <c r="AT104" s="80" t="s">
        <v>124</v>
      </c>
      <c r="AU104" s="80" t="s">
        <v>73</v>
      </c>
      <c r="AY104" s="6" t="s">
        <v>123</v>
      </c>
      <c r="BE104" s="126">
        <f>IF($U$104="základní",$N$104,0)</f>
        <v>0</v>
      </c>
      <c r="BF104" s="126">
        <f>IF($U$104="snížená",$N$104,0)</f>
        <v>0</v>
      </c>
      <c r="BG104" s="126">
        <f>IF($U$104="zákl. přenesená",$N$104,0)</f>
        <v>0</v>
      </c>
      <c r="BH104" s="126">
        <f>IF($U$104="sníž. přenesená",$N$104,0)</f>
        <v>0</v>
      </c>
      <c r="BI104" s="126">
        <f>IF($U$104="nulová",$N$104,0)</f>
        <v>0</v>
      </c>
      <c r="BJ104" s="80" t="s">
        <v>17</v>
      </c>
      <c r="BK104" s="126">
        <f>ROUND($L$104*$K$104,2)</f>
        <v>0</v>
      </c>
      <c r="BL104" s="80" t="s">
        <v>122</v>
      </c>
      <c r="BM104" s="80" t="s">
        <v>626</v>
      </c>
    </row>
    <row r="105" spans="2:47" s="6" customFormat="1" ht="27" customHeight="1">
      <c r="B105" s="21"/>
      <c r="C105" s="22"/>
      <c r="D105" s="22"/>
      <c r="E105" s="22"/>
      <c r="F105" s="222" t="s">
        <v>627</v>
      </c>
      <c r="G105" s="189"/>
      <c r="H105" s="189"/>
      <c r="I105" s="189"/>
      <c r="J105" s="189"/>
      <c r="K105" s="189"/>
      <c r="L105" s="189"/>
      <c r="M105" s="189"/>
      <c r="N105" s="189"/>
      <c r="O105" s="189"/>
      <c r="P105" s="189"/>
      <c r="Q105" s="189"/>
      <c r="R105" s="189"/>
      <c r="S105" s="41"/>
      <c r="T105" s="50"/>
      <c r="U105" s="22"/>
      <c r="V105" s="22"/>
      <c r="W105" s="22"/>
      <c r="X105" s="22"/>
      <c r="Y105" s="22"/>
      <c r="Z105" s="22"/>
      <c r="AA105" s="51"/>
      <c r="AT105" s="6" t="s">
        <v>128</v>
      </c>
      <c r="AU105" s="6" t="s">
        <v>73</v>
      </c>
    </row>
    <row r="106" spans="2:47" s="6" customFormat="1" ht="286.5" customHeight="1">
      <c r="B106" s="21"/>
      <c r="C106" s="22"/>
      <c r="D106" s="22"/>
      <c r="E106" s="22"/>
      <c r="F106" s="227" t="s">
        <v>619</v>
      </c>
      <c r="G106" s="189"/>
      <c r="H106" s="189"/>
      <c r="I106" s="189"/>
      <c r="J106" s="189"/>
      <c r="K106" s="189"/>
      <c r="L106" s="189"/>
      <c r="M106" s="189"/>
      <c r="N106" s="189"/>
      <c r="O106" s="189"/>
      <c r="P106" s="189"/>
      <c r="Q106" s="189"/>
      <c r="R106" s="189"/>
      <c r="S106" s="41"/>
      <c r="T106" s="50"/>
      <c r="U106" s="22"/>
      <c r="V106" s="22"/>
      <c r="W106" s="22"/>
      <c r="X106" s="22"/>
      <c r="Y106" s="22"/>
      <c r="Z106" s="22"/>
      <c r="AA106" s="51"/>
      <c r="AT106" s="6" t="s">
        <v>165</v>
      </c>
      <c r="AU106" s="6" t="s">
        <v>73</v>
      </c>
    </row>
    <row r="107" spans="2:51" s="6" customFormat="1" ht="15.75" customHeight="1">
      <c r="B107" s="145"/>
      <c r="C107" s="146"/>
      <c r="D107" s="146"/>
      <c r="E107" s="146"/>
      <c r="F107" s="234" t="s">
        <v>628</v>
      </c>
      <c r="G107" s="235"/>
      <c r="H107" s="235"/>
      <c r="I107" s="235"/>
      <c r="J107" s="146"/>
      <c r="K107" s="146"/>
      <c r="L107" s="146"/>
      <c r="M107" s="146"/>
      <c r="N107" s="146"/>
      <c r="O107" s="146"/>
      <c r="P107" s="146"/>
      <c r="Q107" s="146"/>
      <c r="R107" s="146"/>
      <c r="S107" s="148"/>
      <c r="T107" s="149"/>
      <c r="U107" s="146"/>
      <c r="V107" s="146"/>
      <c r="W107" s="146"/>
      <c r="X107" s="146"/>
      <c r="Y107" s="146"/>
      <c r="Z107" s="146"/>
      <c r="AA107" s="150"/>
      <c r="AT107" s="151" t="s">
        <v>214</v>
      </c>
      <c r="AU107" s="151" t="s">
        <v>73</v>
      </c>
      <c r="AV107" s="151" t="s">
        <v>17</v>
      </c>
      <c r="AW107" s="151" t="s">
        <v>104</v>
      </c>
      <c r="AX107" s="151" t="s">
        <v>65</v>
      </c>
      <c r="AY107" s="151" t="s">
        <v>123</v>
      </c>
    </row>
    <row r="108" spans="2:51" s="6" customFormat="1" ht="15.75" customHeight="1">
      <c r="B108" s="137"/>
      <c r="C108" s="138"/>
      <c r="D108" s="138"/>
      <c r="E108" s="138"/>
      <c r="F108" s="232" t="s">
        <v>629</v>
      </c>
      <c r="G108" s="233"/>
      <c r="H108" s="233"/>
      <c r="I108" s="233"/>
      <c r="J108" s="138"/>
      <c r="K108" s="140">
        <v>1425</v>
      </c>
      <c r="L108" s="138"/>
      <c r="M108" s="138"/>
      <c r="N108" s="138"/>
      <c r="O108" s="138"/>
      <c r="P108" s="138"/>
      <c r="Q108" s="138"/>
      <c r="R108" s="138"/>
      <c r="S108" s="141"/>
      <c r="T108" s="142"/>
      <c r="U108" s="138"/>
      <c r="V108" s="138"/>
      <c r="W108" s="138"/>
      <c r="X108" s="138"/>
      <c r="Y108" s="138"/>
      <c r="Z108" s="138"/>
      <c r="AA108" s="143"/>
      <c r="AT108" s="144" t="s">
        <v>214</v>
      </c>
      <c r="AU108" s="144" t="s">
        <v>73</v>
      </c>
      <c r="AV108" s="144" t="s">
        <v>73</v>
      </c>
      <c r="AW108" s="144" t="s">
        <v>104</v>
      </c>
      <c r="AX108" s="144" t="s">
        <v>65</v>
      </c>
      <c r="AY108" s="144" t="s">
        <v>123</v>
      </c>
    </row>
    <row r="109" spans="2:51" s="6" customFormat="1" ht="15.75" customHeight="1">
      <c r="B109" s="145"/>
      <c r="C109" s="146"/>
      <c r="D109" s="146"/>
      <c r="E109" s="146"/>
      <c r="F109" s="234" t="s">
        <v>630</v>
      </c>
      <c r="G109" s="235"/>
      <c r="H109" s="235"/>
      <c r="I109" s="235"/>
      <c r="J109" s="146"/>
      <c r="K109" s="146"/>
      <c r="L109" s="146"/>
      <c r="M109" s="146"/>
      <c r="N109" s="146"/>
      <c r="O109" s="146"/>
      <c r="P109" s="146"/>
      <c r="Q109" s="146"/>
      <c r="R109" s="146"/>
      <c r="S109" s="148"/>
      <c r="T109" s="149"/>
      <c r="U109" s="146"/>
      <c r="V109" s="146"/>
      <c r="W109" s="146"/>
      <c r="X109" s="146"/>
      <c r="Y109" s="146"/>
      <c r="Z109" s="146"/>
      <c r="AA109" s="150"/>
      <c r="AT109" s="151" t="s">
        <v>214</v>
      </c>
      <c r="AU109" s="151" t="s">
        <v>73</v>
      </c>
      <c r="AV109" s="151" t="s">
        <v>17</v>
      </c>
      <c r="AW109" s="151" t="s">
        <v>104</v>
      </c>
      <c r="AX109" s="151" t="s">
        <v>65</v>
      </c>
      <c r="AY109" s="151" t="s">
        <v>123</v>
      </c>
    </row>
    <row r="110" spans="2:51" s="6" customFormat="1" ht="15.75" customHeight="1">
      <c r="B110" s="137"/>
      <c r="C110" s="138"/>
      <c r="D110" s="138"/>
      <c r="E110" s="138"/>
      <c r="F110" s="232" t="s">
        <v>631</v>
      </c>
      <c r="G110" s="233"/>
      <c r="H110" s="233"/>
      <c r="I110" s="233"/>
      <c r="J110" s="138"/>
      <c r="K110" s="140">
        <v>2287.5</v>
      </c>
      <c r="L110" s="138"/>
      <c r="M110" s="138"/>
      <c r="N110" s="138"/>
      <c r="O110" s="138"/>
      <c r="P110" s="138"/>
      <c r="Q110" s="138"/>
      <c r="R110" s="138"/>
      <c r="S110" s="141"/>
      <c r="T110" s="142"/>
      <c r="U110" s="138"/>
      <c r="V110" s="138"/>
      <c r="W110" s="138"/>
      <c r="X110" s="138"/>
      <c r="Y110" s="138"/>
      <c r="Z110" s="138"/>
      <c r="AA110" s="143"/>
      <c r="AT110" s="144" t="s">
        <v>214</v>
      </c>
      <c r="AU110" s="144" t="s">
        <v>73</v>
      </c>
      <c r="AV110" s="144" t="s">
        <v>73</v>
      </c>
      <c r="AW110" s="144" t="s">
        <v>104</v>
      </c>
      <c r="AX110" s="144" t="s">
        <v>65</v>
      </c>
      <c r="AY110" s="144" t="s">
        <v>123</v>
      </c>
    </row>
    <row r="111" spans="2:51" s="6" customFormat="1" ht="15.75" customHeight="1">
      <c r="B111" s="145"/>
      <c r="C111" s="146"/>
      <c r="D111" s="146"/>
      <c r="E111" s="146"/>
      <c r="F111" s="234" t="s">
        <v>632</v>
      </c>
      <c r="G111" s="235"/>
      <c r="H111" s="235"/>
      <c r="I111" s="235"/>
      <c r="J111" s="146"/>
      <c r="K111" s="146"/>
      <c r="L111" s="146"/>
      <c r="M111" s="146"/>
      <c r="N111" s="146"/>
      <c r="O111" s="146"/>
      <c r="P111" s="146"/>
      <c r="Q111" s="146"/>
      <c r="R111" s="146"/>
      <c r="S111" s="148"/>
      <c r="T111" s="149"/>
      <c r="U111" s="146"/>
      <c r="V111" s="146"/>
      <c r="W111" s="146"/>
      <c r="X111" s="146"/>
      <c r="Y111" s="146"/>
      <c r="Z111" s="146"/>
      <c r="AA111" s="150"/>
      <c r="AT111" s="151" t="s">
        <v>214</v>
      </c>
      <c r="AU111" s="151" t="s">
        <v>73</v>
      </c>
      <c r="AV111" s="151" t="s">
        <v>17</v>
      </c>
      <c r="AW111" s="151" t="s">
        <v>104</v>
      </c>
      <c r="AX111" s="151" t="s">
        <v>65</v>
      </c>
      <c r="AY111" s="151" t="s">
        <v>123</v>
      </c>
    </row>
    <row r="112" spans="2:51" s="6" customFormat="1" ht="15.75" customHeight="1">
      <c r="B112" s="137"/>
      <c r="C112" s="138"/>
      <c r="D112" s="138"/>
      <c r="E112" s="138"/>
      <c r="F112" s="232" t="s">
        <v>633</v>
      </c>
      <c r="G112" s="233"/>
      <c r="H112" s="233"/>
      <c r="I112" s="233"/>
      <c r="J112" s="138"/>
      <c r="K112" s="140">
        <v>115</v>
      </c>
      <c r="L112" s="138"/>
      <c r="M112" s="138"/>
      <c r="N112" s="138"/>
      <c r="O112" s="138"/>
      <c r="P112" s="138"/>
      <c r="Q112" s="138"/>
      <c r="R112" s="138"/>
      <c r="S112" s="141"/>
      <c r="T112" s="142"/>
      <c r="U112" s="138"/>
      <c r="V112" s="138"/>
      <c r="W112" s="138"/>
      <c r="X112" s="138"/>
      <c r="Y112" s="138"/>
      <c r="Z112" s="138"/>
      <c r="AA112" s="143"/>
      <c r="AT112" s="144" t="s">
        <v>214</v>
      </c>
      <c r="AU112" s="144" t="s">
        <v>73</v>
      </c>
      <c r="AV112" s="144" t="s">
        <v>73</v>
      </c>
      <c r="AW112" s="144" t="s">
        <v>104</v>
      </c>
      <c r="AX112" s="144" t="s">
        <v>65</v>
      </c>
      <c r="AY112" s="144" t="s">
        <v>123</v>
      </c>
    </row>
    <row r="113" spans="2:51" s="6" customFormat="1" ht="15.75" customHeight="1">
      <c r="B113" s="145"/>
      <c r="C113" s="146"/>
      <c r="D113" s="146"/>
      <c r="E113" s="146"/>
      <c r="F113" s="234" t="s">
        <v>634</v>
      </c>
      <c r="G113" s="235"/>
      <c r="H113" s="235"/>
      <c r="I113" s="235"/>
      <c r="J113" s="146"/>
      <c r="K113" s="146"/>
      <c r="L113" s="146"/>
      <c r="M113" s="146"/>
      <c r="N113" s="146"/>
      <c r="O113" s="146"/>
      <c r="P113" s="146"/>
      <c r="Q113" s="146"/>
      <c r="R113" s="146"/>
      <c r="S113" s="148"/>
      <c r="T113" s="149"/>
      <c r="U113" s="146"/>
      <c r="V113" s="146"/>
      <c r="W113" s="146"/>
      <c r="X113" s="146"/>
      <c r="Y113" s="146"/>
      <c r="Z113" s="146"/>
      <c r="AA113" s="150"/>
      <c r="AT113" s="151" t="s">
        <v>214</v>
      </c>
      <c r="AU113" s="151" t="s">
        <v>73</v>
      </c>
      <c r="AV113" s="151" t="s">
        <v>17</v>
      </c>
      <c r="AW113" s="151" t="s">
        <v>104</v>
      </c>
      <c r="AX113" s="151" t="s">
        <v>65</v>
      </c>
      <c r="AY113" s="151" t="s">
        <v>123</v>
      </c>
    </row>
    <row r="114" spans="2:51" s="6" customFormat="1" ht="15.75" customHeight="1">
      <c r="B114" s="137"/>
      <c r="C114" s="138"/>
      <c r="D114" s="138"/>
      <c r="E114" s="138"/>
      <c r="F114" s="232" t="s">
        <v>635</v>
      </c>
      <c r="G114" s="233"/>
      <c r="H114" s="233"/>
      <c r="I114" s="233"/>
      <c r="J114" s="138"/>
      <c r="K114" s="140">
        <v>1128.7</v>
      </c>
      <c r="L114" s="138"/>
      <c r="M114" s="138"/>
      <c r="N114" s="138"/>
      <c r="O114" s="138"/>
      <c r="P114" s="138"/>
      <c r="Q114" s="138"/>
      <c r="R114" s="138"/>
      <c r="S114" s="141"/>
      <c r="T114" s="142"/>
      <c r="U114" s="138"/>
      <c r="V114" s="138"/>
      <c r="W114" s="138"/>
      <c r="X114" s="138"/>
      <c r="Y114" s="138"/>
      <c r="Z114" s="138"/>
      <c r="AA114" s="143"/>
      <c r="AT114" s="144" t="s">
        <v>214</v>
      </c>
      <c r="AU114" s="144" t="s">
        <v>73</v>
      </c>
      <c r="AV114" s="144" t="s">
        <v>73</v>
      </c>
      <c r="AW114" s="144" t="s">
        <v>104</v>
      </c>
      <c r="AX114" s="144" t="s">
        <v>65</v>
      </c>
      <c r="AY114" s="144" t="s">
        <v>123</v>
      </c>
    </row>
    <row r="115" spans="2:51" s="6" customFormat="1" ht="15.75" customHeight="1">
      <c r="B115" s="152"/>
      <c r="C115" s="153"/>
      <c r="D115" s="153"/>
      <c r="E115" s="153"/>
      <c r="F115" s="236" t="s">
        <v>614</v>
      </c>
      <c r="G115" s="237"/>
      <c r="H115" s="237"/>
      <c r="I115" s="237"/>
      <c r="J115" s="153"/>
      <c r="K115" s="154">
        <v>4956.2</v>
      </c>
      <c r="L115" s="153"/>
      <c r="M115" s="153"/>
      <c r="N115" s="153"/>
      <c r="O115" s="153"/>
      <c r="P115" s="153"/>
      <c r="Q115" s="153"/>
      <c r="R115" s="153"/>
      <c r="S115" s="155"/>
      <c r="T115" s="156"/>
      <c r="U115" s="153"/>
      <c r="V115" s="153"/>
      <c r="W115" s="153"/>
      <c r="X115" s="153"/>
      <c r="Y115" s="153"/>
      <c r="Z115" s="153"/>
      <c r="AA115" s="157"/>
      <c r="AT115" s="158" t="s">
        <v>214</v>
      </c>
      <c r="AU115" s="158" t="s">
        <v>73</v>
      </c>
      <c r="AV115" s="158" t="s">
        <v>122</v>
      </c>
      <c r="AW115" s="158" t="s">
        <v>104</v>
      </c>
      <c r="AX115" s="158" t="s">
        <v>17</v>
      </c>
      <c r="AY115" s="158" t="s">
        <v>123</v>
      </c>
    </row>
    <row r="116" spans="2:65" s="6" customFormat="1" ht="27" customHeight="1">
      <c r="B116" s="21"/>
      <c r="C116" s="117" t="s">
        <v>69</v>
      </c>
      <c r="D116" s="117" t="s">
        <v>124</v>
      </c>
      <c r="E116" s="118" t="s">
        <v>636</v>
      </c>
      <c r="F116" s="218" t="s">
        <v>637</v>
      </c>
      <c r="G116" s="219"/>
      <c r="H116" s="219"/>
      <c r="I116" s="219"/>
      <c r="J116" s="120" t="s">
        <v>172</v>
      </c>
      <c r="K116" s="121">
        <v>2553.7</v>
      </c>
      <c r="L116" s="220"/>
      <c r="M116" s="219"/>
      <c r="N116" s="221">
        <f>ROUND($L$116*$K$116,2)</f>
        <v>0</v>
      </c>
      <c r="O116" s="219"/>
      <c r="P116" s="219"/>
      <c r="Q116" s="219"/>
      <c r="R116" s="119" t="s">
        <v>161</v>
      </c>
      <c r="S116" s="41"/>
      <c r="T116" s="122"/>
      <c r="U116" s="123" t="s">
        <v>35</v>
      </c>
      <c r="V116" s="22"/>
      <c r="W116" s="22"/>
      <c r="X116" s="124">
        <v>0</v>
      </c>
      <c r="Y116" s="124">
        <f>$X$116*$K$116</f>
        <v>0</v>
      </c>
      <c r="Z116" s="124">
        <v>0.225</v>
      </c>
      <c r="AA116" s="125">
        <f>$Z$116*$K$116</f>
        <v>574.5825</v>
      </c>
      <c r="AR116" s="80" t="s">
        <v>122</v>
      </c>
      <c r="AT116" s="80" t="s">
        <v>124</v>
      </c>
      <c r="AU116" s="80" t="s">
        <v>73</v>
      </c>
      <c r="AY116" s="6" t="s">
        <v>123</v>
      </c>
      <c r="BE116" s="126">
        <f>IF($U$116="základní",$N$116,0)</f>
        <v>0</v>
      </c>
      <c r="BF116" s="126">
        <f>IF($U$116="snížená",$N$116,0)</f>
        <v>0</v>
      </c>
      <c r="BG116" s="126">
        <f>IF($U$116="zákl. přenesená",$N$116,0)</f>
        <v>0</v>
      </c>
      <c r="BH116" s="126">
        <f>IF($U$116="sníž. přenesená",$N$116,0)</f>
        <v>0</v>
      </c>
      <c r="BI116" s="126">
        <f>IF($U$116="nulová",$N$116,0)</f>
        <v>0</v>
      </c>
      <c r="BJ116" s="80" t="s">
        <v>17</v>
      </c>
      <c r="BK116" s="126">
        <f>ROUND($L$116*$K$116,2)</f>
        <v>0</v>
      </c>
      <c r="BL116" s="80" t="s">
        <v>122</v>
      </c>
      <c r="BM116" s="80" t="s">
        <v>638</v>
      </c>
    </row>
    <row r="117" spans="2:47" s="6" customFormat="1" ht="27" customHeight="1">
      <c r="B117" s="21"/>
      <c r="C117" s="22"/>
      <c r="D117" s="22"/>
      <c r="E117" s="22"/>
      <c r="F117" s="222" t="s">
        <v>639</v>
      </c>
      <c r="G117" s="189"/>
      <c r="H117" s="189"/>
      <c r="I117" s="189"/>
      <c r="J117" s="189"/>
      <c r="K117" s="189"/>
      <c r="L117" s="189"/>
      <c r="M117" s="189"/>
      <c r="N117" s="189"/>
      <c r="O117" s="189"/>
      <c r="P117" s="189"/>
      <c r="Q117" s="189"/>
      <c r="R117" s="189"/>
      <c r="S117" s="41"/>
      <c r="T117" s="50"/>
      <c r="U117" s="22"/>
      <c r="V117" s="22"/>
      <c r="W117" s="22"/>
      <c r="X117" s="22"/>
      <c r="Y117" s="22"/>
      <c r="Z117" s="22"/>
      <c r="AA117" s="51"/>
      <c r="AT117" s="6" t="s">
        <v>128</v>
      </c>
      <c r="AU117" s="6" t="s">
        <v>73</v>
      </c>
    </row>
    <row r="118" spans="2:47" s="6" customFormat="1" ht="286.5" customHeight="1">
      <c r="B118" s="21"/>
      <c r="C118" s="22"/>
      <c r="D118" s="22"/>
      <c r="E118" s="22"/>
      <c r="F118" s="227" t="s">
        <v>619</v>
      </c>
      <c r="G118" s="189"/>
      <c r="H118" s="189"/>
      <c r="I118" s="189"/>
      <c r="J118" s="189"/>
      <c r="K118" s="189"/>
      <c r="L118" s="189"/>
      <c r="M118" s="189"/>
      <c r="N118" s="189"/>
      <c r="O118" s="189"/>
      <c r="P118" s="189"/>
      <c r="Q118" s="189"/>
      <c r="R118" s="189"/>
      <c r="S118" s="41"/>
      <c r="T118" s="50"/>
      <c r="U118" s="22"/>
      <c r="V118" s="22"/>
      <c r="W118" s="22"/>
      <c r="X118" s="22"/>
      <c r="Y118" s="22"/>
      <c r="Z118" s="22"/>
      <c r="AA118" s="51"/>
      <c r="AT118" s="6" t="s">
        <v>165</v>
      </c>
      <c r="AU118" s="6" t="s">
        <v>73</v>
      </c>
    </row>
    <row r="119" spans="2:51" s="6" customFormat="1" ht="15.75" customHeight="1">
      <c r="B119" s="145"/>
      <c r="C119" s="146"/>
      <c r="D119" s="146"/>
      <c r="E119" s="146"/>
      <c r="F119" s="234" t="s">
        <v>640</v>
      </c>
      <c r="G119" s="235"/>
      <c r="H119" s="235"/>
      <c r="I119" s="235"/>
      <c r="J119" s="146"/>
      <c r="K119" s="146"/>
      <c r="L119" s="146"/>
      <c r="M119" s="146"/>
      <c r="N119" s="146"/>
      <c r="O119" s="146"/>
      <c r="P119" s="146"/>
      <c r="Q119" s="146"/>
      <c r="R119" s="146"/>
      <c r="S119" s="148"/>
      <c r="T119" s="149"/>
      <c r="U119" s="146"/>
      <c r="V119" s="146"/>
      <c r="W119" s="146"/>
      <c r="X119" s="146"/>
      <c r="Y119" s="146"/>
      <c r="Z119" s="146"/>
      <c r="AA119" s="150"/>
      <c r="AT119" s="151" t="s">
        <v>214</v>
      </c>
      <c r="AU119" s="151" t="s">
        <v>73</v>
      </c>
      <c r="AV119" s="151" t="s">
        <v>17</v>
      </c>
      <c r="AW119" s="151" t="s">
        <v>104</v>
      </c>
      <c r="AX119" s="151" t="s">
        <v>65</v>
      </c>
      <c r="AY119" s="151" t="s">
        <v>123</v>
      </c>
    </row>
    <row r="120" spans="2:51" s="6" customFormat="1" ht="15.75" customHeight="1">
      <c r="B120" s="137"/>
      <c r="C120" s="138"/>
      <c r="D120" s="138"/>
      <c r="E120" s="138"/>
      <c r="F120" s="232" t="s">
        <v>629</v>
      </c>
      <c r="G120" s="233"/>
      <c r="H120" s="233"/>
      <c r="I120" s="233"/>
      <c r="J120" s="138"/>
      <c r="K120" s="140">
        <v>1425</v>
      </c>
      <c r="L120" s="138"/>
      <c r="M120" s="138"/>
      <c r="N120" s="138"/>
      <c r="O120" s="138"/>
      <c r="P120" s="138"/>
      <c r="Q120" s="138"/>
      <c r="R120" s="138"/>
      <c r="S120" s="141"/>
      <c r="T120" s="142"/>
      <c r="U120" s="138"/>
      <c r="V120" s="138"/>
      <c r="W120" s="138"/>
      <c r="X120" s="138"/>
      <c r="Y120" s="138"/>
      <c r="Z120" s="138"/>
      <c r="AA120" s="143"/>
      <c r="AT120" s="144" t="s">
        <v>214</v>
      </c>
      <c r="AU120" s="144" t="s">
        <v>73</v>
      </c>
      <c r="AV120" s="144" t="s">
        <v>73</v>
      </c>
      <c r="AW120" s="144" t="s">
        <v>104</v>
      </c>
      <c r="AX120" s="144" t="s">
        <v>65</v>
      </c>
      <c r="AY120" s="144" t="s">
        <v>123</v>
      </c>
    </row>
    <row r="121" spans="2:51" s="6" customFormat="1" ht="15.75" customHeight="1">
      <c r="B121" s="145"/>
      <c r="C121" s="146"/>
      <c r="D121" s="146"/>
      <c r="E121" s="146"/>
      <c r="F121" s="234" t="s">
        <v>634</v>
      </c>
      <c r="G121" s="235"/>
      <c r="H121" s="235"/>
      <c r="I121" s="235"/>
      <c r="J121" s="146"/>
      <c r="K121" s="146"/>
      <c r="L121" s="146"/>
      <c r="M121" s="146"/>
      <c r="N121" s="146"/>
      <c r="O121" s="146"/>
      <c r="P121" s="146"/>
      <c r="Q121" s="146"/>
      <c r="R121" s="146"/>
      <c r="S121" s="148"/>
      <c r="T121" s="149"/>
      <c r="U121" s="146"/>
      <c r="V121" s="146"/>
      <c r="W121" s="146"/>
      <c r="X121" s="146"/>
      <c r="Y121" s="146"/>
      <c r="Z121" s="146"/>
      <c r="AA121" s="150"/>
      <c r="AT121" s="151" t="s">
        <v>214</v>
      </c>
      <c r="AU121" s="151" t="s">
        <v>73</v>
      </c>
      <c r="AV121" s="151" t="s">
        <v>17</v>
      </c>
      <c r="AW121" s="151" t="s">
        <v>104</v>
      </c>
      <c r="AX121" s="151" t="s">
        <v>65</v>
      </c>
      <c r="AY121" s="151" t="s">
        <v>123</v>
      </c>
    </row>
    <row r="122" spans="2:51" s="6" customFormat="1" ht="15.75" customHeight="1">
      <c r="B122" s="137"/>
      <c r="C122" s="138"/>
      <c r="D122" s="138"/>
      <c r="E122" s="138"/>
      <c r="F122" s="232" t="s">
        <v>635</v>
      </c>
      <c r="G122" s="233"/>
      <c r="H122" s="233"/>
      <c r="I122" s="233"/>
      <c r="J122" s="138"/>
      <c r="K122" s="140">
        <v>1128.7</v>
      </c>
      <c r="L122" s="138"/>
      <c r="M122" s="138"/>
      <c r="N122" s="138"/>
      <c r="O122" s="138"/>
      <c r="P122" s="138"/>
      <c r="Q122" s="138"/>
      <c r="R122" s="138"/>
      <c r="S122" s="141"/>
      <c r="T122" s="142"/>
      <c r="U122" s="138"/>
      <c r="V122" s="138"/>
      <c r="W122" s="138"/>
      <c r="X122" s="138"/>
      <c r="Y122" s="138"/>
      <c r="Z122" s="138"/>
      <c r="AA122" s="143"/>
      <c r="AT122" s="144" t="s">
        <v>214</v>
      </c>
      <c r="AU122" s="144" t="s">
        <v>73</v>
      </c>
      <c r="AV122" s="144" t="s">
        <v>73</v>
      </c>
      <c r="AW122" s="144" t="s">
        <v>104</v>
      </c>
      <c r="AX122" s="144" t="s">
        <v>65</v>
      </c>
      <c r="AY122" s="144" t="s">
        <v>123</v>
      </c>
    </row>
    <row r="123" spans="2:51" s="6" customFormat="1" ht="15.75" customHeight="1">
      <c r="B123" s="152"/>
      <c r="C123" s="153"/>
      <c r="D123" s="153"/>
      <c r="E123" s="153"/>
      <c r="F123" s="236" t="s">
        <v>614</v>
      </c>
      <c r="G123" s="237"/>
      <c r="H123" s="237"/>
      <c r="I123" s="237"/>
      <c r="J123" s="153"/>
      <c r="K123" s="154">
        <v>2553.7</v>
      </c>
      <c r="L123" s="153"/>
      <c r="M123" s="153"/>
      <c r="N123" s="153"/>
      <c r="O123" s="153"/>
      <c r="P123" s="153"/>
      <c r="Q123" s="153"/>
      <c r="R123" s="153"/>
      <c r="S123" s="155"/>
      <c r="T123" s="156"/>
      <c r="U123" s="153"/>
      <c r="V123" s="153"/>
      <c r="W123" s="153"/>
      <c r="X123" s="153"/>
      <c r="Y123" s="153"/>
      <c r="Z123" s="153"/>
      <c r="AA123" s="157"/>
      <c r="AT123" s="158" t="s">
        <v>214</v>
      </c>
      <c r="AU123" s="158" t="s">
        <v>73</v>
      </c>
      <c r="AV123" s="158" t="s">
        <v>122</v>
      </c>
      <c r="AW123" s="158" t="s">
        <v>104</v>
      </c>
      <c r="AX123" s="158" t="s">
        <v>17</v>
      </c>
      <c r="AY123" s="158" t="s">
        <v>123</v>
      </c>
    </row>
    <row r="124" spans="2:65" s="6" customFormat="1" ht="27" customHeight="1">
      <c r="B124" s="21"/>
      <c r="C124" s="117" t="s">
        <v>135</v>
      </c>
      <c r="D124" s="117" t="s">
        <v>124</v>
      </c>
      <c r="E124" s="118" t="s">
        <v>641</v>
      </c>
      <c r="F124" s="218" t="s">
        <v>642</v>
      </c>
      <c r="G124" s="219"/>
      <c r="H124" s="219"/>
      <c r="I124" s="219"/>
      <c r="J124" s="120" t="s">
        <v>172</v>
      </c>
      <c r="K124" s="121">
        <v>1324.8</v>
      </c>
      <c r="L124" s="220"/>
      <c r="M124" s="219"/>
      <c r="N124" s="221">
        <f>ROUND($L$124*$K$124,2)</f>
        <v>0</v>
      </c>
      <c r="O124" s="219"/>
      <c r="P124" s="219"/>
      <c r="Q124" s="219"/>
      <c r="R124" s="119" t="s">
        <v>161</v>
      </c>
      <c r="S124" s="41"/>
      <c r="T124" s="122"/>
      <c r="U124" s="123" t="s">
        <v>35</v>
      </c>
      <c r="V124" s="22"/>
      <c r="W124" s="22"/>
      <c r="X124" s="124">
        <v>0</v>
      </c>
      <c r="Y124" s="124">
        <f>$X$124*$K$124</f>
        <v>0</v>
      </c>
      <c r="Z124" s="124">
        <v>0.098</v>
      </c>
      <c r="AA124" s="125">
        <f>$Z$124*$K$124</f>
        <v>129.8304</v>
      </c>
      <c r="AR124" s="80" t="s">
        <v>122</v>
      </c>
      <c r="AT124" s="80" t="s">
        <v>124</v>
      </c>
      <c r="AU124" s="80" t="s">
        <v>73</v>
      </c>
      <c r="AY124" s="6" t="s">
        <v>123</v>
      </c>
      <c r="BE124" s="126">
        <f>IF($U$124="základní",$N$124,0)</f>
        <v>0</v>
      </c>
      <c r="BF124" s="126">
        <f>IF($U$124="snížená",$N$124,0)</f>
        <v>0</v>
      </c>
      <c r="BG124" s="126">
        <f>IF($U$124="zákl. přenesená",$N$124,0)</f>
        <v>0</v>
      </c>
      <c r="BH124" s="126">
        <f>IF($U$124="sníž. přenesená",$N$124,0)</f>
        <v>0</v>
      </c>
      <c r="BI124" s="126">
        <f>IF($U$124="nulová",$N$124,0)</f>
        <v>0</v>
      </c>
      <c r="BJ124" s="80" t="s">
        <v>17</v>
      </c>
      <c r="BK124" s="126">
        <f>ROUND($L$124*$K$124,2)</f>
        <v>0</v>
      </c>
      <c r="BL124" s="80" t="s">
        <v>122</v>
      </c>
      <c r="BM124" s="80" t="s">
        <v>643</v>
      </c>
    </row>
    <row r="125" spans="2:47" s="6" customFormat="1" ht="27" customHeight="1">
      <c r="B125" s="21"/>
      <c r="C125" s="22"/>
      <c r="D125" s="22"/>
      <c r="E125" s="22"/>
      <c r="F125" s="222" t="s">
        <v>644</v>
      </c>
      <c r="G125" s="189"/>
      <c r="H125" s="189"/>
      <c r="I125" s="189"/>
      <c r="J125" s="189"/>
      <c r="K125" s="189"/>
      <c r="L125" s="189"/>
      <c r="M125" s="189"/>
      <c r="N125" s="189"/>
      <c r="O125" s="189"/>
      <c r="P125" s="189"/>
      <c r="Q125" s="189"/>
      <c r="R125" s="189"/>
      <c r="S125" s="41"/>
      <c r="T125" s="50"/>
      <c r="U125" s="22"/>
      <c r="V125" s="22"/>
      <c r="W125" s="22"/>
      <c r="X125" s="22"/>
      <c r="Y125" s="22"/>
      <c r="Z125" s="22"/>
      <c r="AA125" s="51"/>
      <c r="AT125" s="6" t="s">
        <v>128</v>
      </c>
      <c r="AU125" s="6" t="s">
        <v>73</v>
      </c>
    </row>
    <row r="126" spans="2:47" s="6" customFormat="1" ht="286.5" customHeight="1">
      <c r="B126" s="21"/>
      <c r="C126" s="22"/>
      <c r="D126" s="22"/>
      <c r="E126" s="22"/>
      <c r="F126" s="227" t="s">
        <v>619</v>
      </c>
      <c r="G126" s="189"/>
      <c r="H126" s="189"/>
      <c r="I126" s="189"/>
      <c r="J126" s="189"/>
      <c r="K126" s="189"/>
      <c r="L126" s="189"/>
      <c r="M126" s="189"/>
      <c r="N126" s="189"/>
      <c r="O126" s="189"/>
      <c r="P126" s="189"/>
      <c r="Q126" s="189"/>
      <c r="R126" s="189"/>
      <c r="S126" s="41"/>
      <c r="T126" s="50"/>
      <c r="U126" s="22"/>
      <c r="V126" s="22"/>
      <c r="W126" s="22"/>
      <c r="X126" s="22"/>
      <c r="Y126" s="22"/>
      <c r="Z126" s="22"/>
      <c r="AA126" s="51"/>
      <c r="AT126" s="6" t="s">
        <v>165</v>
      </c>
      <c r="AU126" s="6" t="s">
        <v>73</v>
      </c>
    </row>
    <row r="127" spans="2:51" s="6" customFormat="1" ht="15.75" customHeight="1">
      <c r="B127" s="145"/>
      <c r="C127" s="146"/>
      <c r="D127" s="146"/>
      <c r="E127" s="146"/>
      <c r="F127" s="234" t="s">
        <v>645</v>
      </c>
      <c r="G127" s="235"/>
      <c r="H127" s="235"/>
      <c r="I127" s="235"/>
      <c r="J127" s="146"/>
      <c r="K127" s="146"/>
      <c r="L127" s="146"/>
      <c r="M127" s="146"/>
      <c r="N127" s="146"/>
      <c r="O127" s="146"/>
      <c r="P127" s="146"/>
      <c r="Q127" s="146"/>
      <c r="R127" s="146"/>
      <c r="S127" s="148"/>
      <c r="T127" s="149"/>
      <c r="U127" s="146"/>
      <c r="V127" s="146"/>
      <c r="W127" s="146"/>
      <c r="X127" s="146"/>
      <c r="Y127" s="146"/>
      <c r="Z127" s="146"/>
      <c r="AA127" s="150"/>
      <c r="AT127" s="151" t="s">
        <v>214</v>
      </c>
      <c r="AU127" s="151" t="s">
        <v>73</v>
      </c>
      <c r="AV127" s="151" t="s">
        <v>17</v>
      </c>
      <c r="AW127" s="151" t="s">
        <v>104</v>
      </c>
      <c r="AX127" s="151" t="s">
        <v>65</v>
      </c>
      <c r="AY127" s="151" t="s">
        <v>123</v>
      </c>
    </row>
    <row r="128" spans="2:51" s="6" customFormat="1" ht="15.75" customHeight="1">
      <c r="B128" s="137"/>
      <c r="C128" s="138"/>
      <c r="D128" s="138"/>
      <c r="E128" s="138"/>
      <c r="F128" s="232" t="s">
        <v>646</v>
      </c>
      <c r="G128" s="233"/>
      <c r="H128" s="233"/>
      <c r="I128" s="233"/>
      <c r="J128" s="138"/>
      <c r="K128" s="140">
        <v>1324.8</v>
      </c>
      <c r="L128" s="138"/>
      <c r="M128" s="138"/>
      <c r="N128" s="138"/>
      <c r="O128" s="138"/>
      <c r="P128" s="138"/>
      <c r="Q128" s="138"/>
      <c r="R128" s="138"/>
      <c r="S128" s="141"/>
      <c r="T128" s="142"/>
      <c r="U128" s="138"/>
      <c r="V128" s="138"/>
      <c r="W128" s="138"/>
      <c r="X128" s="138"/>
      <c r="Y128" s="138"/>
      <c r="Z128" s="138"/>
      <c r="AA128" s="143"/>
      <c r="AT128" s="144" t="s">
        <v>214</v>
      </c>
      <c r="AU128" s="144" t="s">
        <v>73</v>
      </c>
      <c r="AV128" s="144" t="s">
        <v>73</v>
      </c>
      <c r="AW128" s="144" t="s">
        <v>104</v>
      </c>
      <c r="AX128" s="144" t="s">
        <v>17</v>
      </c>
      <c r="AY128" s="144" t="s">
        <v>123</v>
      </c>
    </row>
    <row r="129" spans="2:65" s="6" customFormat="1" ht="27" customHeight="1">
      <c r="B129" s="21"/>
      <c r="C129" s="117" t="s">
        <v>122</v>
      </c>
      <c r="D129" s="117" t="s">
        <v>124</v>
      </c>
      <c r="E129" s="118" t="s">
        <v>647</v>
      </c>
      <c r="F129" s="218" t="s">
        <v>648</v>
      </c>
      <c r="G129" s="219"/>
      <c r="H129" s="219"/>
      <c r="I129" s="219"/>
      <c r="J129" s="120" t="s">
        <v>172</v>
      </c>
      <c r="K129" s="121">
        <v>2402.5</v>
      </c>
      <c r="L129" s="220"/>
      <c r="M129" s="219"/>
      <c r="N129" s="221">
        <f>ROUND($L$129*$K$129,2)</f>
        <v>0</v>
      </c>
      <c r="O129" s="219"/>
      <c r="P129" s="219"/>
      <c r="Q129" s="219"/>
      <c r="R129" s="119" t="s">
        <v>161</v>
      </c>
      <c r="S129" s="41"/>
      <c r="T129" s="122"/>
      <c r="U129" s="123" t="s">
        <v>35</v>
      </c>
      <c r="V129" s="22"/>
      <c r="W129" s="22"/>
      <c r="X129" s="124">
        <v>0</v>
      </c>
      <c r="Y129" s="124">
        <f>$X$129*$K$129</f>
        <v>0</v>
      </c>
      <c r="Z129" s="124">
        <v>0.316</v>
      </c>
      <c r="AA129" s="125">
        <f>$Z$129*$K$129</f>
        <v>759.19</v>
      </c>
      <c r="AR129" s="80" t="s">
        <v>122</v>
      </c>
      <c r="AT129" s="80" t="s">
        <v>124</v>
      </c>
      <c r="AU129" s="80" t="s">
        <v>73</v>
      </c>
      <c r="AY129" s="6" t="s">
        <v>123</v>
      </c>
      <c r="BE129" s="126">
        <f>IF($U$129="základní",$N$129,0)</f>
        <v>0</v>
      </c>
      <c r="BF129" s="126">
        <f>IF($U$129="snížená",$N$129,0)</f>
        <v>0</v>
      </c>
      <c r="BG129" s="126">
        <f>IF($U$129="zákl. přenesená",$N$129,0)</f>
        <v>0</v>
      </c>
      <c r="BH129" s="126">
        <f>IF($U$129="sníž. přenesená",$N$129,0)</f>
        <v>0</v>
      </c>
      <c r="BI129" s="126">
        <f>IF($U$129="nulová",$N$129,0)</f>
        <v>0</v>
      </c>
      <c r="BJ129" s="80" t="s">
        <v>17</v>
      </c>
      <c r="BK129" s="126">
        <f>ROUND($L$129*$K$129,2)</f>
        <v>0</v>
      </c>
      <c r="BL129" s="80" t="s">
        <v>122</v>
      </c>
      <c r="BM129" s="80" t="s">
        <v>649</v>
      </c>
    </row>
    <row r="130" spans="2:47" s="6" customFormat="1" ht="27" customHeight="1">
      <c r="B130" s="21"/>
      <c r="C130" s="22"/>
      <c r="D130" s="22"/>
      <c r="E130" s="22"/>
      <c r="F130" s="222" t="s">
        <v>650</v>
      </c>
      <c r="G130" s="189"/>
      <c r="H130" s="189"/>
      <c r="I130" s="189"/>
      <c r="J130" s="189"/>
      <c r="K130" s="189"/>
      <c r="L130" s="189"/>
      <c r="M130" s="189"/>
      <c r="N130" s="189"/>
      <c r="O130" s="189"/>
      <c r="P130" s="189"/>
      <c r="Q130" s="189"/>
      <c r="R130" s="189"/>
      <c r="S130" s="41"/>
      <c r="T130" s="50"/>
      <c r="U130" s="22"/>
      <c r="V130" s="22"/>
      <c r="W130" s="22"/>
      <c r="X130" s="22"/>
      <c r="Y130" s="22"/>
      <c r="Z130" s="22"/>
      <c r="AA130" s="51"/>
      <c r="AT130" s="6" t="s">
        <v>128</v>
      </c>
      <c r="AU130" s="6" t="s">
        <v>73</v>
      </c>
    </row>
    <row r="131" spans="2:47" s="6" customFormat="1" ht="286.5" customHeight="1">
      <c r="B131" s="21"/>
      <c r="C131" s="22"/>
      <c r="D131" s="22"/>
      <c r="E131" s="22"/>
      <c r="F131" s="227" t="s">
        <v>619</v>
      </c>
      <c r="G131" s="189"/>
      <c r="H131" s="189"/>
      <c r="I131" s="189"/>
      <c r="J131" s="189"/>
      <c r="K131" s="189"/>
      <c r="L131" s="189"/>
      <c r="M131" s="189"/>
      <c r="N131" s="189"/>
      <c r="O131" s="189"/>
      <c r="P131" s="189"/>
      <c r="Q131" s="189"/>
      <c r="R131" s="189"/>
      <c r="S131" s="41"/>
      <c r="T131" s="50"/>
      <c r="U131" s="22"/>
      <c r="V131" s="22"/>
      <c r="W131" s="22"/>
      <c r="X131" s="22"/>
      <c r="Y131" s="22"/>
      <c r="Z131" s="22"/>
      <c r="AA131" s="51"/>
      <c r="AT131" s="6" t="s">
        <v>165</v>
      </c>
      <c r="AU131" s="6" t="s">
        <v>73</v>
      </c>
    </row>
    <row r="132" spans="2:51" s="6" customFormat="1" ht="15.75" customHeight="1">
      <c r="B132" s="145"/>
      <c r="C132" s="146"/>
      <c r="D132" s="146"/>
      <c r="E132" s="146"/>
      <c r="F132" s="234" t="s">
        <v>651</v>
      </c>
      <c r="G132" s="235"/>
      <c r="H132" s="235"/>
      <c r="I132" s="235"/>
      <c r="J132" s="146"/>
      <c r="K132" s="146"/>
      <c r="L132" s="146"/>
      <c r="M132" s="146"/>
      <c r="N132" s="146"/>
      <c r="O132" s="146"/>
      <c r="P132" s="146"/>
      <c r="Q132" s="146"/>
      <c r="R132" s="146"/>
      <c r="S132" s="148"/>
      <c r="T132" s="149"/>
      <c r="U132" s="146"/>
      <c r="V132" s="146"/>
      <c r="W132" s="146"/>
      <c r="X132" s="146"/>
      <c r="Y132" s="146"/>
      <c r="Z132" s="146"/>
      <c r="AA132" s="150"/>
      <c r="AT132" s="151" t="s">
        <v>214</v>
      </c>
      <c r="AU132" s="151" t="s">
        <v>73</v>
      </c>
      <c r="AV132" s="151" t="s">
        <v>17</v>
      </c>
      <c r="AW132" s="151" t="s">
        <v>104</v>
      </c>
      <c r="AX132" s="151" t="s">
        <v>65</v>
      </c>
      <c r="AY132" s="151" t="s">
        <v>123</v>
      </c>
    </row>
    <row r="133" spans="2:51" s="6" customFormat="1" ht="15.75" customHeight="1">
      <c r="B133" s="137"/>
      <c r="C133" s="138"/>
      <c r="D133" s="138"/>
      <c r="E133" s="138"/>
      <c r="F133" s="232" t="s">
        <v>652</v>
      </c>
      <c r="G133" s="233"/>
      <c r="H133" s="233"/>
      <c r="I133" s="233"/>
      <c r="J133" s="138"/>
      <c r="K133" s="140">
        <v>2287.5</v>
      </c>
      <c r="L133" s="138"/>
      <c r="M133" s="138"/>
      <c r="N133" s="138"/>
      <c r="O133" s="138"/>
      <c r="P133" s="138"/>
      <c r="Q133" s="138"/>
      <c r="R133" s="138"/>
      <c r="S133" s="141"/>
      <c r="T133" s="142"/>
      <c r="U133" s="138"/>
      <c r="V133" s="138"/>
      <c r="W133" s="138"/>
      <c r="X133" s="138"/>
      <c r="Y133" s="138"/>
      <c r="Z133" s="138"/>
      <c r="AA133" s="143"/>
      <c r="AT133" s="144" t="s">
        <v>214</v>
      </c>
      <c r="AU133" s="144" t="s">
        <v>73</v>
      </c>
      <c r="AV133" s="144" t="s">
        <v>73</v>
      </c>
      <c r="AW133" s="144" t="s">
        <v>104</v>
      </c>
      <c r="AX133" s="144" t="s">
        <v>65</v>
      </c>
      <c r="AY133" s="144" t="s">
        <v>123</v>
      </c>
    </row>
    <row r="134" spans="2:51" s="6" customFormat="1" ht="15.75" customHeight="1">
      <c r="B134" s="145"/>
      <c r="C134" s="146"/>
      <c r="D134" s="146"/>
      <c r="E134" s="146"/>
      <c r="F134" s="234" t="s">
        <v>653</v>
      </c>
      <c r="G134" s="235"/>
      <c r="H134" s="235"/>
      <c r="I134" s="235"/>
      <c r="J134" s="146"/>
      <c r="K134" s="146"/>
      <c r="L134" s="146"/>
      <c r="M134" s="146"/>
      <c r="N134" s="146"/>
      <c r="O134" s="146"/>
      <c r="P134" s="146"/>
      <c r="Q134" s="146"/>
      <c r="R134" s="146"/>
      <c r="S134" s="148"/>
      <c r="T134" s="149"/>
      <c r="U134" s="146"/>
      <c r="V134" s="146"/>
      <c r="W134" s="146"/>
      <c r="X134" s="146"/>
      <c r="Y134" s="146"/>
      <c r="Z134" s="146"/>
      <c r="AA134" s="150"/>
      <c r="AT134" s="151" t="s">
        <v>214</v>
      </c>
      <c r="AU134" s="151" t="s">
        <v>73</v>
      </c>
      <c r="AV134" s="151" t="s">
        <v>17</v>
      </c>
      <c r="AW134" s="151" t="s">
        <v>104</v>
      </c>
      <c r="AX134" s="151" t="s">
        <v>65</v>
      </c>
      <c r="AY134" s="151" t="s">
        <v>123</v>
      </c>
    </row>
    <row r="135" spans="2:51" s="6" customFormat="1" ht="15.75" customHeight="1">
      <c r="B135" s="137"/>
      <c r="C135" s="138"/>
      <c r="D135" s="138"/>
      <c r="E135" s="138"/>
      <c r="F135" s="232" t="s">
        <v>654</v>
      </c>
      <c r="G135" s="233"/>
      <c r="H135" s="233"/>
      <c r="I135" s="233"/>
      <c r="J135" s="138"/>
      <c r="K135" s="140">
        <v>115</v>
      </c>
      <c r="L135" s="138"/>
      <c r="M135" s="138"/>
      <c r="N135" s="138"/>
      <c r="O135" s="138"/>
      <c r="P135" s="138"/>
      <c r="Q135" s="138"/>
      <c r="R135" s="138"/>
      <c r="S135" s="141"/>
      <c r="T135" s="142"/>
      <c r="U135" s="138"/>
      <c r="V135" s="138"/>
      <c r="W135" s="138"/>
      <c r="X135" s="138"/>
      <c r="Y135" s="138"/>
      <c r="Z135" s="138"/>
      <c r="AA135" s="143"/>
      <c r="AT135" s="144" t="s">
        <v>214</v>
      </c>
      <c r="AU135" s="144" t="s">
        <v>73</v>
      </c>
      <c r="AV135" s="144" t="s">
        <v>73</v>
      </c>
      <c r="AW135" s="144" t="s">
        <v>104</v>
      </c>
      <c r="AX135" s="144" t="s">
        <v>65</v>
      </c>
      <c r="AY135" s="144" t="s">
        <v>123</v>
      </c>
    </row>
    <row r="136" spans="2:51" s="6" customFormat="1" ht="15.75" customHeight="1">
      <c r="B136" s="152"/>
      <c r="C136" s="153"/>
      <c r="D136" s="153"/>
      <c r="E136" s="153"/>
      <c r="F136" s="236" t="s">
        <v>614</v>
      </c>
      <c r="G136" s="237"/>
      <c r="H136" s="237"/>
      <c r="I136" s="237"/>
      <c r="J136" s="153"/>
      <c r="K136" s="154">
        <v>2402.5</v>
      </c>
      <c r="L136" s="153"/>
      <c r="M136" s="153"/>
      <c r="N136" s="153"/>
      <c r="O136" s="153"/>
      <c r="P136" s="153"/>
      <c r="Q136" s="153"/>
      <c r="R136" s="153"/>
      <c r="S136" s="155"/>
      <c r="T136" s="156"/>
      <c r="U136" s="153"/>
      <c r="V136" s="153"/>
      <c r="W136" s="153"/>
      <c r="X136" s="153"/>
      <c r="Y136" s="153"/>
      <c r="Z136" s="153"/>
      <c r="AA136" s="157"/>
      <c r="AT136" s="158" t="s">
        <v>214</v>
      </c>
      <c r="AU136" s="158" t="s">
        <v>73</v>
      </c>
      <c r="AV136" s="158" t="s">
        <v>122</v>
      </c>
      <c r="AW136" s="158" t="s">
        <v>104</v>
      </c>
      <c r="AX136" s="158" t="s">
        <v>17</v>
      </c>
      <c r="AY136" s="158" t="s">
        <v>123</v>
      </c>
    </row>
    <row r="137" spans="2:65" s="6" customFormat="1" ht="15.75" customHeight="1">
      <c r="B137" s="21"/>
      <c r="C137" s="117" t="s">
        <v>17</v>
      </c>
      <c r="D137" s="117" t="s">
        <v>124</v>
      </c>
      <c r="E137" s="118" t="s">
        <v>655</v>
      </c>
      <c r="F137" s="218" t="s">
        <v>656</v>
      </c>
      <c r="G137" s="219"/>
      <c r="H137" s="219"/>
      <c r="I137" s="219"/>
      <c r="J137" s="120" t="s">
        <v>226</v>
      </c>
      <c r="K137" s="121">
        <v>812.5</v>
      </c>
      <c r="L137" s="220"/>
      <c r="M137" s="219"/>
      <c r="N137" s="221">
        <f>ROUND($L$137*$K$137,2)</f>
        <v>0</v>
      </c>
      <c r="O137" s="219"/>
      <c r="P137" s="219"/>
      <c r="Q137" s="219"/>
      <c r="R137" s="119" t="s">
        <v>161</v>
      </c>
      <c r="S137" s="41"/>
      <c r="T137" s="122"/>
      <c r="U137" s="123" t="s">
        <v>35</v>
      </c>
      <c r="V137" s="22"/>
      <c r="W137" s="22"/>
      <c r="X137" s="124">
        <v>0</v>
      </c>
      <c r="Y137" s="124">
        <f>$X$137*$K$137</f>
        <v>0</v>
      </c>
      <c r="Z137" s="124">
        <v>0.205</v>
      </c>
      <c r="AA137" s="125">
        <f>$Z$137*$K$137</f>
        <v>166.5625</v>
      </c>
      <c r="AR137" s="80" t="s">
        <v>122</v>
      </c>
      <c r="AT137" s="80" t="s">
        <v>124</v>
      </c>
      <c r="AU137" s="80" t="s">
        <v>73</v>
      </c>
      <c r="AY137" s="6" t="s">
        <v>123</v>
      </c>
      <c r="BE137" s="126">
        <f>IF($U$137="základní",$N$137,0)</f>
        <v>0</v>
      </c>
      <c r="BF137" s="126">
        <f>IF($U$137="snížená",$N$137,0)</f>
        <v>0</v>
      </c>
      <c r="BG137" s="126">
        <f>IF($U$137="zákl. přenesená",$N$137,0)</f>
        <v>0</v>
      </c>
      <c r="BH137" s="126">
        <f>IF($U$137="sníž. přenesená",$N$137,0)</f>
        <v>0</v>
      </c>
      <c r="BI137" s="126">
        <f>IF($U$137="nulová",$N$137,0)</f>
        <v>0</v>
      </c>
      <c r="BJ137" s="80" t="s">
        <v>17</v>
      </c>
      <c r="BK137" s="126">
        <f>ROUND($L$137*$K$137,2)</f>
        <v>0</v>
      </c>
      <c r="BL137" s="80" t="s">
        <v>122</v>
      </c>
      <c r="BM137" s="80" t="s">
        <v>657</v>
      </c>
    </row>
    <row r="138" spans="2:47" s="6" customFormat="1" ht="27" customHeight="1">
      <c r="B138" s="21"/>
      <c r="C138" s="22"/>
      <c r="D138" s="22"/>
      <c r="E138" s="22"/>
      <c r="F138" s="222" t="s">
        <v>658</v>
      </c>
      <c r="G138" s="189"/>
      <c r="H138" s="189"/>
      <c r="I138" s="189"/>
      <c r="J138" s="189"/>
      <c r="K138" s="189"/>
      <c r="L138" s="189"/>
      <c r="M138" s="189"/>
      <c r="N138" s="189"/>
      <c r="O138" s="189"/>
      <c r="P138" s="189"/>
      <c r="Q138" s="189"/>
      <c r="R138" s="189"/>
      <c r="S138" s="41"/>
      <c r="T138" s="50"/>
      <c r="U138" s="22"/>
      <c r="V138" s="22"/>
      <c r="W138" s="22"/>
      <c r="X138" s="22"/>
      <c r="Y138" s="22"/>
      <c r="Z138" s="22"/>
      <c r="AA138" s="51"/>
      <c r="AT138" s="6" t="s">
        <v>128</v>
      </c>
      <c r="AU138" s="6" t="s">
        <v>73</v>
      </c>
    </row>
    <row r="139" spans="2:47" s="6" customFormat="1" ht="192" customHeight="1">
      <c r="B139" s="21"/>
      <c r="C139" s="22"/>
      <c r="D139" s="22"/>
      <c r="E139" s="22"/>
      <c r="F139" s="227" t="s">
        <v>659</v>
      </c>
      <c r="G139" s="189"/>
      <c r="H139" s="189"/>
      <c r="I139" s="189"/>
      <c r="J139" s="189"/>
      <c r="K139" s="189"/>
      <c r="L139" s="189"/>
      <c r="M139" s="189"/>
      <c r="N139" s="189"/>
      <c r="O139" s="189"/>
      <c r="P139" s="189"/>
      <c r="Q139" s="189"/>
      <c r="R139" s="189"/>
      <c r="S139" s="41"/>
      <c r="T139" s="50"/>
      <c r="U139" s="22"/>
      <c r="V139" s="22"/>
      <c r="W139" s="22"/>
      <c r="X139" s="22"/>
      <c r="Y139" s="22"/>
      <c r="Z139" s="22"/>
      <c r="AA139" s="51"/>
      <c r="AT139" s="6" t="s">
        <v>165</v>
      </c>
      <c r="AU139" s="6" t="s">
        <v>73</v>
      </c>
    </row>
    <row r="140" spans="2:51" s="6" customFormat="1" ht="15.75" customHeight="1">
      <c r="B140" s="145"/>
      <c r="C140" s="146"/>
      <c r="D140" s="146"/>
      <c r="E140" s="146"/>
      <c r="F140" s="234" t="s">
        <v>660</v>
      </c>
      <c r="G140" s="235"/>
      <c r="H140" s="235"/>
      <c r="I140" s="235"/>
      <c r="J140" s="146"/>
      <c r="K140" s="146"/>
      <c r="L140" s="146"/>
      <c r="M140" s="146"/>
      <c r="N140" s="146"/>
      <c r="O140" s="146"/>
      <c r="P140" s="146"/>
      <c r="Q140" s="146"/>
      <c r="R140" s="146"/>
      <c r="S140" s="148"/>
      <c r="T140" s="149"/>
      <c r="U140" s="146"/>
      <c r="V140" s="146"/>
      <c r="W140" s="146"/>
      <c r="X140" s="146"/>
      <c r="Y140" s="146"/>
      <c r="Z140" s="146"/>
      <c r="AA140" s="150"/>
      <c r="AT140" s="151" t="s">
        <v>214</v>
      </c>
      <c r="AU140" s="151" t="s">
        <v>73</v>
      </c>
      <c r="AV140" s="151" t="s">
        <v>17</v>
      </c>
      <c r="AW140" s="151" t="s">
        <v>104</v>
      </c>
      <c r="AX140" s="151" t="s">
        <v>65</v>
      </c>
      <c r="AY140" s="151" t="s">
        <v>123</v>
      </c>
    </row>
    <row r="141" spans="2:51" s="6" customFormat="1" ht="27" customHeight="1">
      <c r="B141" s="137"/>
      <c r="C141" s="138"/>
      <c r="D141" s="138"/>
      <c r="E141" s="138"/>
      <c r="F141" s="232" t="s">
        <v>661</v>
      </c>
      <c r="G141" s="233"/>
      <c r="H141" s="233"/>
      <c r="I141" s="233"/>
      <c r="J141" s="138"/>
      <c r="K141" s="140">
        <v>761.5</v>
      </c>
      <c r="L141" s="138"/>
      <c r="M141" s="138"/>
      <c r="N141" s="138"/>
      <c r="O141" s="138"/>
      <c r="P141" s="138"/>
      <c r="Q141" s="138"/>
      <c r="R141" s="138"/>
      <c r="S141" s="141"/>
      <c r="T141" s="142"/>
      <c r="U141" s="138"/>
      <c r="V141" s="138"/>
      <c r="W141" s="138"/>
      <c r="X141" s="138"/>
      <c r="Y141" s="138"/>
      <c r="Z141" s="138"/>
      <c r="AA141" s="143"/>
      <c r="AT141" s="144" t="s">
        <v>214</v>
      </c>
      <c r="AU141" s="144" t="s">
        <v>73</v>
      </c>
      <c r="AV141" s="144" t="s">
        <v>73</v>
      </c>
      <c r="AW141" s="144" t="s">
        <v>104</v>
      </c>
      <c r="AX141" s="144" t="s">
        <v>65</v>
      </c>
      <c r="AY141" s="144" t="s">
        <v>123</v>
      </c>
    </row>
    <row r="142" spans="2:51" s="6" customFormat="1" ht="15.75" customHeight="1">
      <c r="B142" s="145"/>
      <c r="C142" s="146"/>
      <c r="D142" s="146"/>
      <c r="E142" s="146"/>
      <c r="F142" s="234" t="s">
        <v>662</v>
      </c>
      <c r="G142" s="235"/>
      <c r="H142" s="235"/>
      <c r="I142" s="235"/>
      <c r="J142" s="146"/>
      <c r="K142" s="146"/>
      <c r="L142" s="146"/>
      <c r="M142" s="146"/>
      <c r="N142" s="146"/>
      <c r="O142" s="146"/>
      <c r="P142" s="146"/>
      <c r="Q142" s="146"/>
      <c r="R142" s="146"/>
      <c r="S142" s="148"/>
      <c r="T142" s="149"/>
      <c r="U142" s="146"/>
      <c r="V142" s="146"/>
      <c r="W142" s="146"/>
      <c r="X142" s="146"/>
      <c r="Y142" s="146"/>
      <c r="Z142" s="146"/>
      <c r="AA142" s="150"/>
      <c r="AT142" s="151" t="s">
        <v>214</v>
      </c>
      <c r="AU142" s="151" t="s">
        <v>73</v>
      </c>
      <c r="AV142" s="151" t="s">
        <v>17</v>
      </c>
      <c r="AW142" s="151" t="s">
        <v>104</v>
      </c>
      <c r="AX142" s="151" t="s">
        <v>65</v>
      </c>
      <c r="AY142" s="151" t="s">
        <v>123</v>
      </c>
    </row>
    <row r="143" spans="2:51" s="6" customFormat="1" ht="15.75" customHeight="1">
      <c r="B143" s="137"/>
      <c r="C143" s="138"/>
      <c r="D143" s="138"/>
      <c r="E143" s="138"/>
      <c r="F143" s="232" t="s">
        <v>663</v>
      </c>
      <c r="G143" s="233"/>
      <c r="H143" s="233"/>
      <c r="I143" s="233"/>
      <c r="J143" s="138"/>
      <c r="K143" s="140">
        <v>51</v>
      </c>
      <c r="L143" s="138"/>
      <c r="M143" s="138"/>
      <c r="N143" s="138"/>
      <c r="O143" s="138"/>
      <c r="P143" s="138"/>
      <c r="Q143" s="138"/>
      <c r="R143" s="138"/>
      <c r="S143" s="141"/>
      <c r="T143" s="142"/>
      <c r="U143" s="138"/>
      <c r="V143" s="138"/>
      <c r="W143" s="138"/>
      <c r="X143" s="138"/>
      <c r="Y143" s="138"/>
      <c r="Z143" s="138"/>
      <c r="AA143" s="143"/>
      <c r="AT143" s="144" t="s">
        <v>214</v>
      </c>
      <c r="AU143" s="144" t="s">
        <v>73</v>
      </c>
      <c r="AV143" s="144" t="s">
        <v>73</v>
      </c>
      <c r="AW143" s="144" t="s">
        <v>104</v>
      </c>
      <c r="AX143" s="144" t="s">
        <v>65</v>
      </c>
      <c r="AY143" s="144" t="s">
        <v>123</v>
      </c>
    </row>
    <row r="144" spans="2:51" s="6" customFormat="1" ht="15.75" customHeight="1">
      <c r="B144" s="152"/>
      <c r="C144" s="153"/>
      <c r="D144" s="153"/>
      <c r="E144" s="153"/>
      <c r="F144" s="236" t="s">
        <v>614</v>
      </c>
      <c r="G144" s="237"/>
      <c r="H144" s="237"/>
      <c r="I144" s="237"/>
      <c r="J144" s="153"/>
      <c r="K144" s="154">
        <v>812.5</v>
      </c>
      <c r="L144" s="153"/>
      <c r="M144" s="153"/>
      <c r="N144" s="153"/>
      <c r="O144" s="153"/>
      <c r="P144" s="153"/>
      <c r="Q144" s="153"/>
      <c r="R144" s="153"/>
      <c r="S144" s="155"/>
      <c r="T144" s="156"/>
      <c r="U144" s="153"/>
      <c r="V144" s="153"/>
      <c r="W144" s="153"/>
      <c r="X144" s="153"/>
      <c r="Y144" s="153"/>
      <c r="Z144" s="153"/>
      <c r="AA144" s="157"/>
      <c r="AT144" s="158" t="s">
        <v>214</v>
      </c>
      <c r="AU144" s="158" t="s">
        <v>73</v>
      </c>
      <c r="AV144" s="158" t="s">
        <v>122</v>
      </c>
      <c r="AW144" s="158" t="s">
        <v>104</v>
      </c>
      <c r="AX144" s="158" t="s">
        <v>17</v>
      </c>
      <c r="AY144" s="158" t="s">
        <v>123</v>
      </c>
    </row>
    <row r="145" spans="2:65" s="6" customFormat="1" ht="15.75" customHeight="1">
      <c r="B145" s="21"/>
      <c r="C145" s="117" t="s">
        <v>73</v>
      </c>
      <c r="D145" s="117" t="s">
        <v>124</v>
      </c>
      <c r="E145" s="118" t="s">
        <v>664</v>
      </c>
      <c r="F145" s="218" t="s">
        <v>665</v>
      </c>
      <c r="G145" s="219"/>
      <c r="H145" s="219"/>
      <c r="I145" s="219"/>
      <c r="J145" s="120" t="s">
        <v>226</v>
      </c>
      <c r="K145" s="121">
        <v>1085</v>
      </c>
      <c r="L145" s="220"/>
      <c r="M145" s="219"/>
      <c r="N145" s="221">
        <f>ROUND($L$145*$K$145,2)</f>
        <v>0</v>
      </c>
      <c r="O145" s="219"/>
      <c r="P145" s="219"/>
      <c r="Q145" s="219"/>
      <c r="R145" s="119" t="s">
        <v>161</v>
      </c>
      <c r="S145" s="41"/>
      <c r="T145" s="122"/>
      <c r="U145" s="123" t="s">
        <v>35</v>
      </c>
      <c r="V145" s="22"/>
      <c r="W145" s="22"/>
      <c r="X145" s="124">
        <v>0</v>
      </c>
      <c r="Y145" s="124">
        <f>$X$145*$K$145</f>
        <v>0</v>
      </c>
      <c r="Z145" s="124">
        <v>0.04</v>
      </c>
      <c r="AA145" s="125">
        <f>$Z$145*$K$145</f>
        <v>43.4</v>
      </c>
      <c r="AR145" s="80" t="s">
        <v>122</v>
      </c>
      <c r="AT145" s="80" t="s">
        <v>124</v>
      </c>
      <c r="AU145" s="80" t="s">
        <v>73</v>
      </c>
      <c r="AY145" s="6" t="s">
        <v>123</v>
      </c>
      <c r="BE145" s="126">
        <f>IF($U$145="základní",$N$145,0)</f>
        <v>0</v>
      </c>
      <c r="BF145" s="126">
        <f>IF($U$145="snížená",$N$145,0)</f>
        <v>0</v>
      </c>
      <c r="BG145" s="126">
        <f>IF($U$145="zákl. přenesená",$N$145,0)</f>
        <v>0</v>
      </c>
      <c r="BH145" s="126">
        <f>IF($U$145="sníž. přenesená",$N$145,0)</f>
        <v>0</v>
      </c>
      <c r="BI145" s="126">
        <f>IF($U$145="nulová",$N$145,0)</f>
        <v>0</v>
      </c>
      <c r="BJ145" s="80" t="s">
        <v>17</v>
      </c>
      <c r="BK145" s="126">
        <f>ROUND($L$145*$K$145,2)</f>
        <v>0</v>
      </c>
      <c r="BL145" s="80" t="s">
        <v>122</v>
      </c>
      <c r="BM145" s="80" t="s">
        <v>666</v>
      </c>
    </row>
    <row r="146" spans="2:47" s="6" customFormat="1" ht="16.5" customHeight="1">
      <c r="B146" s="21"/>
      <c r="C146" s="22"/>
      <c r="D146" s="22"/>
      <c r="E146" s="22"/>
      <c r="F146" s="222" t="s">
        <v>667</v>
      </c>
      <c r="G146" s="189"/>
      <c r="H146" s="189"/>
      <c r="I146" s="189"/>
      <c r="J146" s="189"/>
      <c r="K146" s="189"/>
      <c r="L146" s="189"/>
      <c r="M146" s="189"/>
      <c r="N146" s="189"/>
      <c r="O146" s="189"/>
      <c r="P146" s="189"/>
      <c r="Q146" s="189"/>
      <c r="R146" s="189"/>
      <c r="S146" s="41"/>
      <c r="T146" s="50"/>
      <c r="U146" s="22"/>
      <c r="V146" s="22"/>
      <c r="W146" s="22"/>
      <c r="X146" s="22"/>
      <c r="Y146" s="22"/>
      <c r="Z146" s="22"/>
      <c r="AA146" s="51"/>
      <c r="AT146" s="6" t="s">
        <v>128</v>
      </c>
      <c r="AU146" s="6" t="s">
        <v>73</v>
      </c>
    </row>
    <row r="147" spans="2:47" s="6" customFormat="1" ht="192" customHeight="1">
      <c r="B147" s="21"/>
      <c r="C147" s="22"/>
      <c r="D147" s="22"/>
      <c r="E147" s="22"/>
      <c r="F147" s="227" t="s">
        <v>659</v>
      </c>
      <c r="G147" s="189"/>
      <c r="H147" s="189"/>
      <c r="I147" s="189"/>
      <c r="J147" s="189"/>
      <c r="K147" s="189"/>
      <c r="L147" s="189"/>
      <c r="M147" s="189"/>
      <c r="N147" s="189"/>
      <c r="O147" s="189"/>
      <c r="P147" s="189"/>
      <c r="Q147" s="189"/>
      <c r="R147" s="189"/>
      <c r="S147" s="41"/>
      <c r="T147" s="50"/>
      <c r="U147" s="22"/>
      <c r="V147" s="22"/>
      <c r="W147" s="22"/>
      <c r="X147" s="22"/>
      <c r="Y147" s="22"/>
      <c r="Z147" s="22"/>
      <c r="AA147" s="51"/>
      <c r="AT147" s="6" t="s">
        <v>165</v>
      </c>
      <c r="AU147" s="6" t="s">
        <v>73</v>
      </c>
    </row>
    <row r="148" spans="2:51" s="6" customFormat="1" ht="15.75" customHeight="1">
      <c r="B148" s="145"/>
      <c r="C148" s="146"/>
      <c r="D148" s="146"/>
      <c r="E148" s="146"/>
      <c r="F148" s="234" t="s">
        <v>668</v>
      </c>
      <c r="G148" s="235"/>
      <c r="H148" s="235"/>
      <c r="I148" s="235"/>
      <c r="J148" s="146"/>
      <c r="K148" s="146"/>
      <c r="L148" s="146"/>
      <c r="M148" s="146"/>
      <c r="N148" s="146"/>
      <c r="O148" s="146"/>
      <c r="P148" s="146"/>
      <c r="Q148" s="146"/>
      <c r="R148" s="146"/>
      <c r="S148" s="148"/>
      <c r="T148" s="149"/>
      <c r="U148" s="146"/>
      <c r="V148" s="146"/>
      <c r="W148" s="146"/>
      <c r="X148" s="146"/>
      <c r="Y148" s="146"/>
      <c r="Z148" s="146"/>
      <c r="AA148" s="150"/>
      <c r="AT148" s="151" t="s">
        <v>214</v>
      </c>
      <c r="AU148" s="151" t="s">
        <v>73</v>
      </c>
      <c r="AV148" s="151" t="s">
        <v>17</v>
      </c>
      <c r="AW148" s="151" t="s">
        <v>104</v>
      </c>
      <c r="AX148" s="151" t="s">
        <v>65</v>
      </c>
      <c r="AY148" s="151" t="s">
        <v>123</v>
      </c>
    </row>
    <row r="149" spans="2:51" s="6" customFormat="1" ht="27" customHeight="1">
      <c r="B149" s="137"/>
      <c r="C149" s="138"/>
      <c r="D149" s="138"/>
      <c r="E149" s="138"/>
      <c r="F149" s="232" t="s">
        <v>669</v>
      </c>
      <c r="G149" s="233"/>
      <c r="H149" s="233"/>
      <c r="I149" s="233"/>
      <c r="J149" s="138"/>
      <c r="K149" s="140">
        <v>1085</v>
      </c>
      <c r="L149" s="138"/>
      <c r="M149" s="138"/>
      <c r="N149" s="138"/>
      <c r="O149" s="138"/>
      <c r="P149" s="138"/>
      <c r="Q149" s="138"/>
      <c r="R149" s="138"/>
      <c r="S149" s="141"/>
      <c r="T149" s="142"/>
      <c r="U149" s="138"/>
      <c r="V149" s="138"/>
      <c r="W149" s="138"/>
      <c r="X149" s="138"/>
      <c r="Y149" s="138"/>
      <c r="Z149" s="138"/>
      <c r="AA149" s="143"/>
      <c r="AT149" s="144" t="s">
        <v>214</v>
      </c>
      <c r="AU149" s="144" t="s">
        <v>73</v>
      </c>
      <c r="AV149" s="144" t="s">
        <v>73</v>
      </c>
      <c r="AW149" s="144" t="s">
        <v>104</v>
      </c>
      <c r="AX149" s="144" t="s">
        <v>17</v>
      </c>
      <c r="AY149" s="144" t="s">
        <v>123</v>
      </c>
    </row>
    <row r="150" spans="2:65" s="6" customFormat="1" ht="27" customHeight="1">
      <c r="B150" s="21"/>
      <c r="C150" s="117" t="s">
        <v>238</v>
      </c>
      <c r="D150" s="117" t="s">
        <v>124</v>
      </c>
      <c r="E150" s="118" t="s">
        <v>203</v>
      </c>
      <c r="F150" s="218" t="s">
        <v>670</v>
      </c>
      <c r="G150" s="219"/>
      <c r="H150" s="219"/>
      <c r="I150" s="219"/>
      <c r="J150" s="120" t="s">
        <v>160</v>
      </c>
      <c r="K150" s="121">
        <v>752.68</v>
      </c>
      <c r="L150" s="220"/>
      <c r="M150" s="219"/>
      <c r="N150" s="221">
        <f>ROUND($L$150*$K$150,2)</f>
        <v>0</v>
      </c>
      <c r="O150" s="219"/>
      <c r="P150" s="219"/>
      <c r="Q150" s="219"/>
      <c r="R150" s="119" t="s">
        <v>161</v>
      </c>
      <c r="S150" s="41"/>
      <c r="T150" s="122"/>
      <c r="U150" s="123" t="s">
        <v>35</v>
      </c>
      <c r="V150" s="22"/>
      <c r="W150" s="22"/>
      <c r="X150" s="124">
        <v>0</v>
      </c>
      <c r="Y150" s="124">
        <f>$X$150*$K$150</f>
        <v>0</v>
      </c>
      <c r="Z150" s="124">
        <v>0</v>
      </c>
      <c r="AA150" s="125">
        <f>$Z$150*$K$150</f>
        <v>0</v>
      </c>
      <c r="AR150" s="80" t="s">
        <v>122</v>
      </c>
      <c r="AT150" s="80" t="s">
        <v>124</v>
      </c>
      <c r="AU150" s="80" t="s">
        <v>73</v>
      </c>
      <c r="AY150" s="6" t="s">
        <v>123</v>
      </c>
      <c r="BE150" s="126">
        <f>IF($U$150="základní",$N$150,0)</f>
        <v>0</v>
      </c>
      <c r="BF150" s="126">
        <f>IF($U$150="snížená",$N$150,0)</f>
        <v>0</v>
      </c>
      <c r="BG150" s="126">
        <f>IF($U$150="zákl. přenesená",$N$150,0)</f>
        <v>0</v>
      </c>
      <c r="BH150" s="126">
        <f>IF($U$150="sníž. přenesená",$N$150,0)</f>
        <v>0</v>
      </c>
      <c r="BI150" s="126">
        <f>IF($U$150="nulová",$N$150,0)</f>
        <v>0</v>
      </c>
      <c r="BJ150" s="80" t="s">
        <v>17</v>
      </c>
      <c r="BK150" s="126">
        <f>ROUND($L$150*$K$150,2)</f>
        <v>0</v>
      </c>
      <c r="BL150" s="80" t="s">
        <v>122</v>
      </c>
      <c r="BM150" s="80" t="s">
        <v>671</v>
      </c>
    </row>
    <row r="151" spans="2:47" s="6" customFormat="1" ht="27" customHeight="1">
      <c r="B151" s="21"/>
      <c r="C151" s="22"/>
      <c r="D151" s="22"/>
      <c r="E151" s="22"/>
      <c r="F151" s="222" t="s">
        <v>206</v>
      </c>
      <c r="G151" s="189"/>
      <c r="H151" s="189"/>
      <c r="I151" s="189"/>
      <c r="J151" s="189"/>
      <c r="K151" s="189"/>
      <c r="L151" s="189"/>
      <c r="M151" s="189"/>
      <c r="N151" s="189"/>
      <c r="O151" s="189"/>
      <c r="P151" s="189"/>
      <c r="Q151" s="189"/>
      <c r="R151" s="189"/>
      <c r="S151" s="41"/>
      <c r="T151" s="50"/>
      <c r="U151" s="22"/>
      <c r="V151" s="22"/>
      <c r="W151" s="22"/>
      <c r="X151" s="22"/>
      <c r="Y151" s="22"/>
      <c r="Z151" s="22"/>
      <c r="AA151" s="51"/>
      <c r="AT151" s="6" t="s">
        <v>128</v>
      </c>
      <c r="AU151" s="6" t="s">
        <v>73</v>
      </c>
    </row>
    <row r="152" spans="2:47" s="6" customFormat="1" ht="204" customHeight="1">
      <c r="B152" s="21"/>
      <c r="C152" s="22"/>
      <c r="D152" s="22"/>
      <c r="E152" s="22"/>
      <c r="F152" s="227" t="s">
        <v>207</v>
      </c>
      <c r="G152" s="189"/>
      <c r="H152" s="189"/>
      <c r="I152" s="189"/>
      <c r="J152" s="189"/>
      <c r="K152" s="189"/>
      <c r="L152" s="189"/>
      <c r="M152" s="189"/>
      <c r="N152" s="189"/>
      <c r="O152" s="189"/>
      <c r="P152" s="189"/>
      <c r="Q152" s="189"/>
      <c r="R152" s="189"/>
      <c r="S152" s="41"/>
      <c r="T152" s="50"/>
      <c r="U152" s="22"/>
      <c r="V152" s="22"/>
      <c r="W152" s="22"/>
      <c r="X152" s="22"/>
      <c r="Y152" s="22"/>
      <c r="Z152" s="22"/>
      <c r="AA152" s="51"/>
      <c r="AT152" s="6" t="s">
        <v>165</v>
      </c>
      <c r="AU152" s="6" t="s">
        <v>73</v>
      </c>
    </row>
    <row r="153" spans="2:51" s="6" customFormat="1" ht="15.75" customHeight="1">
      <c r="B153" s="137"/>
      <c r="C153" s="138"/>
      <c r="D153" s="138"/>
      <c r="E153" s="138"/>
      <c r="F153" s="232" t="s">
        <v>672</v>
      </c>
      <c r="G153" s="233"/>
      <c r="H153" s="233"/>
      <c r="I153" s="233"/>
      <c r="J153" s="138"/>
      <c r="K153" s="140">
        <v>752.68</v>
      </c>
      <c r="L153" s="138"/>
      <c r="M153" s="138"/>
      <c r="N153" s="138"/>
      <c r="O153" s="138"/>
      <c r="P153" s="138"/>
      <c r="Q153" s="138"/>
      <c r="R153" s="138"/>
      <c r="S153" s="141"/>
      <c r="T153" s="142"/>
      <c r="U153" s="138"/>
      <c r="V153" s="138"/>
      <c r="W153" s="138"/>
      <c r="X153" s="138"/>
      <c r="Y153" s="138"/>
      <c r="Z153" s="138"/>
      <c r="AA153" s="143"/>
      <c r="AT153" s="144" t="s">
        <v>214</v>
      </c>
      <c r="AU153" s="144" t="s">
        <v>73</v>
      </c>
      <c r="AV153" s="144" t="s">
        <v>73</v>
      </c>
      <c r="AW153" s="144" t="s">
        <v>104</v>
      </c>
      <c r="AX153" s="144" t="s">
        <v>17</v>
      </c>
      <c r="AY153" s="144" t="s">
        <v>123</v>
      </c>
    </row>
    <row r="154" spans="2:65" s="6" customFormat="1" ht="39" customHeight="1">
      <c r="B154" s="21"/>
      <c r="C154" s="117" t="s">
        <v>244</v>
      </c>
      <c r="D154" s="117" t="s">
        <v>124</v>
      </c>
      <c r="E154" s="118" t="s">
        <v>209</v>
      </c>
      <c r="F154" s="218" t="s">
        <v>673</v>
      </c>
      <c r="G154" s="219"/>
      <c r="H154" s="219"/>
      <c r="I154" s="219"/>
      <c r="J154" s="120" t="s">
        <v>160</v>
      </c>
      <c r="K154" s="121">
        <v>3763.4</v>
      </c>
      <c r="L154" s="220"/>
      <c r="M154" s="219"/>
      <c r="N154" s="221">
        <f>ROUND($L$154*$K$154,2)</f>
        <v>0</v>
      </c>
      <c r="O154" s="219"/>
      <c r="P154" s="219"/>
      <c r="Q154" s="219"/>
      <c r="R154" s="119" t="s">
        <v>161</v>
      </c>
      <c r="S154" s="41"/>
      <c r="T154" s="122"/>
      <c r="U154" s="123" t="s">
        <v>35</v>
      </c>
      <c r="V154" s="22"/>
      <c r="W154" s="22"/>
      <c r="X154" s="124">
        <v>0</v>
      </c>
      <c r="Y154" s="124">
        <f>$X$154*$K$154</f>
        <v>0</v>
      </c>
      <c r="Z154" s="124">
        <v>0</v>
      </c>
      <c r="AA154" s="125">
        <f>$Z$154*$K$154</f>
        <v>0</v>
      </c>
      <c r="AR154" s="80" t="s">
        <v>122</v>
      </c>
      <c r="AT154" s="80" t="s">
        <v>124</v>
      </c>
      <c r="AU154" s="80" t="s">
        <v>73</v>
      </c>
      <c r="AY154" s="6" t="s">
        <v>123</v>
      </c>
      <c r="BE154" s="126">
        <f>IF($U$154="základní",$N$154,0)</f>
        <v>0</v>
      </c>
      <c r="BF154" s="126">
        <f>IF($U$154="snížená",$N$154,0)</f>
        <v>0</v>
      </c>
      <c r="BG154" s="126">
        <f>IF($U$154="zákl. přenesená",$N$154,0)</f>
        <v>0</v>
      </c>
      <c r="BH154" s="126">
        <f>IF($U$154="sníž. přenesená",$N$154,0)</f>
        <v>0</v>
      </c>
      <c r="BI154" s="126">
        <f>IF($U$154="nulová",$N$154,0)</f>
        <v>0</v>
      </c>
      <c r="BJ154" s="80" t="s">
        <v>17</v>
      </c>
      <c r="BK154" s="126">
        <f>ROUND($L$154*$K$154,2)</f>
        <v>0</v>
      </c>
      <c r="BL154" s="80" t="s">
        <v>122</v>
      </c>
      <c r="BM154" s="80" t="s">
        <v>674</v>
      </c>
    </row>
    <row r="155" spans="2:47" s="6" customFormat="1" ht="27" customHeight="1">
      <c r="B155" s="21"/>
      <c r="C155" s="22"/>
      <c r="D155" s="22"/>
      <c r="E155" s="22"/>
      <c r="F155" s="222" t="s">
        <v>212</v>
      </c>
      <c r="G155" s="189"/>
      <c r="H155" s="189"/>
      <c r="I155" s="189"/>
      <c r="J155" s="189"/>
      <c r="K155" s="189"/>
      <c r="L155" s="189"/>
      <c r="M155" s="189"/>
      <c r="N155" s="189"/>
      <c r="O155" s="189"/>
      <c r="P155" s="189"/>
      <c r="Q155" s="189"/>
      <c r="R155" s="189"/>
      <c r="S155" s="41"/>
      <c r="T155" s="50"/>
      <c r="U155" s="22"/>
      <c r="V155" s="22"/>
      <c r="W155" s="22"/>
      <c r="X155" s="22"/>
      <c r="Y155" s="22"/>
      <c r="Z155" s="22"/>
      <c r="AA155" s="51"/>
      <c r="AT155" s="6" t="s">
        <v>128</v>
      </c>
      <c r="AU155" s="6" t="s">
        <v>73</v>
      </c>
    </row>
    <row r="156" spans="2:47" s="6" customFormat="1" ht="204" customHeight="1">
      <c r="B156" s="21"/>
      <c r="C156" s="22"/>
      <c r="D156" s="22"/>
      <c r="E156" s="22"/>
      <c r="F156" s="227" t="s">
        <v>207</v>
      </c>
      <c r="G156" s="189"/>
      <c r="H156" s="189"/>
      <c r="I156" s="189"/>
      <c r="J156" s="189"/>
      <c r="K156" s="189"/>
      <c r="L156" s="189"/>
      <c r="M156" s="189"/>
      <c r="N156" s="189"/>
      <c r="O156" s="189"/>
      <c r="P156" s="189"/>
      <c r="Q156" s="189"/>
      <c r="R156" s="189"/>
      <c r="S156" s="41"/>
      <c r="T156" s="50"/>
      <c r="U156" s="22"/>
      <c r="V156" s="22"/>
      <c r="W156" s="22"/>
      <c r="X156" s="22"/>
      <c r="Y156" s="22"/>
      <c r="Z156" s="22"/>
      <c r="AA156" s="51"/>
      <c r="AT156" s="6" t="s">
        <v>165</v>
      </c>
      <c r="AU156" s="6" t="s">
        <v>73</v>
      </c>
    </row>
    <row r="157" spans="2:51" s="6" customFormat="1" ht="15.75" customHeight="1">
      <c r="B157" s="137"/>
      <c r="C157" s="138"/>
      <c r="D157" s="138"/>
      <c r="E157" s="138"/>
      <c r="F157" s="232" t="s">
        <v>675</v>
      </c>
      <c r="G157" s="233"/>
      <c r="H157" s="233"/>
      <c r="I157" s="233"/>
      <c r="J157" s="138"/>
      <c r="K157" s="140">
        <v>3763.4</v>
      </c>
      <c r="L157" s="138"/>
      <c r="M157" s="138"/>
      <c r="N157" s="138"/>
      <c r="O157" s="138"/>
      <c r="P157" s="138"/>
      <c r="Q157" s="138"/>
      <c r="R157" s="138"/>
      <c r="S157" s="141"/>
      <c r="T157" s="142"/>
      <c r="U157" s="138"/>
      <c r="V157" s="138"/>
      <c r="W157" s="138"/>
      <c r="X157" s="138"/>
      <c r="Y157" s="138"/>
      <c r="Z157" s="138"/>
      <c r="AA157" s="143"/>
      <c r="AT157" s="144" t="s">
        <v>214</v>
      </c>
      <c r="AU157" s="144" t="s">
        <v>73</v>
      </c>
      <c r="AV157" s="144" t="s">
        <v>73</v>
      </c>
      <c r="AW157" s="144" t="s">
        <v>104</v>
      </c>
      <c r="AX157" s="144" t="s">
        <v>17</v>
      </c>
      <c r="AY157" s="144" t="s">
        <v>123</v>
      </c>
    </row>
    <row r="158" spans="2:65" s="6" customFormat="1" ht="27" customHeight="1">
      <c r="B158" s="21"/>
      <c r="C158" s="117" t="s">
        <v>249</v>
      </c>
      <c r="D158" s="117" t="s">
        <v>124</v>
      </c>
      <c r="E158" s="118" t="s">
        <v>216</v>
      </c>
      <c r="F158" s="218" t="s">
        <v>217</v>
      </c>
      <c r="G158" s="219"/>
      <c r="H158" s="219"/>
      <c r="I158" s="219"/>
      <c r="J158" s="120" t="s">
        <v>218</v>
      </c>
      <c r="K158" s="121">
        <v>1317.19</v>
      </c>
      <c r="L158" s="220"/>
      <c r="M158" s="219"/>
      <c r="N158" s="221">
        <f>ROUND($L$158*$K$158,2)</f>
        <v>0</v>
      </c>
      <c r="O158" s="219"/>
      <c r="P158" s="219"/>
      <c r="Q158" s="219"/>
      <c r="R158" s="119" t="s">
        <v>161</v>
      </c>
      <c r="S158" s="41"/>
      <c r="T158" s="122"/>
      <c r="U158" s="123" t="s">
        <v>35</v>
      </c>
      <c r="V158" s="22"/>
      <c r="W158" s="22"/>
      <c r="X158" s="124">
        <v>0</v>
      </c>
      <c r="Y158" s="124">
        <f>$X$158*$K$158</f>
        <v>0</v>
      </c>
      <c r="Z158" s="124">
        <v>0</v>
      </c>
      <c r="AA158" s="125">
        <f>$Z$158*$K$158</f>
        <v>0</v>
      </c>
      <c r="AR158" s="80" t="s">
        <v>122</v>
      </c>
      <c r="AT158" s="80" t="s">
        <v>124</v>
      </c>
      <c r="AU158" s="80" t="s">
        <v>73</v>
      </c>
      <c r="AY158" s="6" t="s">
        <v>123</v>
      </c>
      <c r="BE158" s="126">
        <f>IF($U$158="základní",$N$158,0)</f>
        <v>0</v>
      </c>
      <c r="BF158" s="126">
        <f>IF($U$158="snížená",$N$158,0)</f>
        <v>0</v>
      </c>
      <c r="BG158" s="126">
        <f>IF($U$158="zákl. přenesená",$N$158,0)</f>
        <v>0</v>
      </c>
      <c r="BH158" s="126">
        <f>IF($U$158="sníž. přenesená",$N$158,0)</f>
        <v>0</v>
      </c>
      <c r="BI158" s="126">
        <f>IF($U$158="nulová",$N$158,0)</f>
        <v>0</v>
      </c>
      <c r="BJ158" s="80" t="s">
        <v>17</v>
      </c>
      <c r="BK158" s="126">
        <f>ROUND($L$158*$K$158,2)</f>
        <v>0</v>
      </c>
      <c r="BL158" s="80" t="s">
        <v>122</v>
      </c>
      <c r="BM158" s="80" t="s">
        <v>676</v>
      </c>
    </row>
    <row r="159" spans="2:47" s="6" customFormat="1" ht="16.5" customHeight="1">
      <c r="B159" s="21"/>
      <c r="C159" s="22"/>
      <c r="D159" s="22"/>
      <c r="E159" s="22"/>
      <c r="F159" s="222" t="s">
        <v>220</v>
      </c>
      <c r="G159" s="189"/>
      <c r="H159" s="189"/>
      <c r="I159" s="189"/>
      <c r="J159" s="189"/>
      <c r="K159" s="189"/>
      <c r="L159" s="189"/>
      <c r="M159" s="189"/>
      <c r="N159" s="189"/>
      <c r="O159" s="189"/>
      <c r="P159" s="189"/>
      <c r="Q159" s="189"/>
      <c r="R159" s="189"/>
      <c r="S159" s="41"/>
      <c r="T159" s="50"/>
      <c r="U159" s="22"/>
      <c r="V159" s="22"/>
      <c r="W159" s="22"/>
      <c r="X159" s="22"/>
      <c r="Y159" s="22"/>
      <c r="Z159" s="22"/>
      <c r="AA159" s="51"/>
      <c r="AT159" s="6" t="s">
        <v>128</v>
      </c>
      <c r="AU159" s="6" t="s">
        <v>73</v>
      </c>
    </row>
    <row r="160" spans="2:47" s="6" customFormat="1" ht="333.75" customHeight="1">
      <c r="B160" s="21"/>
      <c r="C160" s="22"/>
      <c r="D160" s="22"/>
      <c r="E160" s="22"/>
      <c r="F160" s="227" t="s">
        <v>221</v>
      </c>
      <c r="G160" s="189"/>
      <c r="H160" s="189"/>
      <c r="I160" s="189"/>
      <c r="J160" s="189"/>
      <c r="K160" s="189"/>
      <c r="L160" s="189"/>
      <c r="M160" s="189"/>
      <c r="N160" s="189"/>
      <c r="O160" s="189"/>
      <c r="P160" s="189"/>
      <c r="Q160" s="189"/>
      <c r="R160" s="189"/>
      <c r="S160" s="41"/>
      <c r="T160" s="50"/>
      <c r="U160" s="22"/>
      <c r="V160" s="22"/>
      <c r="W160" s="22"/>
      <c r="X160" s="22"/>
      <c r="Y160" s="22"/>
      <c r="Z160" s="22"/>
      <c r="AA160" s="51"/>
      <c r="AT160" s="6" t="s">
        <v>165</v>
      </c>
      <c r="AU160" s="6" t="s">
        <v>73</v>
      </c>
    </row>
    <row r="161" spans="2:51" s="6" customFormat="1" ht="15.75" customHeight="1">
      <c r="B161" s="137"/>
      <c r="C161" s="138"/>
      <c r="D161" s="138"/>
      <c r="E161" s="138"/>
      <c r="F161" s="232" t="s">
        <v>677</v>
      </c>
      <c r="G161" s="233"/>
      <c r="H161" s="233"/>
      <c r="I161" s="233"/>
      <c r="J161" s="138"/>
      <c r="K161" s="140">
        <v>1317.19</v>
      </c>
      <c r="L161" s="138"/>
      <c r="M161" s="138"/>
      <c r="N161" s="138"/>
      <c r="O161" s="138"/>
      <c r="P161" s="138"/>
      <c r="Q161" s="138"/>
      <c r="R161" s="138"/>
      <c r="S161" s="141"/>
      <c r="T161" s="142"/>
      <c r="U161" s="138"/>
      <c r="V161" s="138"/>
      <c r="W161" s="138"/>
      <c r="X161" s="138"/>
      <c r="Y161" s="138"/>
      <c r="Z161" s="138"/>
      <c r="AA161" s="143"/>
      <c r="AT161" s="144" t="s">
        <v>214</v>
      </c>
      <c r="AU161" s="144" t="s">
        <v>73</v>
      </c>
      <c r="AV161" s="144" t="s">
        <v>73</v>
      </c>
      <c r="AW161" s="144" t="s">
        <v>104</v>
      </c>
      <c r="AX161" s="144" t="s">
        <v>17</v>
      </c>
      <c r="AY161" s="144" t="s">
        <v>123</v>
      </c>
    </row>
    <row r="162" spans="2:63" s="106" customFormat="1" ht="30.75" customHeight="1">
      <c r="B162" s="107"/>
      <c r="C162" s="108"/>
      <c r="D162" s="116" t="s">
        <v>435</v>
      </c>
      <c r="E162" s="108"/>
      <c r="F162" s="108"/>
      <c r="G162" s="108"/>
      <c r="H162" s="108"/>
      <c r="I162" s="108"/>
      <c r="J162" s="108"/>
      <c r="K162" s="108"/>
      <c r="L162" s="108"/>
      <c r="M162" s="108"/>
      <c r="N162" s="226">
        <f>$BK$162</f>
        <v>0</v>
      </c>
      <c r="O162" s="225"/>
      <c r="P162" s="225"/>
      <c r="Q162" s="225"/>
      <c r="R162" s="108"/>
      <c r="S162" s="110"/>
      <c r="T162" s="111"/>
      <c r="U162" s="108"/>
      <c r="V162" s="108"/>
      <c r="W162" s="112">
        <f>$W$163+SUM($W$164:$W$168)</f>
        <v>0</v>
      </c>
      <c r="X162" s="108"/>
      <c r="Y162" s="112">
        <f>$Y$163+SUM($Y$164:$Y$168)</f>
        <v>0</v>
      </c>
      <c r="Z162" s="108"/>
      <c r="AA162" s="113">
        <f>$AA$163+SUM($AA$164:$AA$168)</f>
        <v>2.46</v>
      </c>
      <c r="AR162" s="114" t="s">
        <v>17</v>
      </c>
      <c r="AT162" s="114" t="s">
        <v>64</v>
      </c>
      <c r="AU162" s="114" t="s">
        <v>17</v>
      </c>
      <c r="AY162" s="114" t="s">
        <v>123</v>
      </c>
      <c r="BK162" s="115">
        <f>$BK$163+SUM($BK$164:$BK$168)</f>
        <v>0</v>
      </c>
    </row>
    <row r="163" spans="2:65" s="6" customFormat="1" ht="15.75" customHeight="1">
      <c r="B163" s="21"/>
      <c r="C163" s="117" t="s">
        <v>7</v>
      </c>
      <c r="D163" s="117" t="s">
        <v>124</v>
      </c>
      <c r="E163" s="118" t="s">
        <v>678</v>
      </c>
      <c r="F163" s="218" t="s">
        <v>679</v>
      </c>
      <c r="G163" s="219"/>
      <c r="H163" s="219"/>
      <c r="I163" s="219"/>
      <c r="J163" s="120" t="s">
        <v>146</v>
      </c>
      <c r="K163" s="121">
        <v>5</v>
      </c>
      <c r="L163" s="220"/>
      <c r="M163" s="219"/>
      <c r="N163" s="221">
        <f>ROUND($L$163*$K$163,2)</f>
        <v>0</v>
      </c>
      <c r="O163" s="219"/>
      <c r="P163" s="219"/>
      <c r="Q163" s="219"/>
      <c r="R163" s="119" t="s">
        <v>161</v>
      </c>
      <c r="S163" s="41"/>
      <c r="T163" s="122"/>
      <c r="U163" s="123" t="s">
        <v>35</v>
      </c>
      <c r="V163" s="22"/>
      <c r="W163" s="22"/>
      <c r="X163" s="124">
        <v>0</v>
      </c>
      <c r="Y163" s="124">
        <f>$X$163*$K$163</f>
        <v>0</v>
      </c>
      <c r="Z163" s="124">
        <v>0.482</v>
      </c>
      <c r="AA163" s="125">
        <f>$Z$163*$K$163</f>
        <v>2.41</v>
      </c>
      <c r="AR163" s="80" t="s">
        <v>122</v>
      </c>
      <c r="AT163" s="80" t="s">
        <v>124</v>
      </c>
      <c r="AU163" s="80" t="s">
        <v>73</v>
      </c>
      <c r="AY163" s="6" t="s">
        <v>123</v>
      </c>
      <c r="BE163" s="126">
        <f>IF($U$163="základní",$N$163,0)</f>
        <v>0</v>
      </c>
      <c r="BF163" s="126">
        <f>IF($U$163="snížená",$N$163,0)</f>
        <v>0</v>
      </c>
      <c r="BG163" s="126">
        <f>IF($U$163="zákl. přenesená",$N$163,0)</f>
        <v>0</v>
      </c>
      <c r="BH163" s="126">
        <f>IF($U$163="sníž. přenesená",$N$163,0)</f>
        <v>0</v>
      </c>
      <c r="BI163" s="126">
        <f>IF($U$163="nulová",$N$163,0)</f>
        <v>0</v>
      </c>
      <c r="BJ163" s="80" t="s">
        <v>17</v>
      </c>
      <c r="BK163" s="126">
        <f>ROUND($L$163*$K$163,2)</f>
        <v>0</v>
      </c>
      <c r="BL163" s="80" t="s">
        <v>122</v>
      </c>
      <c r="BM163" s="80" t="s">
        <v>680</v>
      </c>
    </row>
    <row r="164" spans="2:47" s="6" customFormat="1" ht="16.5" customHeight="1">
      <c r="B164" s="21"/>
      <c r="C164" s="22"/>
      <c r="D164" s="22"/>
      <c r="E164" s="22"/>
      <c r="F164" s="222" t="s">
        <v>681</v>
      </c>
      <c r="G164" s="189"/>
      <c r="H164" s="189"/>
      <c r="I164" s="189"/>
      <c r="J164" s="189"/>
      <c r="K164" s="189"/>
      <c r="L164" s="189"/>
      <c r="M164" s="189"/>
      <c r="N164" s="189"/>
      <c r="O164" s="189"/>
      <c r="P164" s="189"/>
      <c r="Q164" s="189"/>
      <c r="R164" s="189"/>
      <c r="S164" s="41"/>
      <c r="T164" s="50"/>
      <c r="U164" s="22"/>
      <c r="V164" s="22"/>
      <c r="W164" s="22"/>
      <c r="X164" s="22"/>
      <c r="Y164" s="22"/>
      <c r="Z164" s="22"/>
      <c r="AA164" s="51"/>
      <c r="AT164" s="6" t="s">
        <v>128</v>
      </c>
      <c r="AU164" s="6" t="s">
        <v>73</v>
      </c>
    </row>
    <row r="165" spans="2:47" s="6" customFormat="1" ht="74.25" customHeight="1">
      <c r="B165" s="21"/>
      <c r="C165" s="22"/>
      <c r="D165" s="22"/>
      <c r="E165" s="22"/>
      <c r="F165" s="227" t="s">
        <v>682</v>
      </c>
      <c r="G165" s="189"/>
      <c r="H165" s="189"/>
      <c r="I165" s="189"/>
      <c r="J165" s="189"/>
      <c r="K165" s="189"/>
      <c r="L165" s="189"/>
      <c r="M165" s="189"/>
      <c r="N165" s="189"/>
      <c r="O165" s="189"/>
      <c r="P165" s="189"/>
      <c r="Q165" s="189"/>
      <c r="R165" s="189"/>
      <c r="S165" s="41"/>
      <c r="T165" s="50"/>
      <c r="U165" s="22"/>
      <c r="V165" s="22"/>
      <c r="W165" s="22"/>
      <c r="X165" s="22"/>
      <c r="Y165" s="22"/>
      <c r="Z165" s="22"/>
      <c r="AA165" s="51"/>
      <c r="AT165" s="6" t="s">
        <v>165</v>
      </c>
      <c r="AU165" s="6" t="s">
        <v>73</v>
      </c>
    </row>
    <row r="166" spans="2:65" s="6" customFormat="1" ht="15.75" customHeight="1">
      <c r="B166" s="21"/>
      <c r="C166" s="117" t="s">
        <v>265</v>
      </c>
      <c r="D166" s="117" t="s">
        <v>124</v>
      </c>
      <c r="E166" s="118" t="s">
        <v>683</v>
      </c>
      <c r="F166" s="218" t="s">
        <v>684</v>
      </c>
      <c r="G166" s="219"/>
      <c r="H166" s="219"/>
      <c r="I166" s="219"/>
      <c r="J166" s="120" t="s">
        <v>146</v>
      </c>
      <c r="K166" s="121">
        <v>2</v>
      </c>
      <c r="L166" s="220"/>
      <c r="M166" s="219"/>
      <c r="N166" s="221">
        <f>ROUND($L$166*$K$166,2)</f>
        <v>0</v>
      </c>
      <c r="O166" s="219"/>
      <c r="P166" s="219"/>
      <c r="Q166" s="219"/>
      <c r="R166" s="119"/>
      <c r="S166" s="41"/>
      <c r="T166" s="122"/>
      <c r="U166" s="123" t="s">
        <v>35</v>
      </c>
      <c r="V166" s="22"/>
      <c r="W166" s="22"/>
      <c r="X166" s="124">
        <v>0</v>
      </c>
      <c r="Y166" s="124">
        <f>$X$166*$K$166</f>
        <v>0</v>
      </c>
      <c r="Z166" s="124">
        <v>0.025</v>
      </c>
      <c r="AA166" s="125">
        <f>$Z$166*$K$166</f>
        <v>0.05</v>
      </c>
      <c r="AR166" s="80" t="s">
        <v>122</v>
      </c>
      <c r="AT166" s="80" t="s">
        <v>124</v>
      </c>
      <c r="AU166" s="80" t="s">
        <v>73</v>
      </c>
      <c r="AY166" s="6" t="s">
        <v>123</v>
      </c>
      <c r="BE166" s="126">
        <f>IF($U$166="základní",$N$166,0)</f>
        <v>0</v>
      </c>
      <c r="BF166" s="126">
        <f>IF($U$166="snížená",$N$166,0)</f>
        <v>0</v>
      </c>
      <c r="BG166" s="126">
        <f>IF($U$166="zákl. přenesená",$N$166,0)</f>
        <v>0</v>
      </c>
      <c r="BH166" s="126">
        <f>IF($U$166="sníž. přenesená",$N$166,0)</f>
        <v>0</v>
      </c>
      <c r="BI166" s="126">
        <f>IF($U$166="nulová",$N$166,0)</f>
        <v>0</v>
      </c>
      <c r="BJ166" s="80" t="s">
        <v>17</v>
      </c>
      <c r="BK166" s="126">
        <f>ROUND($L$166*$K$166,2)</f>
        <v>0</v>
      </c>
      <c r="BL166" s="80" t="s">
        <v>122</v>
      </c>
      <c r="BM166" s="80" t="s">
        <v>685</v>
      </c>
    </row>
    <row r="167" spans="2:47" s="6" customFormat="1" ht="16.5" customHeight="1">
      <c r="B167" s="21"/>
      <c r="C167" s="22"/>
      <c r="D167" s="22"/>
      <c r="E167" s="22"/>
      <c r="F167" s="222" t="s">
        <v>686</v>
      </c>
      <c r="G167" s="189"/>
      <c r="H167" s="189"/>
      <c r="I167" s="189"/>
      <c r="J167" s="189"/>
      <c r="K167" s="189"/>
      <c r="L167" s="189"/>
      <c r="M167" s="189"/>
      <c r="N167" s="189"/>
      <c r="O167" s="189"/>
      <c r="P167" s="189"/>
      <c r="Q167" s="189"/>
      <c r="R167" s="189"/>
      <c r="S167" s="41"/>
      <c r="T167" s="50"/>
      <c r="U167" s="22"/>
      <c r="V167" s="22"/>
      <c r="W167" s="22"/>
      <c r="X167" s="22"/>
      <c r="Y167" s="22"/>
      <c r="Z167" s="22"/>
      <c r="AA167" s="51"/>
      <c r="AT167" s="6" t="s">
        <v>128</v>
      </c>
      <c r="AU167" s="6" t="s">
        <v>73</v>
      </c>
    </row>
    <row r="168" spans="2:63" s="106" customFormat="1" ht="23.25" customHeight="1">
      <c r="B168" s="107"/>
      <c r="C168" s="108"/>
      <c r="D168" s="116" t="s">
        <v>592</v>
      </c>
      <c r="E168" s="108"/>
      <c r="F168" s="108"/>
      <c r="G168" s="108"/>
      <c r="H168" s="108"/>
      <c r="I168" s="108"/>
      <c r="J168" s="108"/>
      <c r="K168" s="108"/>
      <c r="L168" s="108"/>
      <c r="M168" s="108"/>
      <c r="N168" s="226">
        <f>$BK$168</f>
        <v>0</v>
      </c>
      <c r="O168" s="225"/>
      <c r="P168" s="225"/>
      <c r="Q168" s="225"/>
      <c r="R168" s="108"/>
      <c r="S168" s="110"/>
      <c r="T168" s="111"/>
      <c r="U168" s="108"/>
      <c r="V168" s="108"/>
      <c r="W168" s="112">
        <f>SUM($W$169:$W$199)</f>
        <v>0</v>
      </c>
      <c r="X168" s="108"/>
      <c r="Y168" s="112">
        <f>SUM($Y$169:$Y$199)</f>
        <v>0</v>
      </c>
      <c r="Z168" s="108"/>
      <c r="AA168" s="113">
        <f>SUM($AA$169:$AA$199)</f>
        <v>0</v>
      </c>
      <c r="AR168" s="114" t="s">
        <v>17</v>
      </c>
      <c r="AT168" s="114" t="s">
        <v>64</v>
      </c>
      <c r="AU168" s="114" t="s">
        <v>73</v>
      </c>
      <c r="AY168" s="114" t="s">
        <v>123</v>
      </c>
      <c r="BK168" s="115">
        <f>SUM($BK$169:$BK$199)</f>
        <v>0</v>
      </c>
    </row>
    <row r="169" spans="2:65" s="6" customFormat="1" ht="27" customHeight="1">
      <c r="B169" s="21"/>
      <c r="C169" s="117" t="s">
        <v>22</v>
      </c>
      <c r="D169" s="117" t="s">
        <v>124</v>
      </c>
      <c r="E169" s="118" t="s">
        <v>687</v>
      </c>
      <c r="F169" s="218" t="s">
        <v>688</v>
      </c>
      <c r="G169" s="219"/>
      <c r="H169" s="219"/>
      <c r="I169" s="219"/>
      <c r="J169" s="120" t="s">
        <v>218</v>
      </c>
      <c r="K169" s="121">
        <v>3115.799</v>
      </c>
      <c r="L169" s="220"/>
      <c r="M169" s="219"/>
      <c r="N169" s="221">
        <f>ROUND($L$169*$K$169,2)</f>
        <v>0</v>
      </c>
      <c r="O169" s="219"/>
      <c r="P169" s="219"/>
      <c r="Q169" s="219"/>
      <c r="R169" s="119" t="s">
        <v>161</v>
      </c>
      <c r="S169" s="41"/>
      <c r="T169" s="122"/>
      <c r="U169" s="123" t="s">
        <v>35</v>
      </c>
      <c r="V169" s="22"/>
      <c r="W169" s="22"/>
      <c r="X169" s="124">
        <v>0</v>
      </c>
      <c r="Y169" s="124">
        <f>$X$169*$K$169</f>
        <v>0</v>
      </c>
      <c r="Z169" s="124">
        <v>0</v>
      </c>
      <c r="AA169" s="125">
        <f>$Z$169*$K$169</f>
        <v>0</v>
      </c>
      <c r="AR169" s="80" t="s">
        <v>122</v>
      </c>
      <c r="AT169" s="80" t="s">
        <v>124</v>
      </c>
      <c r="AU169" s="80" t="s">
        <v>69</v>
      </c>
      <c r="AY169" s="6" t="s">
        <v>123</v>
      </c>
      <c r="BE169" s="126">
        <f>IF($U$169="základní",$N$169,0)</f>
        <v>0</v>
      </c>
      <c r="BF169" s="126">
        <f>IF($U$169="snížená",$N$169,0)</f>
        <v>0</v>
      </c>
      <c r="BG169" s="126">
        <f>IF($U$169="zákl. přenesená",$N$169,0)</f>
        <v>0</v>
      </c>
      <c r="BH169" s="126">
        <f>IF($U$169="sníž. přenesená",$N$169,0)</f>
        <v>0</v>
      </c>
      <c r="BI169" s="126">
        <f>IF($U$169="nulová",$N$169,0)</f>
        <v>0</v>
      </c>
      <c r="BJ169" s="80" t="s">
        <v>17</v>
      </c>
      <c r="BK169" s="126">
        <f>ROUND($L$169*$K$169,2)</f>
        <v>0</v>
      </c>
      <c r="BL169" s="80" t="s">
        <v>122</v>
      </c>
      <c r="BM169" s="80" t="s">
        <v>689</v>
      </c>
    </row>
    <row r="170" spans="2:47" s="6" customFormat="1" ht="16.5" customHeight="1">
      <c r="B170" s="21"/>
      <c r="C170" s="22"/>
      <c r="D170" s="22"/>
      <c r="E170" s="22"/>
      <c r="F170" s="222" t="s">
        <v>690</v>
      </c>
      <c r="G170" s="189"/>
      <c r="H170" s="189"/>
      <c r="I170" s="189"/>
      <c r="J170" s="189"/>
      <c r="K170" s="189"/>
      <c r="L170" s="189"/>
      <c r="M170" s="189"/>
      <c r="N170" s="189"/>
      <c r="O170" s="189"/>
      <c r="P170" s="189"/>
      <c r="Q170" s="189"/>
      <c r="R170" s="189"/>
      <c r="S170" s="41"/>
      <c r="T170" s="50"/>
      <c r="U170" s="22"/>
      <c r="V170" s="22"/>
      <c r="W170" s="22"/>
      <c r="X170" s="22"/>
      <c r="Y170" s="22"/>
      <c r="Z170" s="22"/>
      <c r="AA170" s="51"/>
      <c r="AT170" s="6" t="s">
        <v>128</v>
      </c>
      <c r="AU170" s="6" t="s">
        <v>69</v>
      </c>
    </row>
    <row r="171" spans="2:47" s="6" customFormat="1" ht="109.5" customHeight="1">
      <c r="B171" s="21"/>
      <c r="C171" s="22"/>
      <c r="D171" s="22"/>
      <c r="E171" s="22"/>
      <c r="F171" s="227" t="s">
        <v>691</v>
      </c>
      <c r="G171" s="189"/>
      <c r="H171" s="189"/>
      <c r="I171" s="189"/>
      <c r="J171" s="189"/>
      <c r="K171" s="189"/>
      <c r="L171" s="189"/>
      <c r="M171" s="189"/>
      <c r="N171" s="189"/>
      <c r="O171" s="189"/>
      <c r="P171" s="189"/>
      <c r="Q171" s="189"/>
      <c r="R171" s="189"/>
      <c r="S171" s="41"/>
      <c r="T171" s="50"/>
      <c r="U171" s="22"/>
      <c r="V171" s="22"/>
      <c r="W171" s="22"/>
      <c r="X171" s="22"/>
      <c r="Y171" s="22"/>
      <c r="Z171" s="22"/>
      <c r="AA171" s="51"/>
      <c r="AT171" s="6" t="s">
        <v>165</v>
      </c>
      <c r="AU171" s="6" t="s">
        <v>69</v>
      </c>
    </row>
    <row r="172" spans="2:51" s="6" customFormat="1" ht="15.75" customHeight="1">
      <c r="B172" s="137"/>
      <c r="C172" s="138"/>
      <c r="D172" s="138"/>
      <c r="E172" s="138"/>
      <c r="F172" s="232" t="s">
        <v>692</v>
      </c>
      <c r="G172" s="233"/>
      <c r="H172" s="233"/>
      <c r="I172" s="233"/>
      <c r="J172" s="138"/>
      <c r="K172" s="140">
        <v>3115.799</v>
      </c>
      <c r="L172" s="138"/>
      <c r="M172" s="138"/>
      <c r="N172" s="138"/>
      <c r="O172" s="138"/>
      <c r="P172" s="138"/>
      <c r="Q172" s="138"/>
      <c r="R172" s="138"/>
      <c r="S172" s="141"/>
      <c r="T172" s="142"/>
      <c r="U172" s="138"/>
      <c r="V172" s="138"/>
      <c r="W172" s="138"/>
      <c r="X172" s="138"/>
      <c r="Y172" s="138"/>
      <c r="Z172" s="138"/>
      <c r="AA172" s="143"/>
      <c r="AT172" s="144" t="s">
        <v>214</v>
      </c>
      <c r="AU172" s="144" t="s">
        <v>69</v>
      </c>
      <c r="AV172" s="144" t="s">
        <v>73</v>
      </c>
      <c r="AW172" s="144" t="s">
        <v>104</v>
      </c>
      <c r="AX172" s="144" t="s">
        <v>17</v>
      </c>
      <c r="AY172" s="144" t="s">
        <v>123</v>
      </c>
    </row>
    <row r="173" spans="2:65" s="6" customFormat="1" ht="27" customHeight="1">
      <c r="B173" s="21"/>
      <c r="C173" s="117" t="s">
        <v>208</v>
      </c>
      <c r="D173" s="117" t="s">
        <v>124</v>
      </c>
      <c r="E173" s="118" t="s">
        <v>693</v>
      </c>
      <c r="F173" s="218" t="s">
        <v>694</v>
      </c>
      <c r="G173" s="219"/>
      <c r="H173" s="219"/>
      <c r="I173" s="219"/>
      <c r="J173" s="120" t="s">
        <v>218</v>
      </c>
      <c r="K173" s="121">
        <v>43621.186</v>
      </c>
      <c r="L173" s="220"/>
      <c r="M173" s="219"/>
      <c r="N173" s="221">
        <f>ROUND($L$173*$K$173,2)</f>
        <v>0</v>
      </c>
      <c r="O173" s="219"/>
      <c r="P173" s="219"/>
      <c r="Q173" s="219"/>
      <c r="R173" s="119" t="s">
        <v>161</v>
      </c>
      <c r="S173" s="41"/>
      <c r="T173" s="122"/>
      <c r="U173" s="123" t="s">
        <v>35</v>
      </c>
      <c r="V173" s="22"/>
      <c r="W173" s="22"/>
      <c r="X173" s="124">
        <v>0</v>
      </c>
      <c r="Y173" s="124">
        <f>$X$173*$K$173</f>
        <v>0</v>
      </c>
      <c r="Z173" s="124">
        <v>0</v>
      </c>
      <c r="AA173" s="125">
        <f>$Z$173*$K$173</f>
        <v>0</v>
      </c>
      <c r="AR173" s="80" t="s">
        <v>122</v>
      </c>
      <c r="AT173" s="80" t="s">
        <v>124</v>
      </c>
      <c r="AU173" s="80" t="s">
        <v>69</v>
      </c>
      <c r="AY173" s="6" t="s">
        <v>123</v>
      </c>
      <c r="BE173" s="126">
        <f>IF($U$173="základní",$N$173,0)</f>
        <v>0</v>
      </c>
      <c r="BF173" s="126">
        <f>IF($U$173="snížená",$N$173,0)</f>
        <v>0</v>
      </c>
      <c r="BG173" s="126">
        <f>IF($U$173="zákl. přenesená",$N$173,0)</f>
        <v>0</v>
      </c>
      <c r="BH173" s="126">
        <f>IF($U$173="sníž. přenesená",$N$173,0)</f>
        <v>0</v>
      </c>
      <c r="BI173" s="126">
        <f>IF($U$173="nulová",$N$173,0)</f>
        <v>0</v>
      </c>
      <c r="BJ173" s="80" t="s">
        <v>17</v>
      </c>
      <c r="BK173" s="126">
        <f>ROUND($L$173*$K$173,2)</f>
        <v>0</v>
      </c>
      <c r="BL173" s="80" t="s">
        <v>122</v>
      </c>
      <c r="BM173" s="80" t="s">
        <v>695</v>
      </c>
    </row>
    <row r="174" spans="2:47" s="6" customFormat="1" ht="16.5" customHeight="1">
      <c r="B174" s="21"/>
      <c r="C174" s="22"/>
      <c r="D174" s="22"/>
      <c r="E174" s="22"/>
      <c r="F174" s="222" t="s">
        <v>696</v>
      </c>
      <c r="G174" s="189"/>
      <c r="H174" s="189"/>
      <c r="I174" s="189"/>
      <c r="J174" s="189"/>
      <c r="K174" s="189"/>
      <c r="L174" s="189"/>
      <c r="M174" s="189"/>
      <c r="N174" s="189"/>
      <c r="O174" s="189"/>
      <c r="P174" s="189"/>
      <c r="Q174" s="189"/>
      <c r="R174" s="189"/>
      <c r="S174" s="41"/>
      <c r="T174" s="50"/>
      <c r="U174" s="22"/>
      <c r="V174" s="22"/>
      <c r="W174" s="22"/>
      <c r="X174" s="22"/>
      <c r="Y174" s="22"/>
      <c r="Z174" s="22"/>
      <c r="AA174" s="51"/>
      <c r="AT174" s="6" t="s">
        <v>128</v>
      </c>
      <c r="AU174" s="6" t="s">
        <v>69</v>
      </c>
    </row>
    <row r="175" spans="2:47" s="6" customFormat="1" ht="109.5" customHeight="1">
      <c r="B175" s="21"/>
      <c r="C175" s="22"/>
      <c r="D175" s="22"/>
      <c r="E175" s="22"/>
      <c r="F175" s="227" t="s">
        <v>691</v>
      </c>
      <c r="G175" s="189"/>
      <c r="H175" s="189"/>
      <c r="I175" s="189"/>
      <c r="J175" s="189"/>
      <c r="K175" s="189"/>
      <c r="L175" s="189"/>
      <c r="M175" s="189"/>
      <c r="N175" s="189"/>
      <c r="O175" s="189"/>
      <c r="P175" s="189"/>
      <c r="Q175" s="189"/>
      <c r="R175" s="189"/>
      <c r="S175" s="41"/>
      <c r="T175" s="50"/>
      <c r="U175" s="22"/>
      <c r="V175" s="22"/>
      <c r="W175" s="22"/>
      <c r="X175" s="22"/>
      <c r="Y175" s="22"/>
      <c r="Z175" s="22"/>
      <c r="AA175" s="51"/>
      <c r="AT175" s="6" t="s">
        <v>165</v>
      </c>
      <c r="AU175" s="6" t="s">
        <v>69</v>
      </c>
    </row>
    <row r="176" spans="2:51" s="6" customFormat="1" ht="15.75" customHeight="1">
      <c r="B176" s="137"/>
      <c r="C176" s="138"/>
      <c r="D176" s="138"/>
      <c r="E176" s="138"/>
      <c r="F176" s="232" t="s">
        <v>697</v>
      </c>
      <c r="G176" s="233"/>
      <c r="H176" s="233"/>
      <c r="I176" s="233"/>
      <c r="J176" s="138"/>
      <c r="K176" s="140">
        <v>43621.186</v>
      </c>
      <c r="L176" s="138"/>
      <c r="M176" s="138"/>
      <c r="N176" s="138"/>
      <c r="O176" s="138"/>
      <c r="P176" s="138"/>
      <c r="Q176" s="138"/>
      <c r="R176" s="138"/>
      <c r="S176" s="141"/>
      <c r="T176" s="142"/>
      <c r="U176" s="138"/>
      <c r="V176" s="138"/>
      <c r="W176" s="138"/>
      <c r="X176" s="138"/>
      <c r="Y176" s="138"/>
      <c r="Z176" s="138"/>
      <c r="AA176" s="143"/>
      <c r="AT176" s="144" t="s">
        <v>214</v>
      </c>
      <c r="AU176" s="144" t="s">
        <v>69</v>
      </c>
      <c r="AV176" s="144" t="s">
        <v>73</v>
      </c>
      <c r="AW176" s="144" t="s">
        <v>104</v>
      </c>
      <c r="AX176" s="144" t="s">
        <v>17</v>
      </c>
      <c r="AY176" s="144" t="s">
        <v>123</v>
      </c>
    </row>
    <row r="177" spans="2:65" s="6" customFormat="1" ht="27" customHeight="1">
      <c r="B177" s="21"/>
      <c r="C177" s="117" t="s">
        <v>215</v>
      </c>
      <c r="D177" s="117" t="s">
        <v>124</v>
      </c>
      <c r="E177" s="118" t="s">
        <v>698</v>
      </c>
      <c r="F177" s="218" t="s">
        <v>699</v>
      </c>
      <c r="G177" s="219"/>
      <c r="H177" s="219"/>
      <c r="I177" s="219"/>
      <c r="J177" s="120" t="s">
        <v>218</v>
      </c>
      <c r="K177" s="121">
        <v>1717.289</v>
      </c>
      <c r="L177" s="220"/>
      <c r="M177" s="219"/>
      <c r="N177" s="221">
        <f>ROUND($L$177*$K$177,2)</f>
        <v>0</v>
      </c>
      <c r="O177" s="219"/>
      <c r="P177" s="219"/>
      <c r="Q177" s="219"/>
      <c r="R177" s="119" t="s">
        <v>161</v>
      </c>
      <c r="S177" s="41"/>
      <c r="T177" s="122"/>
      <c r="U177" s="123" t="s">
        <v>35</v>
      </c>
      <c r="V177" s="22"/>
      <c r="W177" s="22"/>
      <c r="X177" s="124">
        <v>0</v>
      </c>
      <c r="Y177" s="124">
        <f>$X$177*$K$177</f>
        <v>0</v>
      </c>
      <c r="Z177" s="124">
        <v>0</v>
      </c>
      <c r="AA177" s="125">
        <f>$Z$177*$K$177</f>
        <v>0</v>
      </c>
      <c r="AR177" s="80" t="s">
        <v>122</v>
      </c>
      <c r="AT177" s="80" t="s">
        <v>124</v>
      </c>
      <c r="AU177" s="80" t="s">
        <v>69</v>
      </c>
      <c r="AY177" s="6" t="s">
        <v>123</v>
      </c>
      <c r="BE177" s="126">
        <f>IF($U$177="základní",$N$177,0)</f>
        <v>0</v>
      </c>
      <c r="BF177" s="126">
        <f>IF($U$177="snížená",$N$177,0)</f>
        <v>0</v>
      </c>
      <c r="BG177" s="126">
        <f>IF($U$177="zákl. přenesená",$N$177,0)</f>
        <v>0</v>
      </c>
      <c r="BH177" s="126">
        <f>IF($U$177="sníž. přenesená",$N$177,0)</f>
        <v>0</v>
      </c>
      <c r="BI177" s="126">
        <f>IF($U$177="nulová",$N$177,0)</f>
        <v>0</v>
      </c>
      <c r="BJ177" s="80" t="s">
        <v>17</v>
      </c>
      <c r="BK177" s="126">
        <f>ROUND($L$177*$K$177,2)</f>
        <v>0</v>
      </c>
      <c r="BL177" s="80" t="s">
        <v>122</v>
      </c>
      <c r="BM177" s="80" t="s">
        <v>700</v>
      </c>
    </row>
    <row r="178" spans="2:47" s="6" customFormat="1" ht="16.5" customHeight="1">
      <c r="B178" s="21"/>
      <c r="C178" s="22"/>
      <c r="D178" s="22"/>
      <c r="E178" s="22"/>
      <c r="F178" s="222" t="s">
        <v>701</v>
      </c>
      <c r="G178" s="189"/>
      <c r="H178" s="189"/>
      <c r="I178" s="189"/>
      <c r="J178" s="189"/>
      <c r="K178" s="189"/>
      <c r="L178" s="189"/>
      <c r="M178" s="189"/>
      <c r="N178" s="189"/>
      <c r="O178" s="189"/>
      <c r="P178" s="189"/>
      <c r="Q178" s="189"/>
      <c r="R178" s="189"/>
      <c r="S178" s="41"/>
      <c r="T178" s="50"/>
      <c r="U178" s="22"/>
      <c r="V178" s="22"/>
      <c r="W178" s="22"/>
      <c r="X178" s="22"/>
      <c r="Y178" s="22"/>
      <c r="Z178" s="22"/>
      <c r="AA178" s="51"/>
      <c r="AT178" s="6" t="s">
        <v>128</v>
      </c>
      <c r="AU178" s="6" t="s">
        <v>69</v>
      </c>
    </row>
    <row r="179" spans="2:47" s="6" customFormat="1" ht="109.5" customHeight="1">
      <c r="B179" s="21"/>
      <c r="C179" s="22"/>
      <c r="D179" s="22"/>
      <c r="E179" s="22"/>
      <c r="F179" s="227" t="s">
        <v>691</v>
      </c>
      <c r="G179" s="189"/>
      <c r="H179" s="189"/>
      <c r="I179" s="189"/>
      <c r="J179" s="189"/>
      <c r="K179" s="189"/>
      <c r="L179" s="189"/>
      <c r="M179" s="189"/>
      <c r="N179" s="189"/>
      <c r="O179" s="189"/>
      <c r="P179" s="189"/>
      <c r="Q179" s="189"/>
      <c r="R179" s="189"/>
      <c r="S179" s="41"/>
      <c r="T179" s="50"/>
      <c r="U179" s="22"/>
      <c r="V179" s="22"/>
      <c r="W179" s="22"/>
      <c r="X179" s="22"/>
      <c r="Y179" s="22"/>
      <c r="Z179" s="22"/>
      <c r="AA179" s="51"/>
      <c r="AT179" s="6" t="s">
        <v>165</v>
      </c>
      <c r="AU179" s="6" t="s">
        <v>69</v>
      </c>
    </row>
    <row r="180" spans="2:51" s="6" customFormat="1" ht="15.75" customHeight="1">
      <c r="B180" s="137"/>
      <c r="C180" s="138"/>
      <c r="D180" s="138"/>
      <c r="E180" s="138"/>
      <c r="F180" s="232" t="s">
        <v>702</v>
      </c>
      <c r="G180" s="233"/>
      <c r="H180" s="233"/>
      <c r="I180" s="233"/>
      <c r="J180" s="138"/>
      <c r="K180" s="140">
        <v>1717.289</v>
      </c>
      <c r="L180" s="138"/>
      <c r="M180" s="138"/>
      <c r="N180" s="138"/>
      <c r="O180" s="138"/>
      <c r="P180" s="138"/>
      <c r="Q180" s="138"/>
      <c r="R180" s="138"/>
      <c r="S180" s="141"/>
      <c r="T180" s="142"/>
      <c r="U180" s="138"/>
      <c r="V180" s="138"/>
      <c r="W180" s="138"/>
      <c r="X180" s="138"/>
      <c r="Y180" s="138"/>
      <c r="Z180" s="138"/>
      <c r="AA180" s="143"/>
      <c r="AT180" s="144" t="s">
        <v>214</v>
      </c>
      <c r="AU180" s="144" t="s">
        <v>69</v>
      </c>
      <c r="AV180" s="144" t="s">
        <v>73</v>
      </c>
      <c r="AW180" s="144" t="s">
        <v>104</v>
      </c>
      <c r="AX180" s="144" t="s">
        <v>17</v>
      </c>
      <c r="AY180" s="144" t="s">
        <v>123</v>
      </c>
    </row>
    <row r="181" spans="2:65" s="6" customFormat="1" ht="27" customHeight="1">
      <c r="B181" s="21"/>
      <c r="C181" s="117" t="s">
        <v>223</v>
      </c>
      <c r="D181" s="117" t="s">
        <v>124</v>
      </c>
      <c r="E181" s="118" t="s">
        <v>703</v>
      </c>
      <c r="F181" s="218" t="s">
        <v>704</v>
      </c>
      <c r="G181" s="219"/>
      <c r="H181" s="219"/>
      <c r="I181" s="219"/>
      <c r="J181" s="120" t="s">
        <v>218</v>
      </c>
      <c r="K181" s="121">
        <v>24042.046</v>
      </c>
      <c r="L181" s="220"/>
      <c r="M181" s="219"/>
      <c r="N181" s="221">
        <f>ROUND($L$181*$K$181,2)</f>
        <v>0</v>
      </c>
      <c r="O181" s="219"/>
      <c r="P181" s="219"/>
      <c r="Q181" s="219"/>
      <c r="R181" s="119" t="s">
        <v>161</v>
      </c>
      <c r="S181" s="41"/>
      <c r="T181" s="122"/>
      <c r="U181" s="123" t="s">
        <v>35</v>
      </c>
      <c r="V181" s="22"/>
      <c r="W181" s="22"/>
      <c r="X181" s="124">
        <v>0</v>
      </c>
      <c r="Y181" s="124">
        <f>$X$181*$K$181</f>
        <v>0</v>
      </c>
      <c r="Z181" s="124">
        <v>0</v>
      </c>
      <c r="AA181" s="125">
        <f>$Z$181*$K$181</f>
        <v>0</v>
      </c>
      <c r="AR181" s="80" t="s">
        <v>122</v>
      </c>
      <c r="AT181" s="80" t="s">
        <v>124</v>
      </c>
      <c r="AU181" s="80" t="s">
        <v>69</v>
      </c>
      <c r="AY181" s="6" t="s">
        <v>123</v>
      </c>
      <c r="BE181" s="126">
        <f>IF($U$181="základní",$N$181,0)</f>
        <v>0</v>
      </c>
      <c r="BF181" s="126">
        <f>IF($U$181="snížená",$N$181,0)</f>
        <v>0</v>
      </c>
      <c r="BG181" s="126">
        <f>IF($U$181="zákl. přenesená",$N$181,0)</f>
        <v>0</v>
      </c>
      <c r="BH181" s="126">
        <f>IF($U$181="sníž. přenesená",$N$181,0)</f>
        <v>0</v>
      </c>
      <c r="BI181" s="126">
        <f>IF($U$181="nulová",$N$181,0)</f>
        <v>0</v>
      </c>
      <c r="BJ181" s="80" t="s">
        <v>17</v>
      </c>
      <c r="BK181" s="126">
        <f>ROUND($L$181*$K$181,2)</f>
        <v>0</v>
      </c>
      <c r="BL181" s="80" t="s">
        <v>122</v>
      </c>
      <c r="BM181" s="80" t="s">
        <v>705</v>
      </c>
    </row>
    <row r="182" spans="2:47" s="6" customFormat="1" ht="16.5" customHeight="1">
      <c r="B182" s="21"/>
      <c r="C182" s="22"/>
      <c r="D182" s="22"/>
      <c r="E182" s="22"/>
      <c r="F182" s="222" t="s">
        <v>696</v>
      </c>
      <c r="G182" s="189"/>
      <c r="H182" s="189"/>
      <c r="I182" s="189"/>
      <c r="J182" s="189"/>
      <c r="K182" s="189"/>
      <c r="L182" s="189"/>
      <c r="M182" s="189"/>
      <c r="N182" s="189"/>
      <c r="O182" s="189"/>
      <c r="P182" s="189"/>
      <c r="Q182" s="189"/>
      <c r="R182" s="189"/>
      <c r="S182" s="41"/>
      <c r="T182" s="50"/>
      <c r="U182" s="22"/>
      <c r="V182" s="22"/>
      <c r="W182" s="22"/>
      <c r="X182" s="22"/>
      <c r="Y182" s="22"/>
      <c r="Z182" s="22"/>
      <c r="AA182" s="51"/>
      <c r="AT182" s="6" t="s">
        <v>128</v>
      </c>
      <c r="AU182" s="6" t="s">
        <v>69</v>
      </c>
    </row>
    <row r="183" spans="2:47" s="6" customFormat="1" ht="109.5" customHeight="1">
      <c r="B183" s="21"/>
      <c r="C183" s="22"/>
      <c r="D183" s="22"/>
      <c r="E183" s="22"/>
      <c r="F183" s="227" t="s">
        <v>691</v>
      </c>
      <c r="G183" s="189"/>
      <c r="H183" s="189"/>
      <c r="I183" s="189"/>
      <c r="J183" s="189"/>
      <c r="K183" s="189"/>
      <c r="L183" s="189"/>
      <c r="M183" s="189"/>
      <c r="N183" s="189"/>
      <c r="O183" s="189"/>
      <c r="P183" s="189"/>
      <c r="Q183" s="189"/>
      <c r="R183" s="189"/>
      <c r="S183" s="41"/>
      <c r="T183" s="50"/>
      <c r="U183" s="22"/>
      <c r="V183" s="22"/>
      <c r="W183" s="22"/>
      <c r="X183" s="22"/>
      <c r="Y183" s="22"/>
      <c r="Z183" s="22"/>
      <c r="AA183" s="51"/>
      <c r="AT183" s="6" t="s">
        <v>165</v>
      </c>
      <c r="AU183" s="6" t="s">
        <v>69</v>
      </c>
    </row>
    <row r="184" spans="2:51" s="6" customFormat="1" ht="15.75" customHeight="1">
      <c r="B184" s="137"/>
      <c r="C184" s="138"/>
      <c r="D184" s="138"/>
      <c r="E184" s="138"/>
      <c r="F184" s="232" t="s">
        <v>706</v>
      </c>
      <c r="G184" s="233"/>
      <c r="H184" s="233"/>
      <c r="I184" s="233"/>
      <c r="J184" s="138"/>
      <c r="K184" s="140">
        <v>24042.046</v>
      </c>
      <c r="L184" s="138"/>
      <c r="M184" s="138"/>
      <c r="N184" s="138"/>
      <c r="O184" s="138"/>
      <c r="P184" s="138"/>
      <c r="Q184" s="138"/>
      <c r="R184" s="138"/>
      <c r="S184" s="141"/>
      <c r="T184" s="142"/>
      <c r="U184" s="138"/>
      <c r="V184" s="138"/>
      <c r="W184" s="138"/>
      <c r="X184" s="138"/>
      <c r="Y184" s="138"/>
      <c r="Z184" s="138"/>
      <c r="AA184" s="143"/>
      <c r="AT184" s="144" t="s">
        <v>214</v>
      </c>
      <c r="AU184" s="144" t="s">
        <v>69</v>
      </c>
      <c r="AV184" s="144" t="s">
        <v>73</v>
      </c>
      <c r="AW184" s="144" t="s">
        <v>104</v>
      </c>
      <c r="AX184" s="144" t="s">
        <v>17</v>
      </c>
      <c r="AY184" s="144" t="s">
        <v>123</v>
      </c>
    </row>
    <row r="185" spans="2:65" s="6" customFormat="1" ht="27" customHeight="1">
      <c r="B185" s="21"/>
      <c r="C185" s="117" t="s">
        <v>230</v>
      </c>
      <c r="D185" s="117" t="s">
        <v>124</v>
      </c>
      <c r="E185" s="118" t="s">
        <v>707</v>
      </c>
      <c r="F185" s="218" t="s">
        <v>708</v>
      </c>
      <c r="G185" s="219"/>
      <c r="H185" s="219"/>
      <c r="I185" s="219"/>
      <c r="J185" s="120" t="s">
        <v>218</v>
      </c>
      <c r="K185" s="121">
        <v>889.02</v>
      </c>
      <c r="L185" s="220"/>
      <c r="M185" s="219"/>
      <c r="N185" s="221">
        <f>ROUND($L$185*$K$185,2)</f>
        <v>0</v>
      </c>
      <c r="O185" s="219"/>
      <c r="P185" s="219"/>
      <c r="Q185" s="219"/>
      <c r="R185" s="119" t="s">
        <v>161</v>
      </c>
      <c r="S185" s="41"/>
      <c r="T185" s="122"/>
      <c r="U185" s="123" t="s">
        <v>35</v>
      </c>
      <c r="V185" s="22"/>
      <c r="W185" s="22"/>
      <c r="X185" s="124">
        <v>0</v>
      </c>
      <c r="Y185" s="124">
        <f>$X$185*$K$185</f>
        <v>0</v>
      </c>
      <c r="Z185" s="124">
        <v>0</v>
      </c>
      <c r="AA185" s="125">
        <f>$Z$185*$K$185</f>
        <v>0</v>
      </c>
      <c r="AR185" s="80" t="s">
        <v>122</v>
      </c>
      <c r="AT185" s="80" t="s">
        <v>124</v>
      </c>
      <c r="AU185" s="80" t="s">
        <v>69</v>
      </c>
      <c r="AY185" s="6" t="s">
        <v>123</v>
      </c>
      <c r="BE185" s="126">
        <f>IF($U$185="základní",$N$185,0)</f>
        <v>0</v>
      </c>
      <c r="BF185" s="126">
        <f>IF($U$185="snížená",$N$185,0)</f>
        <v>0</v>
      </c>
      <c r="BG185" s="126">
        <f>IF($U$185="zákl. přenesená",$N$185,0)</f>
        <v>0</v>
      </c>
      <c r="BH185" s="126">
        <f>IF($U$185="sníž. přenesená",$N$185,0)</f>
        <v>0</v>
      </c>
      <c r="BI185" s="126">
        <f>IF($U$185="nulová",$N$185,0)</f>
        <v>0</v>
      </c>
      <c r="BJ185" s="80" t="s">
        <v>17</v>
      </c>
      <c r="BK185" s="126">
        <f>ROUND($L$185*$K$185,2)</f>
        <v>0</v>
      </c>
      <c r="BL185" s="80" t="s">
        <v>122</v>
      </c>
      <c r="BM185" s="80" t="s">
        <v>709</v>
      </c>
    </row>
    <row r="186" spans="2:47" s="6" customFormat="1" ht="16.5" customHeight="1">
      <c r="B186" s="21"/>
      <c r="C186" s="22"/>
      <c r="D186" s="22"/>
      <c r="E186" s="22"/>
      <c r="F186" s="222" t="s">
        <v>710</v>
      </c>
      <c r="G186" s="189"/>
      <c r="H186" s="189"/>
      <c r="I186" s="189"/>
      <c r="J186" s="189"/>
      <c r="K186" s="189"/>
      <c r="L186" s="189"/>
      <c r="M186" s="189"/>
      <c r="N186" s="189"/>
      <c r="O186" s="189"/>
      <c r="P186" s="189"/>
      <c r="Q186" s="189"/>
      <c r="R186" s="189"/>
      <c r="S186" s="41"/>
      <c r="T186" s="50"/>
      <c r="U186" s="22"/>
      <c r="V186" s="22"/>
      <c r="W186" s="22"/>
      <c r="X186" s="22"/>
      <c r="Y186" s="22"/>
      <c r="Z186" s="22"/>
      <c r="AA186" s="51"/>
      <c r="AT186" s="6" t="s">
        <v>128</v>
      </c>
      <c r="AU186" s="6" t="s">
        <v>69</v>
      </c>
    </row>
    <row r="187" spans="2:47" s="6" customFormat="1" ht="85.5" customHeight="1">
      <c r="B187" s="21"/>
      <c r="C187" s="22"/>
      <c r="D187" s="22"/>
      <c r="E187" s="22"/>
      <c r="F187" s="227" t="s">
        <v>711</v>
      </c>
      <c r="G187" s="189"/>
      <c r="H187" s="189"/>
      <c r="I187" s="189"/>
      <c r="J187" s="189"/>
      <c r="K187" s="189"/>
      <c r="L187" s="189"/>
      <c r="M187" s="189"/>
      <c r="N187" s="189"/>
      <c r="O187" s="189"/>
      <c r="P187" s="189"/>
      <c r="Q187" s="189"/>
      <c r="R187" s="189"/>
      <c r="S187" s="41"/>
      <c r="T187" s="50"/>
      <c r="U187" s="22"/>
      <c r="V187" s="22"/>
      <c r="W187" s="22"/>
      <c r="X187" s="22"/>
      <c r="Y187" s="22"/>
      <c r="Z187" s="22"/>
      <c r="AA187" s="51"/>
      <c r="AT187" s="6" t="s">
        <v>165</v>
      </c>
      <c r="AU187" s="6" t="s">
        <v>69</v>
      </c>
    </row>
    <row r="188" spans="2:51" s="6" customFormat="1" ht="15.75" customHeight="1">
      <c r="B188" s="137"/>
      <c r="C188" s="138"/>
      <c r="D188" s="138"/>
      <c r="E188" s="138"/>
      <c r="F188" s="232" t="s">
        <v>712</v>
      </c>
      <c r="G188" s="233"/>
      <c r="H188" s="233"/>
      <c r="I188" s="233"/>
      <c r="J188" s="138"/>
      <c r="K188" s="140">
        <v>889.02</v>
      </c>
      <c r="L188" s="138"/>
      <c r="M188" s="138"/>
      <c r="N188" s="138"/>
      <c r="O188" s="138"/>
      <c r="P188" s="138"/>
      <c r="Q188" s="138"/>
      <c r="R188" s="138"/>
      <c r="S188" s="141"/>
      <c r="T188" s="142"/>
      <c r="U188" s="138"/>
      <c r="V188" s="138"/>
      <c r="W188" s="138"/>
      <c r="X188" s="138"/>
      <c r="Y188" s="138"/>
      <c r="Z188" s="138"/>
      <c r="AA188" s="143"/>
      <c r="AT188" s="144" t="s">
        <v>214</v>
      </c>
      <c r="AU188" s="144" t="s">
        <v>69</v>
      </c>
      <c r="AV188" s="144" t="s">
        <v>73</v>
      </c>
      <c r="AW188" s="144" t="s">
        <v>104</v>
      </c>
      <c r="AX188" s="144" t="s">
        <v>17</v>
      </c>
      <c r="AY188" s="144" t="s">
        <v>123</v>
      </c>
    </row>
    <row r="189" spans="2:65" s="6" customFormat="1" ht="27" customHeight="1">
      <c r="B189" s="21"/>
      <c r="C189" s="117" t="s">
        <v>8</v>
      </c>
      <c r="D189" s="117" t="s">
        <v>124</v>
      </c>
      <c r="E189" s="118" t="s">
        <v>713</v>
      </c>
      <c r="F189" s="218" t="s">
        <v>714</v>
      </c>
      <c r="G189" s="219"/>
      <c r="H189" s="219"/>
      <c r="I189" s="219"/>
      <c r="J189" s="120" t="s">
        <v>218</v>
      </c>
      <c r="K189" s="121">
        <v>3115.798</v>
      </c>
      <c r="L189" s="220"/>
      <c r="M189" s="219"/>
      <c r="N189" s="221">
        <f>ROUND($L$189*$K$189,2)</f>
        <v>0</v>
      </c>
      <c r="O189" s="219"/>
      <c r="P189" s="219"/>
      <c r="Q189" s="219"/>
      <c r="R189" s="119" t="s">
        <v>161</v>
      </c>
      <c r="S189" s="41"/>
      <c r="T189" s="122"/>
      <c r="U189" s="123" t="s">
        <v>35</v>
      </c>
      <c r="V189" s="22"/>
      <c r="W189" s="22"/>
      <c r="X189" s="124">
        <v>0</v>
      </c>
      <c r="Y189" s="124">
        <f>$X$189*$K$189</f>
        <v>0</v>
      </c>
      <c r="Z189" s="124">
        <v>0</v>
      </c>
      <c r="AA189" s="125">
        <f>$Z$189*$K$189</f>
        <v>0</v>
      </c>
      <c r="AR189" s="80" t="s">
        <v>122</v>
      </c>
      <c r="AT189" s="80" t="s">
        <v>124</v>
      </c>
      <c r="AU189" s="80" t="s">
        <v>69</v>
      </c>
      <c r="AY189" s="6" t="s">
        <v>123</v>
      </c>
      <c r="BE189" s="126">
        <f>IF($U$189="základní",$N$189,0)</f>
        <v>0</v>
      </c>
      <c r="BF189" s="126">
        <f>IF($U$189="snížená",$N$189,0)</f>
        <v>0</v>
      </c>
      <c r="BG189" s="126">
        <f>IF($U$189="zákl. přenesená",$N$189,0)</f>
        <v>0</v>
      </c>
      <c r="BH189" s="126">
        <f>IF($U$189="sníž. přenesená",$N$189,0)</f>
        <v>0</v>
      </c>
      <c r="BI189" s="126">
        <f>IF($U$189="nulová",$N$189,0)</f>
        <v>0</v>
      </c>
      <c r="BJ189" s="80" t="s">
        <v>17</v>
      </c>
      <c r="BK189" s="126">
        <f>ROUND($L$189*$K$189,2)</f>
        <v>0</v>
      </c>
      <c r="BL189" s="80" t="s">
        <v>122</v>
      </c>
      <c r="BM189" s="80" t="s">
        <v>715</v>
      </c>
    </row>
    <row r="190" spans="2:47" s="6" customFormat="1" ht="16.5" customHeight="1">
      <c r="B190" s="21"/>
      <c r="C190" s="22"/>
      <c r="D190" s="22"/>
      <c r="E190" s="22"/>
      <c r="F190" s="222" t="s">
        <v>716</v>
      </c>
      <c r="G190" s="189"/>
      <c r="H190" s="189"/>
      <c r="I190" s="189"/>
      <c r="J190" s="189"/>
      <c r="K190" s="189"/>
      <c r="L190" s="189"/>
      <c r="M190" s="189"/>
      <c r="N190" s="189"/>
      <c r="O190" s="189"/>
      <c r="P190" s="189"/>
      <c r="Q190" s="189"/>
      <c r="R190" s="189"/>
      <c r="S190" s="41"/>
      <c r="T190" s="50"/>
      <c r="U190" s="22"/>
      <c r="V190" s="22"/>
      <c r="W190" s="22"/>
      <c r="X190" s="22"/>
      <c r="Y190" s="22"/>
      <c r="Z190" s="22"/>
      <c r="AA190" s="51"/>
      <c r="AT190" s="6" t="s">
        <v>128</v>
      </c>
      <c r="AU190" s="6" t="s">
        <v>69</v>
      </c>
    </row>
    <row r="191" spans="2:47" s="6" customFormat="1" ht="85.5" customHeight="1">
      <c r="B191" s="21"/>
      <c r="C191" s="22"/>
      <c r="D191" s="22"/>
      <c r="E191" s="22"/>
      <c r="F191" s="227" t="s">
        <v>711</v>
      </c>
      <c r="G191" s="189"/>
      <c r="H191" s="189"/>
      <c r="I191" s="189"/>
      <c r="J191" s="189"/>
      <c r="K191" s="189"/>
      <c r="L191" s="189"/>
      <c r="M191" s="189"/>
      <c r="N191" s="189"/>
      <c r="O191" s="189"/>
      <c r="P191" s="189"/>
      <c r="Q191" s="189"/>
      <c r="R191" s="189"/>
      <c r="S191" s="41"/>
      <c r="T191" s="50"/>
      <c r="U191" s="22"/>
      <c r="V191" s="22"/>
      <c r="W191" s="22"/>
      <c r="X191" s="22"/>
      <c r="Y191" s="22"/>
      <c r="Z191" s="22"/>
      <c r="AA191" s="51"/>
      <c r="AT191" s="6" t="s">
        <v>165</v>
      </c>
      <c r="AU191" s="6" t="s">
        <v>69</v>
      </c>
    </row>
    <row r="192" spans="2:51" s="6" customFormat="1" ht="15.75" customHeight="1">
      <c r="B192" s="137"/>
      <c r="C192" s="138"/>
      <c r="D192" s="138"/>
      <c r="E192" s="138"/>
      <c r="F192" s="232" t="s">
        <v>717</v>
      </c>
      <c r="G192" s="233"/>
      <c r="H192" s="233"/>
      <c r="I192" s="233"/>
      <c r="J192" s="138"/>
      <c r="K192" s="140">
        <v>4830.628</v>
      </c>
      <c r="L192" s="138"/>
      <c r="M192" s="138"/>
      <c r="N192" s="138"/>
      <c r="O192" s="138"/>
      <c r="P192" s="138"/>
      <c r="Q192" s="138"/>
      <c r="R192" s="138"/>
      <c r="S192" s="141"/>
      <c r="T192" s="142"/>
      <c r="U192" s="138"/>
      <c r="V192" s="138"/>
      <c r="W192" s="138"/>
      <c r="X192" s="138"/>
      <c r="Y192" s="138"/>
      <c r="Z192" s="138"/>
      <c r="AA192" s="143"/>
      <c r="AT192" s="144" t="s">
        <v>214</v>
      </c>
      <c r="AU192" s="144" t="s">
        <v>69</v>
      </c>
      <c r="AV192" s="144" t="s">
        <v>73</v>
      </c>
      <c r="AW192" s="144" t="s">
        <v>104</v>
      </c>
      <c r="AX192" s="144" t="s">
        <v>65</v>
      </c>
      <c r="AY192" s="144" t="s">
        <v>123</v>
      </c>
    </row>
    <row r="193" spans="2:51" s="6" customFormat="1" ht="15.75" customHeight="1">
      <c r="B193" s="137"/>
      <c r="C193" s="138"/>
      <c r="D193" s="138"/>
      <c r="E193" s="138"/>
      <c r="F193" s="232" t="s">
        <v>718</v>
      </c>
      <c r="G193" s="233"/>
      <c r="H193" s="233"/>
      <c r="I193" s="233"/>
      <c r="J193" s="138"/>
      <c r="K193" s="140">
        <v>-889.02</v>
      </c>
      <c r="L193" s="138"/>
      <c r="M193" s="138"/>
      <c r="N193" s="138"/>
      <c r="O193" s="138"/>
      <c r="P193" s="138"/>
      <c r="Q193" s="138"/>
      <c r="R193" s="138"/>
      <c r="S193" s="141"/>
      <c r="T193" s="142"/>
      <c r="U193" s="138"/>
      <c r="V193" s="138"/>
      <c r="W193" s="138"/>
      <c r="X193" s="138"/>
      <c r="Y193" s="138"/>
      <c r="Z193" s="138"/>
      <c r="AA193" s="143"/>
      <c r="AT193" s="144" t="s">
        <v>214</v>
      </c>
      <c r="AU193" s="144" t="s">
        <v>69</v>
      </c>
      <c r="AV193" s="144" t="s">
        <v>73</v>
      </c>
      <c r="AW193" s="144" t="s">
        <v>104</v>
      </c>
      <c r="AX193" s="144" t="s">
        <v>65</v>
      </c>
      <c r="AY193" s="144" t="s">
        <v>123</v>
      </c>
    </row>
    <row r="194" spans="2:51" s="6" customFormat="1" ht="15.75" customHeight="1">
      <c r="B194" s="137"/>
      <c r="C194" s="138"/>
      <c r="D194" s="138"/>
      <c r="E194" s="138"/>
      <c r="F194" s="232" t="s">
        <v>719</v>
      </c>
      <c r="G194" s="233"/>
      <c r="H194" s="233"/>
      <c r="I194" s="233"/>
      <c r="J194" s="138"/>
      <c r="K194" s="140">
        <v>-825.81</v>
      </c>
      <c r="L194" s="138"/>
      <c r="M194" s="138"/>
      <c r="N194" s="138"/>
      <c r="O194" s="138"/>
      <c r="P194" s="138"/>
      <c r="Q194" s="138"/>
      <c r="R194" s="138"/>
      <c r="S194" s="141"/>
      <c r="T194" s="142"/>
      <c r="U194" s="138"/>
      <c r="V194" s="138"/>
      <c r="W194" s="138"/>
      <c r="X194" s="138"/>
      <c r="Y194" s="138"/>
      <c r="Z194" s="138"/>
      <c r="AA194" s="143"/>
      <c r="AT194" s="144" t="s">
        <v>214</v>
      </c>
      <c r="AU194" s="144" t="s">
        <v>69</v>
      </c>
      <c r="AV194" s="144" t="s">
        <v>73</v>
      </c>
      <c r="AW194" s="144" t="s">
        <v>104</v>
      </c>
      <c r="AX194" s="144" t="s">
        <v>65</v>
      </c>
      <c r="AY194" s="144" t="s">
        <v>123</v>
      </c>
    </row>
    <row r="195" spans="2:51" s="6" customFormat="1" ht="15.75" customHeight="1">
      <c r="B195" s="152"/>
      <c r="C195" s="153"/>
      <c r="D195" s="153"/>
      <c r="E195" s="153"/>
      <c r="F195" s="236" t="s">
        <v>614</v>
      </c>
      <c r="G195" s="237"/>
      <c r="H195" s="237"/>
      <c r="I195" s="237"/>
      <c r="J195" s="153"/>
      <c r="K195" s="154">
        <v>3115.798</v>
      </c>
      <c r="L195" s="153"/>
      <c r="M195" s="153"/>
      <c r="N195" s="153"/>
      <c r="O195" s="153"/>
      <c r="P195" s="153"/>
      <c r="Q195" s="153"/>
      <c r="R195" s="153"/>
      <c r="S195" s="155"/>
      <c r="T195" s="156"/>
      <c r="U195" s="153"/>
      <c r="V195" s="153"/>
      <c r="W195" s="153"/>
      <c r="X195" s="153"/>
      <c r="Y195" s="153"/>
      <c r="Z195" s="153"/>
      <c r="AA195" s="157"/>
      <c r="AT195" s="158" t="s">
        <v>214</v>
      </c>
      <c r="AU195" s="158" t="s">
        <v>69</v>
      </c>
      <c r="AV195" s="158" t="s">
        <v>122</v>
      </c>
      <c r="AW195" s="158" t="s">
        <v>104</v>
      </c>
      <c r="AX195" s="158" t="s">
        <v>17</v>
      </c>
      <c r="AY195" s="158" t="s">
        <v>123</v>
      </c>
    </row>
    <row r="196" spans="2:65" s="6" customFormat="1" ht="27" customHeight="1">
      <c r="B196" s="21"/>
      <c r="C196" s="117" t="s">
        <v>258</v>
      </c>
      <c r="D196" s="117" t="s">
        <v>124</v>
      </c>
      <c r="E196" s="118" t="s">
        <v>720</v>
      </c>
      <c r="F196" s="218" t="s">
        <v>721</v>
      </c>
      <c r="G196" s="219"/>
      <c r="H196" s="219"/>
      <c r="I196" s="219"/>
      <c r="J196" s="120" t="s">
        <v>218</v>
      </c>
      <c r="K196" s="121">
        <v>825.81</v>
      </c>
      <c r="L196" s="220"/>
      <c r="M196" s="219"/>
      <c r="N196" s="221">
        <f>ROUND($L$196*$K$196,2)</f>
        <v>0</v>
      </c>
      <c r="O196" s="219"/>
      <c r="P196" s="219"/>
      <c r="Q196" s="219"/>
      <c r="R196" s="119" t="s">
        <v>161</v>
      </c>
      <c r="S196" s="41"/>
      <c r="T196" s="122"/>
      <c r="U196" s="123" t="s">
        <v>35</v>
      </c>
      <c r="V196" s="22"/>
      <c r="W196" s="22"/>
      <c r="X196" s="124">
        <v>0</v>
      </c>
      <c r="Y196" s="124">
        <f>$X$196*$K$196</f>
        <v>0</v>
      </c>
      <c r="Z196" s="124">
        <v>0</v>
      </c>
      <c r="AA196" s="125">
        <f>$Z$196*$K$196</f>
        <v>0</v>
      </c>
      <c r="AR196" s="80" t="s">
        <v>122</v>
      </c>
      <c r="AT196" s="80" t="s">
        <v>124</v>
      </c>
      <c r="AU196" s="80" t="s">
        <v>69</v>
      </c>
      <c r="AY196" s="6" t="s">
        <v>123</v>
      </c>
      <c r="BE196" s="126">
        <f>IF($U$196="základní",$N$196,0)</f>
        <v>0</v>
      </c>
      <c r="BF196" s="126">
        <f>IF($U$196="snížená",$N$196,0)</f>
        <v>0</v>
      </c>
      <c r="BG196" s="126">
        <f>IF($U$196="zákl. přenesená",$N$196,0)</f>
        <v>0</v>
      </c>
      <c r="BH196" s="126">
        <f>IF($U$196="sníž. přenesená",$N$196,0)</f>
        <v>0</v>
      </c>
      <c r="BI196" s="126">
        <f>IF($U$196="nulová",$N$196,0)</f>
        <v>0</v>
      </c>
      <c r="BJ196" s="80" t="s">
        <v>17</v>
      </c>
      <c r="BK196" s="126">
        <f>ROUND($L$196*$K$196,2)</f>
        <v>0</v>
      </c>
      <c r="BL196" s="80" t="s">
        <v>122</v>
      </c>
      <c r="BM196" s="80" t="s">
        <v>722</v>
      </c>
    </row>
    <row r="197" spans="2:47" s="6" customFormat="1" ht="16.5" customHeight="1">
      <c r="B197" s="21"/>
      <c r="C197" s="22"/>
      <c r="D197" s="22"/>
      <c r="E197" s="22"/>
      <c r="F197" s="222" t="s">
        <v>723</v>
      </c>
      <c r="G197" s="189"/>
      <c r="H197" s="189"/>
      <c r="I197" s="189"/>
      <c r="J197" s="189"/>
      <c r="K197" s="189"/>
      <c r="L197" s="189"/>
      <c r="M197" s="189"/>
      <c r="N197" s="189"/>
      <c r="O197" s="189"/>
      <c r="P197" s="189"/>
      <c r="Q197" s="189"/>
      <c r="R197" s="189"/>
      <c r="S197" s="41"/>
      <c r="T197" s="50"/>
      <c r="U197" s="22"/>
      <c r="V197" s="22"/>
      <c r="W197" s="22"/>
      <c r="X197" s="22"/>
      <c r="Y197" s="22"/>
      <c r="Z197" s="22"/>
      <c r="AA197" s="51"/>
      <c r="AT197" s="6" t="s">
        <v>128</v>
      </c>
      <c r="AU197" s="6" t="s">
        <v>69</v>
      </c>
    </row>
    <row r="198" spans="2:47" s="6" customFormat="1" ht="85.5" customHeight="1">
      <c r="B198" s="21"/>
      <c r="C198" s="22"/>
      <c r="D198" s="22"/>
      <c r="E198" s="22"/>
      <c r="F198" s="227" t="s">
        <v>711</v>
      </c>
      <c r="G198" s="189"/>
      <c r="H198" s="189"/>
      <c r="I198" s="189"/>
      <c r="J198" s="189"/>
      <c r="K198" s="189"/>
      <c r="L198" s="189"/>
      <c r="M198" s="189"/>
      <c r="N198" s="189"/>
      <c r="O198" s="189"/>
      <c r="P198" s="189"/>
      <c r="Q198" s="189"/>
      <c r="R198" s="189"/>
      <c r="S198" s="41"/>
      <c r="T198" s="50"/>
      <c r="U198" s="22"/>
      <c r="V198" s="22"/>
      <c r="W198" s="22"/>
      <c r="X198" s="22"/>
      <c r="Y198" s="22"/>
      <c r="Z198" s="22"/>
      <c r="AA198" s="51"/>
      <c r="AT198" s="6" t="s">
        <v>165</v>
      </c>
      <c r="AU198" s="6" t="s">
        <v>69</v>
      </c>
    </row>
    <row r="199" spans="2:51" s="6" customFormat="1" ht="15.75" customHeight="1">
      <c r="B199" s="137"/>
      <c r="C199" s="138"/>
      <c r="D199" s="138"/>
      <c r="E199" s="138"/>
      <c r="F199" s="232" t="s">
        <v>724</v>
      </c>
      <c r="G199" s="233"/>
      <c r="H199" s="233"/>
      <c r="I199" s="233"/>
      <c r="J199" s="138"/>
      <c r="K199" s="140">
        <v>825.81</v>
      </c>
      <c r="L199" s="138"/>
      <c r="M199" s="138"/>
      <c r="N199" s="138"/>
      <c r="O199" s="138"/>
      <c r="P199" s="138"/>
      <c r="Q199" s="138"/>
      <c r="R199" s="138"/>
      <c r="S199" s="141"/>
      <c r="T199" s="159"/>
      <c r="U199" s="160"/>
      <c r="V199" s="160"/>
      <c r="W199" s="160"/>
      <c r="X199" s="160"/>
      <c r="Y199" s="160"/>
      <c r="Z199" s="160"/>
      <c r="AA199" s="161"/>
      <c r="AT199" s="144" t="s">
        <v>214</v>
      </c>
      <c r="AU199" s="144" t="s">
        <v>69</v>
      </c>
      <c r="AV199" s="144" t="s">
        <v>73</v>
      </c>
      <c r="AW199" s="144" t="s">
        <v>104</v>
      </c>
      <c r="AX199" s="144" t="s">
        <v>17</v>
      </c>
      <c r="AY199" s="144" t="s">
        <v>123</v>
      </c>
    </row>
    <row r="200" spans="2:19" s="6" customFormat="1" ht="7.5" customHeight="1">
      <c r="B200" s="36"/>
      <c r="C200" s="37"/>
      <c r="D200" s="37"/>
      <c r="E200" s="37"/>
      <c r="F200" s="37"/>
      <c r="G200" s="37"/>
      <c r="H200" s="37"/>
      <c r="I200" s="37"/>
      <c r="J200" s="37"/>
      <c r="K200" s="37"/>
      <c r="L200" s="37"/>
      <c r="M200" s="37"/>
      <c r="N200" s="37"/>
      <c r="O200" s="37"/>
      <c r="P200" s="37"/>
      <c r="Q200" s="37"/>
      <c r="R200" s="37"/>
      <c r="S200" s="41"/>
    </row>
    <row r="219" s="2" customFormat="1" ht="14.25" customHeight="1"/>
  </sheetData>
  <sheetProtection password="CC35" sheet="1" objects="1" scenarios="1" formatColumns="0" formatRows="0" sort="0" autoFilter="0"/>
  <mergeCells count="217">
    <mergeCell ref="H1:K1"/>
    <mergeCell ref="S2:AC2"/>
    <mergeCell ref="F197:R197"/>
    <mergeCell ref="F198:R198"/>
    <mergeCell ref="F199:I199"/>
    <mergeCell ref="N73:Q73"/>
    <mergeCell ref="N74:Q74"/>
    <mergeCell ref="N75:Q75"/>
    <mergeCell ref="N162:Q162"/>
    <mergeCell ref="N168:Q168"/>
    <mergeCell ref="F193:I193"/>
    <mergeCell ref="F194:I194"/>
    <mergeCell ref="F195:I195"/>
    <mergeCell ref="F196:I196"/>
    <mergeCell ref="L196:M196"/>
    <mergeCell ref="N196:Q196"/>
    <mergeCell ref="F189:I189"/>
    <mergeCell ref="L189:M189"/>
    <mergeCell ref="N189:Q189"/>
    <mergeCell ref="F190:R190"/>
    <mergeCell ref="F191:R191"/>
    <mergeCell ref="F192:I192"/>
    <mergeCell ref="F185:I185"/>
    <mergeCell ref="L185:M185"/>
    <mergeCell ref="N185:Q185"/>
    <mergeCell ref="F186:R186"/>
    <mergeCell ref="F187:R187"/>
    <mergeCell ref="F188:I188"/>
    <mergeCell ref="F181:I181"/>
    <mergeCell ref="L181:M181"/>
    <mergeCell ref="N181:Q181"/>
    <mergeCell ref="F182:R182"/>
    <mergeCell ref="F183:R183"/>
    <mergeCell ref="F184:I184"/>
    <mergeCell ref="F177:I177"/>
    <mergeCell ref="L177:M177"/>
    <mergeCell ref="N177:Q177"/>
    <mergeCell ref="F178:R178"/>
    <mergeCell ref="F179:R179"/>
    <mergeCell ref="F180:I180"/>
    <mergeCell ref="F173:I173"/>
    <mergeCell ref="L173:M173"/>
    <mergeCell ref="N173:Q173"/>
    <mergeCell ref="F174:R174"/>
    <mergeCell ref="F175:R175"/>
    <mergeCell ref="F176:I176"/>
    <mergeCell ref="F169:I169"/>
    <mergeCell ref="L169:M169"/>
    <mergeCell ref="N169:Q169"/>
    <mergeCell ref="F170:R170"/>
    <mergeCell ref="F171:R171"/>
    <mergeCell ref="F172:I172"/>
    <mergeCell ref="F164:R164"/>
    <mergeCell ref="F165:R165"/>
    <mergeCell ref="F166:I166"/>
    <mergeCell ref="L166:M166"/>
    <mergeCell ref="N166:Q166"/>
    <mergeCell ref="F167:R167"/>
    <mergeCell ref="F159:R159"/>
    <mergeCell ref="F160:R160"/>
    <mergeCell ref="F161:I161"/>
    <mergeCell ref="F163:I163"/>
    <mergeCell ref="L163:M163"/>
    <mergeCell ref="N163:Q163"/>
    <mergeCell ref="F155:R155"/>
    <mergeCell ref="F156:R156"/>
    <mergeCell ref="F157:I157"/>
    <mergeCell ref="F158:I158"/>
    <mergeCell ref="L158:M158"/>
    <mergeCell ref="N158:Q158"/>
    <mergeCell ref="F151:R151"/>
    <mergeCell ref="F152:R152"/>
    <mergeCell ref="F153:I153"/>
    <mergeCell ref="F154:I154"/>
    <mergeCell ref="L154:M154"/>
    <mergeCell ref="N154:Q154"/>
    <mergeCell ref="F146:R146"/>
    <mergeCell ref="F147:R147"/>
    <mergeCell ref="F148:I148"/>
    <mergeCell ref="F149:I149"/>
    <mergeCell ref="F150:I150"/>
    <mergeCell ref="L150:M150"/>
    <mergeCell ref="N150:Q150"/>
    <mergeCell ref="F142:I142"/>
    <mergeCell ref="F143:I143"/>
    <mergeCell ref="F144:I144"/>
    <mergeCell ref="F145:I145"/>
    <mergeCell ref="L145:M145"/>
    <mergeCell ref="N145:Q145"/>
    <mergeCell ref="L137:M137"/>
    <mergeCell ref="N137:Q137"/>
    <mergeCell ref="F138:R138"/>
    <mergeCell ref="F139:R139"/>
    <mergeCell ref="F140:I140"/>
    <mergeCell ref="F141:I141"/>
    <mergeCell ref="F132:I132"/>
    <mergeCell ref="F133:I133"/>
    <mergeCell ref="F134:I134"/>
    <mergeCell ref="F135:I135"/>
    <mergeCell ref="F136:I136"/>
    <mergeCell ref="F137:I137"/>
    <mergeCell ref="F128:I128"/>
    <mergeCell ref="F129:I129"/>
    <mergeCell ref="L129:M129"/>
    <mergeCell ref="N129:Q129"/>
    <mergeCell ref="F130:R130"/>
    <mergeCell ref="F131:R131"/>
    <mergeCell ref="F124:I124"/>
    <mergeCell ref="L124:M124"/>
    <mergeCell ref="N124:Q124"/>
    <mergeCell ref="F125:R125"/>
    <mergeCell ref="F126:R126"/>
    <mergeCell ref="F127:I127"/>
    <mergeCell ref="F118:R118"/>
    <mergeCell ref="F119:I119"/>
    <mergeCell ref="F120:I120"/>
    <mergeCell ref="F121:I121"/>
    <mergeCell ref="F122:I122"/>
    <mergeCell ref="F123:I123"/>
    <mergeCell ref="F114:I114"/>
    <mergeCell ref="F115:I115"/>
    <mergeCell ref="F116:I116"/>
    <mergeCell ref="L116:M116"/>
    <mergeCell ref="N116:Q116"/>
    <mergeCell ref="F117:R117"/>
    <mergeCell ref="F108:I108"/>
    <mergeCell ref="F109:I109"/>
    <mergeCell ref="F110:I110"/>
    <mergeCell ref="F111:I111"/>
    <mergeCell ref="F112:I112"/>
    <mergeCell ref="F113:I113"/>
    <mergeCell ref="F104:I104"/>
    <mergeCell ref="L104:M104"/>
    <mergeCell ref="N104:Q104"/>
    <mergeCell ref="F105:R105"/>
    <mergeCell ref="F106:R106"/>
    <mergeCell ref="F107:I107"/>
    <mergeCell ref="F98:I98"/>
    <mergeCell ref="F99:I99"/>
    <mergeCell ref="F100:I100"/>
    <mergeCell ref="F101:I101"/>
    <mergeCell ref="F102:I102"/>
    <mergeCell ref="F103:I103"/>
    <mergeCell ref="F94:I94"/>
    <mergeCell ref="L94:M94"/>
    <mergeCell ref="N94:Q94"/>
    <mergeCell ref="F95:R95"/>
    <mergeCell ref="F96:R96"/>
    <mergeCell ref="F97:I97"/>
    <mergeCell ref="F88:R88"/>
    <mergeCell ref="F89:I89"/>
    <mergeCell ref="F90:I90"/>
    <mergeCell ref="F91:I91"/>
    <mergeCell ref="F92:I92"/>
    <mergeCell ref="F93:I93"/>
    <mergeCell ref="F84:I84"/>
    <mergeCell ref="F85:I85"/>
    <mergeCell ref="F86:I86"/>
    <mergeCell ref="L86:M86"/>
    <mergeCell ref="N86:Q86"/>
    <mergeCell ref="F87:R87"/>
    <mergeCell ref="F80:I80"/>
    <mergeCell ref="F81:I81"/>
    <mergeCell ref="L81:M81"/>
    <mergeCell ref="N81:Q81"/>
    <mergeCell ref="F82:R82"/>
    <mergeCell ref="F83:R83"/>
    <mergeCell ref="F76:I76"/>
    <mergeCell ref="L76:M76"/>
    <mergeCell ref="N76:Q76"/>
    <mergeCell ref="F77:R77"/>
    <mergeCell ref="F78:R78"/>
    <mergeCell ref="F79:I79"/>
    <mergeCell ref="F64:Q64"/>
    <mergeCell ref="F65:Q65"/>
    <mergeCell ref="M67:P67"/>
    <mergeCell ref="M69:Q69"/>
    <mergeCell ref="F72:I72"/>
    <mergeCell ref="L72:M72"/>
    <mergeCell ref="N72:Q72"/>
    <mergeCell ref="N51:Q51"/>
    <mergeCell ref="N52:Q52"/>
    <mergeCell ref="N53:Q53"/>
    <mergeCell ref="N54:Q54"/>
    <mergeCell ref="N55:Q55"/>
    <mergeCell ref="C62:R62"/>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2"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42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5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88</v>
      </c>
      <c r="AZ2" s="6" t="s">
        <v>725</v>
      </c>
      <c r="BA2" s="6" t="s">
        <v>726</v>
      </c>
      <c r="BB2" s="6" t="s">
        <v>172</v>
      </c>
      <c r="BC2" s="6" t="s">
        <v>727</v>
      </c>
      <c r="BD2" s="6" t="s">
        <v>69</v>
      </c>
    </row>
    <row r="3" spans="2:56" s="2" customFormat="1" ht="7.5" customHeight="1">
      <c r="B3" s="7"/>
      <c r="C3" s="8"/>
      <c r="D3" s="8"/>
      <c r="E3" s="8"/>
      <c r="F3" s="8"/>
      <c r="G3" s="8"/>
      <c r="H3" s="8"/>
      <c r="I3" s="8"/>
      <c r="J3" s="8"/>
      <c r="K3" s="8"/>
      <c r="L3" s="8"/>
      <c r="M3" s="8"/>
      <c r="N3" s="8"/>
      <c r="O3" s="8"/>
      <c r="P3" s="8"/>
      <c r="Q3" s="8"/>
      <c r="R3" s="9"/>
      <c r="AT3" s="2" t="s">
        <v>73</v>
      </c>
      <c r="AZ3" s="6" t="s">
        <v>728</v>
      </c>
      <c r="BA3" s="6" t="s">
        <v>729</v>
      </c>
      <c r="BB3" s="6" t="s">
        <v>172</v>
      </c>
      <c r="BC3" s="6" t="s">
        <v>730</v>
      </c>
      <c r="BD3" s="6" t="s">
        <v>69</v>
      </c>
    </row>
    <row r="4" spans="2:56" s="2" customFormat="1" ht="37.5" customHeight="1">
      <c r="B4" s="10"/>
      <c r="C4" s="171" t="s">
        <v>96</v>
      </c>
      <c r="D4" s="172"/>
      <c r="E4" s="172"/>
      <c r="F4" s="172"/>
      <c r="G4" s="172"/>
      <c r="H4" s="172"/>
      <c r="I4" s="172"/>
      <c r="J4" s="172"/>
      <c r="K4" s="172"/>
      <c r="L4" s="172"/>
      <c r="M4" s="172"/>
      <c r="N4" s="172"/>
      <c r="O4" s="172"/>
      <c r="P4" s="172"/>
      <c r="Q4" s="172"/>
      <c r="R4" s="173"/>
      <c r="T4" s="13" t="s">
        <v>10</v>
      </c>
      <c r="AT4" s="2" t="s">
        <v>3</v>
      </c>
      <c r="AZ4" s="6" t="s">
        <v>731</v>
      </c>
      <c r="BA4" s="6" t="s">
        <v>732</v>
      </c>
      <c r="BB4" s="6" t="s">
        <v>172</v>
      </c>
      <c r="BC4" s="6" t="s">
        <v>249</v>
      </c>
      <c r="BD4" s="6" t="s">
        <v>69</v>
      </c>
    </row>
    <row r="5" spans="2:56" s="2" customFormat="1" ht="7.5" customHeight="1">
      <c r="B5" s="10"/>
      <c r="C5" s="11"/>
      <c r="D5" s="11"/>
      <c r="E5" s="11"/>
      <c r="F5" s="11"/>
      <c r="G5" s="11"/>
      <c r="H5" s="11"/>
      <c r="I5" s="11"/>
      <c r="J5" s="11"/>
      <c r="K5" s="11"/>
      <c r="L5" s="11"/>
      <c r="M5" s="11"/>
      <c r="N5" s="11"/>
      <c r="O5" s="11"/>
      <c r="P5" s="11"/>
      <c r="Q5" s="11"/>
      <c r="R5" s="12"/>
      <c r="AZ5" s="6" t="s">
        <v>733</v>
      </c>
      <c r="BA5" s="6" t="s">
        <v>734</v>
      </c>
      <c r="BB5" s="6" t="s">
        <v>172</v>
      </c>
      <c r="BC5" s="6" t="s">
        <v>735</v>
      </c>
      <c r="BD5" s="6" t="s">
        <v>69</v>
      </c>
    </row>
    <row r="6" spans="2:56"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c r="AZ6" s="6" t="s">
        <v>736</v>
      </c>
      <c r="BA6" s="6" t="s">
        <v>737</v>
      </c>
      <c r="BB6" s="6" t="s">
        <v>172</v>
      </c>
      <c r="BC6" s="6" t="s">
        <v>738</v>
      </c>
      <c r="BD6" s="6" t="s">
        <v>69</v>
      </c>
    </row>
    <row r="7" spans="2:56" s="6" customFormat="1" ht="18.75" customHeight="1">
      <c r="B7" s="21"/>
      <c r="C7" s="22"/>
      <c r="D7" s="15" t="s">
        <v>97</v>
      </c>
      <c r="E7" s="22"/>
      <c r="F7" s="177" t="s">
        <v>739</v>
      </c>
      <c r="G7" s="189"/>
      <c r="H7" s="189"/>
      <c r="I7" s="189"/>
      <c r="J7" s="189"/>
      <c r="K7" s="189"/>
      <c r="L7" s="189"/>
      <c r="M7" s="189"/>
      <c r="N7" s="189"/>
      <c r="O7" s="189"/>
      <c r="P7" s="189"/>
      <c r="Q7" s="189"/>
      <c r="R7" s="25"/>
      <c r="AZ7" s="6" t="s">
        <v>740</v>
      </c>
      <c r="BA7" s="6" t="s">
        <v>741</v>
      </c>
      <c r="BB7" s="6" t="s">
        <v>172</v>
      </c>
      <c r="BC7" s="6" t="s">
        <v>742</v>
      </c>
      <c r="BD7" s="6" t="s">
        <v>69</v>
      </c>
    </row>
    <row r="8" spans="2:56" s="6" customFormat="1" ht="14.25" customHeight="1">
      <c r="B8" s="21"/>
      <c r="C8" s="22"/>
      <c r="D8" s="22"/>
      <c r="E8" s="22"/>
      <c r="F8" s="22"/>
      <c r="G8" s="22"/>
      <c r="H8" s="22"/>
      <c r="I8" s="22"/>
      <c r="J8" s="22"/>
      <c r="K8" s="22"/>
      <c r="L8" s="22"/>
      <c r="M8" s="22"/>
      <c r="N8" s="22"/>
      <c r="O8" s="22"/>
      <c r="P8" s="22"/>
      <c r="Q8" s="22"/>
      <c r="R8" s="25"/>
      <c r="AZ8" s="6" t="s">
        <v>743</v>
      </c>
      <c r="BA8" s="6" t="s">
        <v>744</v>
      </c>
      <c r="BB8" s="6" t="s">
        <v>226</v>
      </c>
      <c r="BC8" s="6" t="s">
        <v>745</v>
      </c>
      <c r="BD8" s="6" t="s">
        <v>69</v>
      </c>
    </row>
    <row r="9" spans="2:56" s="6" customFormat="1" ht="15" customHeight="1">
      <c r="B9" s="21"/>
      <c r="C9" s="22"/>
      <c r="D9" s="16" t="s">
        <v>99</v>
      </c>
      <c r="E9" s="22"/>
      <c r="F9" s="17"/>
      <c r="G9" s="22"/>
      <c r="H9" s="22"/>
      <c r="I9" s="22"/>
      <c r="J9" s="22"/>
      <c r="K9" s="22"/>
      <c r="L9" s="22"/>
      <c r="M9" s="22"/>
      <c r="N9" s="22"/>
      <c r="O9" s="22"/>
      <c r="P9" s="22"/>
      <c r="Q9" s="22"/>
      <c r="R9" s="25"/>
      <c r="AZ9" s="6" t="s">
        <v>746</v>
      </c>
      <c r="BA9" s="6" t="s">
        <v>747</v>
      </c>
      <c r="BB9" s="6" t="s">
        <v>172</v>
      </c>
      <c r="BC9" s="6" t="s">
        <v>748</v>
      </c>
      <c r="BD9" s="6" t="s">
        <v>69</v>
      </c>
    </row>
    <row r="10" spans="2:56" s="6" customFormat="1" ht="15" customHeight="1">
      <c r="B10" s="21"/>
      <c r="C10" s="22"/>
      <c r="D10" s="16" t="s">
        <v>18</v>
      </c>
      <c r="E10" s="22"/>
      <c r="F10" s="17" t="s">
        <v>19</v>
      </c>
      <c r="G10" s="22"/>
      <c r="H10" s="22"/>
      <c r="I10" s="22"/>
      <c r="J10" s="22"/>
      <c r="K10" s="22"/>
      <c r="L10" s="22"/>
      <c r="M10" s="16" t="s">
        <v>20</v>
      </c>
      <c r="N10" s="22"/>
      <c r="O10" s="206" t="str">
        <f>'Rekapitulace stavby'!$AN$8</f>
        <v>30.04.2013</v>
      </c>
      <c r="P10" s="189"/>
      <c r="Q10" s="22"/>
      <c r="R10" s="25"/>
      <c r="AZ10" s="6" t="s">
        <v>749</v>
      </c>
      <c r="BA10" s="6" t="s">
        <v>750</v>
      </c>
      <c r="BB10" s="6" t="s">
        <v>172</v>
      </c>
      <c r="BC10" s="6" t="s">
        <v>751</v>
      </c>
      <c r="BD10" s="6" t="s">
        <v>69</v>
      </c>
    </row>
    <row r="11" spans="2:56" s="6" customFormat="1" ht="7.5" customHeight="1">
      <c r="B11" s="21"/>
      <c r="C11" s="22"/>
      <c r="D11" s="22"/>
      <c r="E11" s="22"/>
      <c r="F11" s="22"/>
      <c r="G11" s="22"/>
      <c r="H11" s="22"/>
      <c r="I11" s="22"/>
      <c r="J11" s="22"/>
      <c r="K11" s="22"/>
      <c r="L11" s="22"/>
      <c r="M11" s="22"/>
      <c r="N11" s="22"/>
      <c r="O11" s="22"/>
      <c r="P11" s="22"/>
      <c r="Q11" s="22"/>
      <c r="R11" s="25"/>
      <c r="AZ11" s="6" t="s">
        <v>752</v>
      </c>
      <c r="BA11" s="6" t="s">
        <v>26</v>
      </c>
      <c r="BB11" s="6" t="s">
        <v>226</v>
      </c>
      <c r="BC11" s="6" t="s">
        <v>753</v>
      </c>
      <c r="BD11" s="6" t="s">
        <v>73</v>
      </c>
    </row>
    <row r="12" spans="2:56" s="6" customFormat="1" ht="15" customHeight="1">
      <c r="B12" s="21"/>
      <c r="C12" s="22"/>
      <c r="D12" s="16" t="s">
        <v>24</v>
      </c>
      <c r="E12" s="22"/>
      <c r="F12" s="22"/>
      <c r="G12" s="22"/>
      <c r="H12" s="22"/>
      <c r="I12" s="22"/>
      <c r="J12" s="22"/>
      <c r="K12" s="22"/>
      <c r="L12" s="22"/>
      <c r="M12" s="16" t="s">
        <v>25</v>
      </c>
      <c r="N12" s="22"/>
      <c r="O12" s="190"/>
      <c r="P12" s="189"/>
      <c r="Q12" s="22"/>
      <c r="R12" s="25"/>
      <c r="AZ12" s="6" t="s">
        <v>754</v>
      </c>
      <c r="BA12" s="6" t="s">
        <v>754</v>
      </c>
      <c r="BB12" s="6" t="s">
        <v>172</v>
      </c>
      <c r="BC12" s="6" t="s">
        <v>755</v>
      </c>
      <c r="BD12" s="6" t="s">
        <v>73</v>
      </c>
    </row>
    <row r="13" spans="2:56" s="6" customFormat="1" ht="18.75" customHeight="1">
      <c r="B13" s="21"/>
      <c r="C13" s="22"/>
      <c r="D13" s="22"/>
      <c r="E13" s="17" t="s">
        <v>26</v>
      </c>
      <c r="F13" s="22"/>
      <c r="G13" s="22"/>
      <c r="H13" s="22"/>
      <c r="I13" s="22"/>
      <c r="J13" s="22"/>
      <c r="K13" s="22"/>
      <c r="L13" s="22"/>
      <c r="M13" s="16" t="s">
        <v>27</v>
      </c>
      <c r="N13" s="22"/>
      <c r="O13" s="190"/>
      <c r="P13" s="189"/>
      <c r="Q13" s="22"/>
      <c r="R13" s="25"/>
      <c r="AZ13" s="6" t="s">
        <v>756</v>
      </c>
      <c r="BA13" s="6" t="s">
        <v>26</v>
      </c>
      <c r="BB13" s="6" t="s">
        <v>160</v>
      </c>
      <c r="BC13" s="6" t="s">
        <v>757</v>
      </c>
      <c r="BD13" s="6" t="s">
        <v>73</v>
      </c>
    </row>
    <row r="14" spans="2:56" s="6" customFormat="1" ht="7.5" customHeight="1">
      <c r="B14" s="21"/>
      <c r="C14" s="22"/>
      <c r="D14" s="22"/>
      <c r="E14" s="22"/>
      <c r="F14" s="22"/>
      <c r="G14" s="22"/>
      <c r="H14" s="22"/>
      <c r="I14" s="22"/>
      <c r="J14" s="22"/>
      <c r="K14" s="22"/>
      <c r="L14" s="22"/>
      <c r="M14" s="22"/>
      <c r="N14" s="22"/>
      <c r="O14" s="22"/>
      <c r="P14" s="22"/>
      <c r="Q14" s="22"/>
      <c r="R14" s="25"/>
      <c r="AZ14" s="6" t="s">
        <v>758</v>
      </c>
      <c r="BA14" s="6" t="s">
        <v>26</v>
      </c>
      <c r="BB14" s="6" t="s">
        <v>160</v>
      </c>
      <c r="BC14" s="6" t="s">
        <v>759</v>
      </c>
      <c r="BD14" s="6" t="s">
        <v>73</v>
      </c>
    </row>
    <row r="15" spans="2:56" s="6" customFormat="1" ht="15" customHeight="1">
      <c r="B15" s="21"/>
      <c r="C15" s="22"/>
      <c r="D15" s="16" t="s">
        <v>28</v>
      </c>
      <c r="E15" s="22"/>
      <c r="F15" s="22"/>
      <c r="G15" s="22"/>
      <c r="H15" s="22"/>
      <c r="I15" s="22"/>
      <c r="J15" s="22"/>
      <c r="K15" s="22"/>
      <c r="L15" s="22"/>
      <c r="M15" s="16" t="s">
        <v>25</v>
      </c>
      <c r="N15" s="22"/>
      <c r="O15" s="190"/>
      <c r="P15" s="189"/>
      <c r="Q15" s="22"/>
      <c r="R15" s="25"/>
      <c r="AZ15" s="6" t="s">
        <v>760</v>
      </c>
      <c r="BA15" s="6" t="s">
        <v>761</v>
      </c>
      <c r="BB15" s="6" t="s">
        <v>172</v>
      </c>
      <c r="BC15" s="6" t="s">
        <v>762</v>
      </c>
      <c r="BD15" s="6" t="s">
        <v>73</v>
      </c>
    </row>
    <row r="16" spans="2:56" s="6" customFormat="1" ht="18.75" customHeight="1">
      <c r="B16" s="21"/>
      <c r="C16" s="22"/>
      <c r="D16" s="22"/>
      <c r="E16" s="17" t="s">
        <v>26</v>
      </c>
      <c r="F16" s="22"/>
      <c r="G16" s="22"/>
      <c r="H16" s="22"/>
      <c r="I16" s="22"/>
      <c r="J16" s="22"/>
      <c r="K16" s="22"/>
      <c r="L16" s="22"/>
      <c r="M16" s="16" t="s">
        <v>27</v>
      </c>
      <c r="N16" s="22"/>
      <c r="O16" s="190"/>
      <c r="P16" s="189"/>
      <c r="Q16" s="22"/>
      <c r="R16" s="25"/>
      <c r="AZ16" s="6" t="s">
        <v>763</v>
      </c>
      <c r="BA16" s="6" t="s">
        <v>764</v>
      </c>
      <c r="BB16" s="6" t="s">
        <v>172</v>
      </c>
      <c r="BC16" s="6" t="s">
        <v>765</v>
      </c>
      <c r="BD16" s="6" t="s">
        <v>69</v>
      </c>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ROUNDUP($N$76,2)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SUM($BE$76:$BE$425)</f>
        <v>0</v>
      </c>
      <c r="I27" s="189"/>
      <c r="J27" s="189"/>
      <c r="K27" s="22"/>
      <c r="L27" s="22"/>
      <c r="M27" s="208">
        <f>SUM($BE$76:$BE$425)*$F$27</f>
        <v>0</v>
      </c>
      <c r="N27" s="189"/>
      <c r="O27" s="189"/>
      <c r="P27" s="189"/>
      <c r="Q27" s="22"/>
      <c r="R27" s="25"/>
    </row>
    <row r="28" spans="2:18" s="6" customFormat="1" ht="15" customHeight="1">
      <c r="B28" s="21"/>
      <c r="C28" s="22"/>
      <c r="D28" s="22"/>
      <c r="E28" s="27" t="s">
        <v>37</v>
      </c>
      <c r="F28" s="28">
        <v>0.15</v>
      </c>
      <c r="G28" s="85" t="s">
        <v>36</v>
      </c>
      <c r="H28" s="208">
        <f>SUM($BF$76:$BF$425)</f>
        <v>0</v>
      </c>
      <c r="I28" s="189"/>
      <c r="J28" s="189"/>
      <c r="K28" s="22"/>
      <c r="L28" s="22"/>
      <c r="M28" s="208">
        <f>SUM($BF$76:$BF$425)*$F$28</f>
        <v>0</v>
      </c>
      <c r="N28" s="189"/>
      <c r="O28" s="189"/>
      <c r="P28" s="189"/>
      <c r="Q28" s="22"/>
      <c r="R28" s="25"/>
    </row>
    <row r="29" spans="2:18" s="6" customFormat="1" ht="15" customHeight="1" hidden="1">
      <c r="B29" s="21"/>
      <c r="C29" s="22"/>
      <c r="D29" s="22"/>
      <c r="E29" s="27" t="s">
        <v>38</v>
      </c>
      <c r="F29" s="28">
        <v>0.21</v>
      </c>
      <c r="G29" s="85" t="s">
        <v>36</v>
      </c>
      <c r="H29" s="208">
        <f>SUM($BG$76:$BG$425)</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SUM($BH$76:$BH$425)</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SUM($BI$76:$BI$425)</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SO 130 - Obytná zóna</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Karlovy Vary</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ROUNDUP($N$76,2)</f>
        <v>0</v>
      </c>
      <c r="O51" s="189"/>
      <c r="P51" s="189"/>
      <c r="Q51" s="189"/>
      <c r="R51" s="25"/>
      <c r="T51" s="22"/>
      <c r="U51" s="22"/>
      <c r="AU51" s="6" t="s">
        <v>104</v>
      </c>
    </row>
    <row r="52" spans="2:21" s="66" customFormat="1" ht="25.5" customHeight="1">
      <c r="B52" s="90"/>
      <c r="C52" s="91"/>
      <c r="D52" s="91" t="s">
        <v>431</v>
      </c>
      <c r="E52" s="91"/>
      <c r="F52" s="91"/>
      <c r="G52" s="91"/>
      <c r="H52" s="91"/>
      <c r="I52" s="91"/>
      <c r="J52" s="91"/>
      <c r="K52" s="91"/>
      <c r="L52" s="91"/>
      <c r="M52" s="91"/>
      <c r="N52" s="212">
        <f>ROUNDUP($N$77,2)</f>
        <v>0</v>
      </c>
      <c r="O52" s="213"/>
      <c r="P52" s="213"/>
      <c r="Q52" s="213"/>
      <c r="R52" s="92"/>
      <c r="T52" s="91"/>
      <c r="U52" s="91"/>
    </row>
    <row r="53" spans="2:21" s="93" customFormat="1" ht="21" customHeight="1">
      <c r="B53" s="94"/>
      <c r="C53" s="95"/>
      <c r="D53" s="95" t="s">
        <v>432</v>
      </c>
      <c r="E53" s="95"/>
      <c r="F53" s="95"/>
      <c r="G53" s="95"/>
      <c r="H53" s="95"/>
      <c r="I53" s="95"/>
      <c r="J53" s="95"/>
      <c r="K53" s="95"/>
      <c r="L53" s="95"/>
      <c r="M53" s="95"/>
      <c r="N53" s="214">
        <f>ROUNDUP($N$78,2)</f>
        <v>0</v>
      </c>
      <c r="O53" s="215"/>
      <c r="P53" s="215"/>
      <c r="Q53" s="215"/>
      <c r="R53" s="96"/>
      <c r="T53" s="95"/>
      <c r="U53" s="95"/>
    </row>
    <row r="54" spans="2:21" s="93" customFormat="1" ht="21" customHeight="1">
      <c r="B54" s="94"/>
      <c r="C54" s="95"/>
      <c r="D54" s="95" t="s">
        <v>766</v>
      </c>
      <c r="E54" s="95"/>
      <c r="F54" s="95"/>
      <c r="G54" s="95"/>
      <c r="H54" s="95"/>
      <c r="I54" s="95"/>
      <c r="J54" s="95"/>
      <c r="K54" s="95"/>
      <c r="L54" s="95"/>
      <c r="M54" s="95"/>
      <c r="N54" s="214">
        <f>ROUNDUP($N$185,2)</f>
        <v>0</v>
      </c>
      <c r="O54" s="215"/>
      <c r="P54" s="215"/>
      <c r="Q54" s="215"/>
      <c r="R54" s="96"/>
      <c r="T54" s="95"/>
      <c r="U54" s="95"/>
    </row>
    <row r="55" spans="2:21" s="93" customFormat="1" ht="21" customHeight="1">
      <c r="B55" s="94"/>
      <c r="C55" s="95"/>
      <c r="D55" s="95" t="s">
        <v>767</v>
      </c>
      <c r="E55" s="95"/>
      <c r="F55" s="95"/>
      <c r="G55" s="95"/>
      <c r="H55" s="95"/>
      <c r="I55" s="95"/>
      <c r="J55" s="95"/>
      <c r="K55" s="95"/>
      <c r="L55" s="95"/>
      <c r="M55" s="95"/>
      <c r="N55" s="214">
        <f>ROUNDUP($N$203,2)</f>
        <v>0</v>
      </c>
      <c r="O55" s="215"/>
      <c r="P55" s="215"/>
      <c r="Q55" s="215"/>
      <c r="R55" s="96"/>
      <c r="T55" s="95"/>
      <c r="U55" s="95"/>
    </row>
    <row r="56" spans="2:21" s="93" customFormat="1" ht="21" customHeight="1">
      <c r="B56" s="94"/>
      <c r="C56" s="95"/>
      <c r="D56" s="95" t="s">
        <v>434</v>
      </c>
      <c r="E56" s="95"/>
      <c r="F56" s="95"/>
      <c r="G56" s="95"/>
      <c r="H56" s="95"/>
      <c r="I56" s="95"/>
      <c r="J56" s="95"/>
      <c r="K56" s="95"/>
      <c r="L56" s="95"/>
      <c r="M56" s="95"/>
      <c r="N56" s="214">
        <f>ROUNDUP($N$323,2)</f>
        <v>0</v>
      </c>
      <c r="O56" s="215"/>
      <c r="P56" s="215"/>
      <c r="Q56" s="215"/>
      <c r="R56" s="96"/>
      <c r="T56" s="95"/>
      <c r="U56" s="95"/>
    </row>
    <row r="57" spans="2:21" s="93" customFormat="1" ht="21" customHeight="1">
      <c r="B57" s="94"/>
      <c r="C57" s="95"/>
      <c r="D57" s="95" t="s">
        <v>435</v>
      </c>
      <c r="E57" s="95"/>
      <c r="F57" s="95"/>
      <c r="G57" s="95"/>
      <c r="H57" s="95"/>
      <c r="I57" s="95"/>
      <c r="J57" s="95"/>
      <c r="K57" s="95"/>
      <c r="L57" s="95"/>
      <c r="M57" s="95"/>
      <c r="N57" s="214">
        <f>ROUNDUP($N$338,2)</f>
        <v>0</v>
      </c>
      <c r="O57" s="215"/>
      <c r="P57" s="215"/>
      <c r="Q57" s="215"/>
      <c r="R57" s="96"/>
      <c r="T57" s="95"/>
      <c r="U57" s="95"/>
    </row>
    <row r="58" spans="2:21" s="93" customFormat="1" ht="15.75" customHeight="1">
      <c r="B58" s="94"/>
      <c r="C58" s="95"/>
      <c r="D58" s="95" t="s">
        <v>592</v>
      </c>
      <c r="E58" s="95"/>
      <c r="F58" s="95"/>
      <c r="G58" s="95"/>
      <c r="H58" s="95"/>
      <c r="I58" s="95"/>
      <c r="J58" s="95"/>
      <c r="K58" s="95"/>
      <c r="L58" s="95"/>
      <c r="M58" s="95"/>
      <c r="N58" s="214">
        <f>ROUNDUP($N$423,2)</f>
        <v>0</v>
      </c>
      <c r="O58" s="215"/>
      <c r="P58" s="215"/>
      <c r="Q58" s="215"/>
      <c r="R58" s="96"/>
      <c r="T58" s="95"/>
      <c r="U58" s="95"/>
    </row>
    <row r="59" spans="2:21" s="6" customFormat="1" ht="22.5" customHeight="1">
      <c r="B59" s="21"/>
      <c r="C59" s="22"/>
      <c r="D59" s="22"/>
      <c r="E59" s="22"/>
      <c r="F59" s="22"/>
      <c r="G59" s="22"/>
      <c r="H59" s="22"/>
      <c r="I59" s="22"/>
      <c r="J59" s="22"/>
      <c r="K59" s="22"/>
      <c r="L59" s="22"/>
      <c r="M59" s="22"/>
      <c r="N59" s="22"/>
      <c r="O59" s="22"/>
      <c r="P59" s="22"/>
      <c r="Q59" s="22"/>
      <c r="R59" s="25"/>
      <c r="T59" s="22"/>
      <c r="U59" s="22"/>
    </row>
    <row r="60" spans="2:21" s="6" customFormat="1" ht="7.5" customHeight="1">
      <c r="B60" s="36"/>
      <c r="C60" s="37"/>
      <c r="D60" s="37"/>
      <c r="E60" s="37"/>
      <c r="F60" s="37"/>
      <c r="G60" s="37"/>
      <c r="H60" s="37"/>
      <c r="I60" s="37"/>
      <c r="J60" s="37"/>
      <c r="K60" s="37"/>
      <c r="L60" s="37"/>
      <c r="M60" s="37"/>
      <c r="N60" s="37"/>
      <c r="O60" s="37"/>
      <c r="P60" s="37"/>
      <c r="Q60" s="37"/>
      <c r="R60" s="38"/>
      <c r="T60" s="22"/>
      <c r="U60" s="22"/>
    </row>
    <row r="64" spans="2:19" s="6" customFormat="1" ht="7.5" customHeight="1">
      <c r="B64" s="39"/>
      <c r="C64" s="40"/>
      <c r="D64" s="40"/>
      <c r="E64" s="40"/>
      <c r="F64" s="40"/>
      <c r="G64" s="40"/>
      <c r="H64" s="40"/>
      <c r="I64" s="40"/>
      <c r="J64" s="40"/>
      <c r="K64" s="40"/>
      <c r="L64" s="40"/>
      <c r="M64" s="40"/>
      <c r="N64" s="40"/>
      <c r="O64" s="40"/>
      <c r="P64" s="40"/>
      <c r="Q64" s="40"/>
      <c r="R64" s="40"/>
      <c r="S64" s="41"/>
    </row>
    <row r="65" spans="2:19" s="6" customFormat="1" ht="37.5" customHeight="1">
      <c r="B65" s="21"/>
      <c r="C65" s="171" t="s">
        <v>107</v>
      </c>
      <c r="D65" s="189"/>
      <c r="E65" s="189"/>
      <c r="F65" s="189"/>
      <c r="G65" s="189"/>
      <c r="H65" s="189"/>
      <c r="I65" s="189"/>
      <c r="J65" s="189"/>
      <c r="K65" s="189"/>
      <c r="L65" s="189"/>
      <c r="M65" s="189"/>
      <c r="N65" s="189"/>
      <c r="O65" s="189"/>
      <c r="P65" s="189"/>
      <c r="Q65" s="189"/>
      <c r="R65" s="189"/>
      <c r="S65" s="41"/>
    </row>
    <row r="66" spans="2:19" s="6" customFormat="1" ht="7.5" customHeight="1">
      <c r="B66" s="21"/>
      <c r="C66" s="22"/>
      <c r="D66" s="22"/>
      <c r="E66" s="22"/>
      <c r="F66" s="22"/>
      <c r="G66" s="22"/>
      <c r="H66" s="22"/>
      <c r="I66" s="22"/>
      <c r="J66" s="22"/>
      <c r="K66" s="22"/>
      <c r="L66" s="22"/>
      <c r="M66" s="22"/>
      <c r="N66" s="22"/>
      <c r="O66" s="22"/>
      <c r="P66" s="22"/>
      <c r="Q66" s="22"/>
      <c r="R66" s="22"/>
      <c r="S66" s="41"/>
    </row>
    <row r="67" spans="2:19" s="6" customFormat="1" ht="15" customHeight="1">
      <c r="B67" s="21"/>
      <c r="C67" s="16" t="s">
        <v>14</v>
      </c>
      <c r="D67" s="22"/>
      <c r="E67" s="22"/>
      <c r="F67" s="205" t="str">
        <f>$F$6</f>
        <v>S02 - Vnitroblok Závodu míru</v>
      </c>
      <c r="G67" s="189"/>
      <c r="H67" s="189"/>
      <c r="I67" s="189"/>
      <c r="J67" s="189"/>
      <c r="K67" s="189"/>
      <c r="L67" s="189"/>
      <c r="M67" s="189"/>
      <c r="N67" s="189"/>
      <c r="O67" s="189"/>
      <c r="P67" s="189"/>
      <c r="Q67" s="189"/>
      <c r="R67" s="22"/>
      <c r="S67" s="41"/>
    </row>
    <row r="68" spans="2:19" s="6" customFormat="1" ht="15" customHeight="1">
      <c r="B68" s="21"/>
      <c r="C68" s="15" t="s">
        <v>97</v>
      </c>
      <c r="D68" s="22"/>
      <c r="E68" s="22"/>
      <c r="F68" s="177" t="str">
        <f>$F$7</f>
        <v>SO 130 - Obytná zóna</v>
      </c>
      <c r="G68" s="189"/>
      <c r="H68" s="189"/>
      <c r="I68" s="189"/>
      <c r="J68" s="189"/>
      <c r="K68" s="189"/>
      <c r="L68" s="189"/>
      <c r="M68" s="189"/>
      <c r="N68" s="189"/>
      <c r="O68" s="189"/>
      <c r="P68" s="189"/>
      <c r="Q68" s="189"/>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18</v>
      </c>
      <c r="D70" s="22"/>
      <c r="E70" s="22"/>
      <c r="F70" s="17" t="str">
        <f>$F$10</f>
        <v>Karlovy Vary</v>
      </c>
      <c r="G70" s="22"/>
      <c r="H70" s="22"/>
      <c r="I70" s="22"/>
      <c r="J70" s="22"/>
      <c r="K70" s="16" t="s">
        <v>20</v>
      </c>
      <c r="L70" s="22"/>
      <c r="M70" s="206" t="str">
        <f>IF($O$10="","",$O$10)</f>
        <v>30.04.2013</v>
      </c>
      <c r="N70" s="189"/>
      <c r="O70" s="189"/>
      <c r="P70" s="189"/>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24</v>
      </c>
      <c r="D72" s="22"/>
      <c r="E72" s="22"/>
      <c r="F72" s="17" t="str">
        <f>$E$13</f>
        <v> </v>
      </c>
      <c r="G72" s="22"/>
      <c r="H72" s="22"/>
      <c r="I72" s="22"/>
      <c r="J72" s="22"/>
      <c r="K72" s="16" t="s">
        <v>30</v>
      </c>
      <c r="L72" s="22"/>
      <c r="M72" s="190" t="str">
        <f>$E$19</f>
        <v> </v>
      </c>
      <c r="N72" s="189"/>
      <c r="O72" s="189"/>
      <c r="P72" s="189"/>
      <c r="Q72" s="189"/>
      <c r="R72" s="22"/>
      <c r="S72" s="41"/>
    </row>
    <row r="73" spans="2:19" s="6" customFormat="1" ht="15" customHeight="1">
      <c r="B73" s="21"/>
      <c r="C73" s="16" t="s">
        <v>28</v>
      </c>
      <c r="D73" s="22"/>
      <c r="E73" s="22"/>
      <c r="F73" s="17" t="str">
        <f>IF($E$16="","",$E$16)</f>
        <v> </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97" customFormat="1" ht="30" customHeight="1">
      <c r="B75" s="98"/>
      <c r="C75" s="99" t="s">
        <v>108</v>
      </c>
      <c r="D75" s="100" t="s">
        <v>50</v>
      </c>
      <c r="E75" s="100" t="s">
        <v>46</v>
      </c>
      <c r="F75" s="216" t="s">
        <v>109</v>
      </c>
      <c r="G75" s="217"/>
      <c r="H75" s="217"/>
      <c r="I75" s="217"/>
      <c r="J75" s="100" t="s">
        <v>110</v>
      </c>
      <c r="K75" s="100" t="s">
        <v>111</v>
      </c>
      <c r="L75" s="216" t="s">
        <v>112</v>
      </c>
      <c r="M75" s="217"/>
      <c r="N75" s="216" t="s">
        <v>113</v>
      </c>
      <c r="O75" s="217"/>
      <c r="P75" s="217"/>
      <c r="Q75" s="217"/>
      <c r="R75" s="101" t="s">
        <v>114</v>
      </c>
      <c r="S75" s="102"/>
      <c r="T75" s="53" t="s">
        <v>115</v>
      </c>
      <c r="U75" s="54" t="s">
        <v>34</v>
      </c>
      <c r="V75" s="54" t="s">
        <v>116</v>
      </c>
      <c r="W75" s="54" t="s">
        <v>117</v>
      </c>
      <c r="X75" s="54" t="s">
        <v>118</v>
      </c>
      <c r="Y75" s="54" t="s">
        <v>119</v>
      </c>
      <c r="Z75" s="54" t="s">
        <v>120</v>
      </c>
      <c r="AA75" s="55" t="s">
        <v>121</v>
      </c>
    </row>
    <row r="76" spans="2:63" s="6" customFormat="1" ht="30" customHeight="1">
      <c r="B76" s="21"/>
      <c r="C76" s="60" t="s">
        <v>103</v>
      </c>
      <c r="D76" s="22"/>
      <c r="E76" s="22"/>
      <c r="F76" s="22"/>
      <c r="G76" s="22"/>
      <c r="H76" s="22"/>
      <c r="I76" s="22"/>
      <c r="J76" s="22"/>
      <c r="K76" s="22"/>
      <c r="L76" s="22"/>
      <c r="M76" s="22"/>
      <c r="N76" s="223">
        <f>$BK$76</f>
        <v>0</v>
      </c>
      <c r="O76" s="189"/>
      <c r="P76" s="189"/>
      <c r="Q76" s="189"/>
      <c r="R76" s="22"/>
      <c r="S76" s="41"/>
      <c r="T76" s="57"/>
      <c r="U76" s="58"/>
      <c r="V76" s="58"/>
      <c r="W76" s="103">
        <f>$W$77</f>
        <v>0</v>
      </c>
      <c r="X76" s="58"/>
      <c r="Y76" s="103">
        <f>$Y$77</f>
        <v>5267.227353000001</v>
      </c>
      <c r="Z76" s="58"/>
      <c r="AA76" s="104">
        <f>$AA$77</f>
        <v>0.23000000000000004</v>
      </c>
      <c r="AT76" s="6" t="s">
        <v>64</v>
      </c>
      <c r="AU76" s="6" t="s">
        <v>104</v>
      </c>
      <c r="BK76" s="105">
        <f>$BK$77</f>
        <v>0</v>
      </c>
    </row>
    <row r="77" spans="2:63" s="106" customFormat="1" ht="37.5" customHeight="1">
      <c r="B77" s="107"/>
      <c r="C77" s="108"/>
      <c r="D77" s="109" t="s">
        <v>431</v>
      </c>
      <c r="E77" s="108"/>
      <c r="F77" s="108"/>
      <c r="G77" s="108"/>
      <c r="H77" s="108"/>
      <c r="I77" s="108"/>
      <c r="J77" s="108"/>
      <c r="K77" s="108"/>
      <c r="L77" s="108"/>
      <c r="M77" s="108"/>
      <c r="N77" s="224">
        <f>$BK$77</f>
        <v>0</v>
      </c>
      <c r="O77" s="225"/>
      <c r="P77" s="225"/>
      <c r="Q77" s="225"/>
      <c r="R77" s="108"/>
      <c r="S77" s="110"/>
      <c r="T77" s="111"/>
      <c r="U77" s="108"/>
      <c r="V77" s="108"/>
      <c r="W77" s="112">
        <f>$W$78+$W$185+$W$203+$W$323+$W$338</f>
        <v>0</v>
      </c>
      <c r="X77" s="108"/>
      <c r="Y77" s="112">
        <f>$Y$78+$Y$185+$Y$203+$Y$323+$Y$338</f>
        <v>5267.227353000001</v>
      </c>
      <c r="Z77" s="108"/>
      <c r="AA77" s="113">
        <f>$AA$78+$AA$185+$AA$203+$AA$323+$AA$338</f>
        <v>0.23000000000000004</v>
      </c>
      <c r="AR77" s="114" t="s">
        <v>17</v>
      </c>
      <c r="AT77" s="114" t="s">
        <v>64</v>
      </c>
      <c r="AU77" s="114" t="s">
        <v>65</v>
      </c>
      <c r="AY77" s="114" t="s">
        <v>123</v>
      </c>
      <c r="BK77" s="115">
        <f>$BK$78+$BK$185+$BK$203+$BK$323+$BK$338</f>
        <v>0</v>
      </c>
    </row>
    <row r="78" spans="2:63" s="106" customFormat="1" ht="21" customHeight="1">
      <c r="B78" s="107"/>
      <c r="C78" s="108"/>
      <c r="D78" s="116" t="s">
        <v>432</v>
      </c>
      <c r="E78" s="108"/>
      <c r="F78" s="108"/>
      <c r="G78" s="108"/>
      <c r="H78" s="108"/>
      <c r="I78" s="108"/>
      <c r="J78" s="108"/>
      <c r="K78" s="108"/>
      <c r="L78" s="108"/>
      <c r="M78" s="108"/>
      <c r="N78" s="226">
        <f>$BK$78</f>
        <v>0</v>
      </c>
      <c r="O78" s="225"/>
      <c r="P78" s="225"/>
      <c r="Q78" s="225"/>
      <c r="R78" s="108"/>
      <c r="S78" s="110"/>
      <c r="T78" s="111"/>
      <c r="U78" s="108"/>
      <c r="V78" s="108"/>
      <c r="W78" s="112">
        <f>SUM($W$79:$W$184)</f>
        <v>0</v>
      </c>
      <c r="X78" s="108"/>
      <c r="Y78" s="112">
        <f>SUM($Y$79:$Y$184)</f>
        <v>0.121598</v>
      </c>
      <c r="Z78" s="108"/>
      <c r="AA78" s="113">
        <f>SUM($AA$79:$AA$184)</f>
        <v>0</v>
      </c>
      <c r="AR78" s="114" t="s">
        <v>17</v>
      </c>
      <c r="AT78" s="114" t="s">
        <v>64</v>
      </c>
      <c r="AU78" s="114" t="s">
        <v>17</v>
      </c>
      <c r="AY78" s="114" t="s">
        <v>123</v>
      </c>
      <c r="BK78" s="115">
        <f>SUM($BK$79:$BK$184)</f>
        <v>0</v>
      </c>
    </row>
    <row r="79" spans="2:65" s="6" customFormat="1" ht="27" customHeight="1">
      <c r="B79" s="21"/>
      <c r="C79" s="117" t="s">
        <v>768</v>
      </c>
      <c r="D79" s="117" t="s">
        <v>124</v>
      </c>
      <c r="E79" s="118" t="s">
        <v>769</v>
      </c>
      <c r="F79" s="218" t="s">
        <v>770</v>
      </c>
      <c r="G79" s="219"/>
      <c r="H79" s="219"/>
      <c r="I79" s="219"/>
      <c r="J79" s="120" t="s">
        <v>160</v>
      </c>
      <c r="K79" s="121">
        <v>1.8</v>
      </c>
      <c r="L79" s="220"/>
      <c r="M79" s="219"/>
      <c r="N79" s="221">
        <f>ROUND($L$79*$K$79,2)</f>
        <v>0</v>
      </c>
      <c r="O79" s="219"/>
      <c r="P79" s="219"/>
      <c r="Q79" s="219"/>
      <c r="R79" s="119" t="s">
        <v>161</v>
      </c>
      <c r="S79" s="41"/>
      <c r="T79" s="122"/>
      <c r="U79" s="123" t="s">
        <v>35</v>
      </c>
      <c r="V79" s="22"/>
      <c r="W79" s="22"/>
      <c r="X79" s="124">
        <v>0</v>
      </c>
      <c r="Y79" s="124">
        <f>$X$79*$K$79</f>
        <v>0</v>
      </c>
      <c r="Z79" s="124">
        <v>0</v>
      </c>
      <c r="AA79" s="125">
        <f>$Z$79*$K$79</f>
        <v>0</v>
      </c>
      <c r="AR79" s="80" t="s">
        <v>122</v>
      </c>
      <c r="AT79" s="80" t="s">
        <v>124</v>
      </c>
      <c r="AU79" s="80" t="s">
        <v>73</v>
      </c>
      <c r="AY79" s="6" t="s">
        <v>123</v>
      </c>
      <c r="BE79" s="126">
        <f>IF($U$79="základní",$N$79,0)</f>
        <v>0</v>
      </c>
      <c r="BF79" s="126">
        <f>IF($U$79="snížená",$N$79,0)</f>
        <v>0</v>
      </c>
      <c r="BG79" s="126">
        <f>IF($U$79="zákl. přenesená",$N$79,0)</f>
        <v>0</v>
      </c>
      <c r="BH79" s="126">
        <f>IF($U$79="sníž. přenesená",$N$79,0)</f>
        <v>0</v>
      </c>
      <c r="BI79" s="126">
        <f>IF($U$79="nulová",$N$79,0)</f>
        <v>0</v>
      </c>
      <c r="BJ79" s="80" t="s">
        <v>17</v>
      </c>
      <c r="BK79" s="126">
        <f>ROUND($L$79*$K$79,2)</f>
        <v>0</v>
      </c>
      <c r="BL79" s="80" t="s">
        <v>122</v>
      </c>
      <c r="BM79" s="80" t="s">
        <v>771</v>
      </c>
    </row>
    <row r="80" spans="2:47" s="6" customFormat="1" ht="27" customHeight="1">
      <c r="B80" s="21"/>
      <c r="C80" s="22"/>
      <c r="D80" s="22"/>
      <c r="E80" s="22"/>
      <c r="F80" s="222" t="s">
        <v>772</v>
      </c>
      <c r="G80" s="189"/>
      <c r="H80" s="189"/>
      <c r="I80" s="189"/>
      <c r="J80" s="189"/>
      <c r="K80" s="189"/>
      <c r="L80" s="189"/>
      <c r="M80" s="189"/>
      <c r="N80" s="189"/>
      <c r="O80" s="189"/>
      <c r="P80" s="189"/>
      <c r="Q80" s="189"/>
      <c r="R80" s="189"/>
      <c r="S80" s="41"/>
      <c r="T80" s="50"/>
      <c r="U80" s="22"/>
      <c r="V80" s="22"/>
      <c r="W80" s="22"/>
      <c r="X80" s="22"/>
      <c r="Y80" s="22"/>
      <c r="Z80" s="22"/>
      <c r="AA80" s="51"/>
      <c r="AT80" s="6" t="s">
        <v>128</v>
      </c>
      <c r="AU80" s="6" t="s">
        <v>73</v>
      </c>
    </row>
    <row r="81" spans="2:47" s="6" customFormat="1" ht="216" customHeight="1">
      <c r="B81" s="21"/>
      <c r="C81" s="22"/>
      <c r="D81" s="22"/>
      <c r="E81" s="22"/>
      <c r="F81" s="227" t="s">
        <v>773</v>
      </c>
      <c r="G81" s="189"/>
      <c r="H81" s="189"/>
      <c r="I81" s="189"/>
      <c r="J81" s="189"/>
      <c r="K81" s="189"/>
      <c r="L81" s="189"/>
      <c r="M81" s="189"/>
      <c r="N81" s="189"/>
      <c r="O81" s="189"/>
      <c r="P81" s="189"/>
      <c r="Q81" s="189"/>
      <c r="R81" s="189"/>
      <c r="S81" s="41"/>
      <c r="T81" s="50"/>
      <c r="U81" s="22"/>
      <c r="V81" s="22"/>
      <c r="W81" s="22"/>
      <c r="X81" s="22"/>
      <c r="Y81" s="22"/>
      <c r="Z81" s="22"/>
      <c r="AA81" s="51"/>
      <c r="AT81" s="6" t="s">
        <v>165</v>
      </c>
      <c r="AU81" s="6" t="s">
        <v>73</v>
      </c>
    </row>
    <row r="82" spans="2:51" s="6" customFormat="1" ht="15.75" customHeight="1">
      <c r="B82" s="145"/>
      <c r="C82" s="146"/>
      <c r="D82" s="146"/>
      <c r="E82" s="146"/>
      <c r="F82" s="234" t="s">
        <v>774</v>
      </c>
      <c r="G82" s="235"/>
      <c r="H82" s="235"/>
      <c r="I82" s="235"/>
      <c r="J82" s="146"/>
      <c r="K82" s="146"/>
      <c r="L82" s="146"/>
      <c r="M82" s="146"/>
      <c r="N82" s="146"/>
      <c r="O82" s="146"/>
      <c r="P82" s="146"/>
      <c r="Q82" s="146"/>
      <c r="R82" s="146"/>
      <c r="S82" s="148"/>
      <c r="T82" s="149"/>
      <c r="U82" s="146"/>
      <c r="V82" s="146"/>
      <c r="W82" s="146"/>
      <c r="X82" s="146"/>
      <c r="Y82" s="146"/>
      <c r="Z82" s="146"/>
      <c r="AA82" s="150"/>
      <c r="AT82" s="151" t="s">
        <v>214</v>
      </c>
      <c r="AU82" s="151" t="s">
        <v>73</v>
      </c>
      <c r="AV82" s="151" t="s">
        <v>17</v>
      </c>
      <c r="AW82" s="151" t="s">
        <v>104</v>
      </c>
      <c r="AX82" s="151" t="s">
        <v>65</v>
      </c>
      <c r="AY82" s="151" t="s">
        <v>123</v>
      </c>
    </row>
    <row r="83" spans="2:51" s="6" customFormat="1" ht="15.75" customHeight="1">
      <c r="B83" s="137"/>
      <c r="C83" s="138"/>
      <c r="D83" s="138"/>
      <c r="E83" s="138"/>
      <c r="F83" s="232" t="s">
        <v>775</v>
      </c>
      <c r="G83" s="233"/>
      <c r="H83" s="233"/>
      <c r="I83" s="233"/>
      <c r="J83" s="138"/>
      <c r="K83" s="140">
        <v>1.8</v>
      </c>
      <c r="L83" s="138"/>
      <c r="M83" s="138"/>
      <c r="N83" s="138"/>
      <c r="O83" s="138"/>
      <c r="P83" s="138"/>
      <c r="Q83" s="138"/>
      <c r="R83" s="138"/>
      <c r="S83" s="141"/>
      <c r="T83" s="142"/>
      <c r="U83" s="138"/>
      <c r="V83" s="138"/>
      <c r="W83" s="138"/>
      <c r="X83" s="138"/>
      <c r="Y83" s="138"/>
      <c r="Z83" s="138"/>
      <c r="AA83" s="143"/>
      <c r="AT83" s="144" t="s">
        <v>214</v>
      </c>
      <c r="AU83" s="144" t="s">
        <v>73</v>
      </c>
      <c r="AV83" s="144" t="s">
        <v>73</v>
      </c>
      <c r="AW83" s="144" t="s">
        <v>104</v>
      </c>
      <c r="AX83" s="144" t="s">
        <v>17</v>
      </c>
      <c r="AY83" s="144" t="s">
        <v>123</v>
      </c>
    </row>
    <row r="84" spans="2:65" s="6" customFormat="1" ht="27" customHeight="1">
      <c r="B84" s="21"/>
      <c r="C84" s="117" t="s">
        <v>776</v>
      </c>
      <c r="D84" s="117" t="s">
        <v>124</v>
      </c>
      <c r="E84" s="118" t="s">
        <v>777</v>
      </c>
      <c r="F84" s="218" t="s">
        <v>778</v>
      </c>
      <c r="G84" s="219"/>
      <c r="H84" s="219"/>
      <c r="I84" s="219"/>
      <c r="J84" s="120" t="s">
        <v>160</v>
      </c>
      <c r="K84" s="121">
        <v>2759.921</v>
      </c>
      <c r="L84" s="220"/>
      <c r="M84" s="219"/>
      <c r="N84" s="221">
        <f>ROUND($L$84*$K$84,2)</f>
        <v>0</v>
      </c>
      <c r="O84" s="219"/>
      <c r="P84" s="219"/>
      <c r="Q84" s="219"/>
      <c r="R84" s="119" t="s">
        <v>161</v>
      </c>
      <c r="S84" s="41"/>
      <c r="T84" s="122"/>
      <c r="U84" s="123" t="s">
        <v>35</v>
      </c>
      <c r="V84" s="22"/>
      <c r="W84" s="22"/>
      <c r="X84" s="124">
        <v>0</v>
      </c>
      <c r="Y84" s="124">
        <f>$X$84*$K$84</f>
        <v>0</v>
      </c>
      <c r="Z84" s="124">
        <v>0</v>
      </c>
      <c r="AA84" s="125">
        <f>$Z$84*$K$84</f>
        <v>0</v>
      </c>
      <c r="AR84" s="80" t="s">
        <v>122</v>
      </c>
      <c r="AT84" s="80" t="s">
        <v>124</v>
      </c>
      <c r="AU84" s="80" t="s">
        <v>73</v>
      </c>
      <c r="AY84" s="6" t="s">
        <v>123</v>
      </c>
      <c r="BE84" s="126">
        <f>IF($U$84="základní",$N$84,0)</f>
        <v>0</v>
      </c>
      <c r="BF84" s="126">
        <f>IF($U$84="snížená",$N$84,0)</f>
        <v>0</v>
      </c>
      <c r="BG84" s="126">
        <f>IF($U$84="zákl. přenesená",$N$84,0)</f>
        <v>0</v>
      </c>
      <c r="BH84" s="126">
        <f>IF($U$84="sníž. přenesená",$N$84,0)</f>
        <v>0</v>
      </c>
      <c r="BI84" s="126">
        <f>IF($U$84="nulová",$N$84,0)</f>
        <v>0</v>
      </c>
      <c r="BJ84" s="80" t="s">
        <v>17</v>
      </c>
      <c r="BK84" s="126">
        <f>ROUND($L$84*$K$84,2)</f>
        <v>0</v>
      </c>
      <c r="BL84" s="80" t="s">
        <v>122</v>
      </c>
      <c r="BM84" s="80" t="s">
        <v>779</v>
      </c>
    </row>
    <row r="85" spans="2:47" s="6" customFormat="1" ht="27" customHeight="1">
      <c r="B85" s="21"/>
      <c r="C85" s="22"/>
      <c r="D85" s="22"/>
      <c r="E85" s="22"/>
      <c r="F85" s="222" t="s">
        <v>780</v>
      </c>
      <c r="G85" s="189"/>
      <c r="H85" s="189"/>
      <c r="I85" s="189"/>
      <c r="J85" s="189"/>
      <c r="K85" s="189"/>
      <c r="L85" s="189"/>
      <c r="M85" s="189"/>
      <c r="N85" s="189"/>
      <c r="O85" s="189"/>
      <c r="P85" s="189"/>
      <c r="Q85" s="189"/>
      <c r="R85" s="189"/>
      <c r="S85" s="41"/>
      <c r="T85" s="50"/>
      <c r="U85" s="22"/>
      <c r="V85" s="22"/>
      <c r="W85" s="22"/>
      <c r="X85" s="22"/>
      <c r="Y85" s="22"/>
      <c r="Z85" s="22"/>
      <c r="AA85" s="51"/>
      <c r="AT85" s="6" t="s">
        <v>128</v>
      </c>
      <c r="AU85" s="6" t="s">
        <v>73</v>
      </c>
    </row>
    <row r="86" spans="2:47" s="6" customFormat="1" ht="298.5" customHeight="1">
      <c r="B86" s="21"/>
      <c r="C86" s="22"/>
      <c r="D86" s="22"/>
      <c r="E86" s="22"/>
      <c r="F86" s="227" t="s">
        <v>781</v>
      </c>
      <c r="G86" s="189"/>
      <c r="H86" s="189"/>
      <c r="I86" s="189"/>
      <c r="J86" s="189"/>
      <c r="K86" s="189"/>
      <c r="L86" s="189"/>
      <c r="M86" s="189"/>
      <c r="N86" s="189"/>
      <c r="O86" s="189"/>
      <c r="P86" s="189"/>
      <c r="Q86" s="189"/>
      <c r="R86" s="189"/>
      <c r="S86" s="41"/>
      <c r="T86" s="50"/>
      <c r="U86" s="22"/>
      <c r="V86" s="22"/>
      <c r="W86" s="22"/>
      <c r="X86" s="22"/>
      <c r="Y86" s="22"/>
      <c r="Z86" s="22"/>
      <c r="AA86" s="51"/>
      <c r="AT86" s="6" t="s">
        <v>165</v>
      </c>
      <c r="AU86" s="6" t="s">
        <v>73</v>
      </c>
    </row>
    <row r="87" spans="2:51" s="6" customFormat="1" ht="15.75" customHeight="1">
      <c r="B87" s="145"/>
      <c r="C87" s="146"/>
      <c r="D87" s="146"/>
      <c r="E87" s="146"/>
      <c r="F87" s="234" t="s">
        <v>782</v>
      </c>
      <c r="G87" s="235"/>
      <c r="H87" s="235"/>
      <c r="I87" s="235"/>
      <c r="J87" s="146"/>
      <c r="K87" s="146"/>
      <c r="L87" s="146"/>
      <c r="M87" s="146"/>
      <c r="N87" s="146"/>
      <c r="O87" s="146"/>
      <c r="P87" s="146"/>
      <c r="Q87" s="146"/>
      <c r="R87" s="146"/>
      <c r="S87" s="148"/>
      <c r="T87" s="149"/>
      <c r="U87" s="146"/>
      <c r="V87" s="146"/>
      <c r="W87" s="146"/>
      <c r="X87" s="146"/>
      <c r="Y87" s="146"/>
      <c r="Z87" s="146"/>
      <c r="AA87" s="150"/>
      <c r="AT87" s="151" t="s">
        <v>214</v>
      </c>
      <c r="AU87" s="151" t="s">
        <v>73</v>
      </c>
      <c r="AV87" s="151" t="s">
        <v>17</v>
      </c>
      <c r="AW87" s="151" t="s">
        <v>104</v>
      </c>
      <c r="AX87" s="151" t="s">
        <v>65</v>
      </c>
      <c r="AY87" s="151" t="s">
        <v>123</v>
      </c>
    </row>
    <row r="88" spans="2:51" s="6" customFormat="1" ht="15.75" customHeight="1">
      <c r="B88" s="137"/>
      <c r="C88" s="138"/>
      <c r="D88" s="138"/>
      <c r="E88" s="138"/>
      <c r="F88" s="232" t="s">
        <v>783</v>
      </c>
      <c r="G88" s="233"/>
      <c r="H88" s="233"/>
      <c r="I88" s="233"/>
      <c r="J88" s="138"/>
      <c r="K88" s="140">
        <v>4036.5</v>
      </c>
      <c r="L88" s="138"/>
      <c r="M88" s="138"/>
      <c r="N88" s="138"/>
      <c r="O88" s="138"/>
      <c r="P88" s="138"/>
      <c r="Q88" s="138"/>
      <c r="R88" s="138"/>
      <c r="S88" s="141"/>
      <c r="T88" s="142"/>
      <c r="U88" s="138"/>
      <c r="V88" s="138"/>
      <c r="W88" s="138"/>
      <c r="X88" s="138"/>
      <c r="Y88" s="138"/>
      <c r="Z88" s="138"/>
      <c r="AA88" s="143"/>
      <c r="AT88" s="144" t="s">
        <v>214</v>
      </c>
      <c r="AU88" s="144" t="s">
        <v>73</v>
      </c>
      <c r="AV88" s="144" t="s">
        <v>73</v>
      </c>
      <c r="AW88" s="144" t="s">
        <v>104</v>
      </c>
      <c r="AX88" s="144" t="s">
        <v>65</v>
      </c>
      <c r="AY88" s="144" t="s">
        <v>123</v>
      </c>
    </row>
    <row r="89" spans="2:51" s="6" customFormat="1" ht="15.75" customHeight="1">
      <c r="B89" s="145"/>
      <c r="C89" s="146"/>
      <c r="D89" s="146"/>
      <c r="E89" s="146"/>
      <c r="F89" s="234" t="s">
        <v>784</v>
      </c>
      <c r="G89" s="235"/>
      <c r="H89" s="235"/>
      <c r="I89" s="235"/>
      <c r="J89" s="146"/>
      <c r="K89" s="146"/>
      <c r="L89" s="146"/>
      <c r="M89" s="146"/>
      <c r="N89" s="146"/>
      <c r="O89" s="146"/>
      <c r="P89" s="146"/>
      <c r="Q89" s="146"/>
      <c r="R89" s="146"/>
      <c r="S89" s="148"/>
      <c r="T89" s="149"/>
      <c r="U89" s="146"/>
      <c r="V89" s="146"/>
      <c r="W89" s="146"/>
      <c r="X89" s="146"/>
      <c r="Y89" s="146"/>
      <c r="Z89" s="146"/>
      <c r="AA89" s="150"/>
      <c r="AT89" s="151" t="s">
        <v>214</v>
      </c>
      <c r="AU89" s="151" t="s">
        <v>73</v>
      </c>
      <c r="AV89" s="151" t="s">
        <v>17</v>
      </c>
      <c r="AW89" s="151" t="s">
        <v>104</v>
      </c>
      <c r="AX89" s="151" t="s">
        <v>65</v>
      </c>
      <c r="AY89" s="151" t="s">
        <v>123</v>
      </c>
    </row>
    <row r="90" spans="2:51" s="6" customFormat="1" ht="15.75" customHeight="1">
      <c r="B90" s="137"/>
      <c r="C90" s="138"/>
      <c r="D90" s="138"/>
      <c r="E90" s="138"/>
      <c r="F90" s="232" t="s">
        <v>785</v>
      </c>
      <c r="G90" s="233"/>
      <c r="H90" s="233"/>
      <c r="I90" s="233"/>
      <c r="J90" s="138"/>
      <c r="K90" s="140">
        <v>-58.625</v>
      </c>
      <c r="L90" s="138"/>
      <c r="M90" s="138"/>
      <c r="N90" s="138"/>
      <c r="O90" s="138"/>
      <c r="P90" s="138"/>
      <c r="Q90" s="138"/>
      <c r="R90" s="138"/>
      <c r="S90" s="141"/>
      <c r="T90" s="142"/>
      <c r="U90" s="138"/>
      <c r="V90" s="138"/>
      <c r="W90" s="138"/>
      <c r="X90" s="138"/>
      <c r="Y90" s="138"/>
      <c r="Z90" s="138"/>
      <c r="AA90" s="143"/>
      <c r="AT90" s="144" t="s">
        <v>214</v>
      </c>
      <c r="AU90" s="144" t="s">
        <v>73</v>
      </c>
      <c r="AV90" s="144" t="s">
        <v>73</v>
      </c>
      <c r="AW90" s="144" t="s">
        <v>104</v>
      </c>
      <c r="AX90" s="144" t="s">
        <v>65</v>
      </c>
      <c r="AY90" s="144" t="s">
        <v>123</v>
      </c>
    </row>
    <row r="91" spans="2:51" s="6" customFormat="1" ht="15.75" customHeight="1">
      <c r="B91" s="137"/>
      <c r="C91" s="138"/>
      <c r="D91" s="138"/>
      <c r="E91" s="138"/>
      <c r="F91" s="232" t="s">
        <v>786</v>
      </c>
      <c r="G91" s="233"/>
      <c r="H91" s="233"/>
      <c r="I91" s="233"/>
      <c r="J91" s="138"/>
      <c r="K91" s="140">
        <v>-1.794</v>
      </c>
      <c r="L91" s="138"/>
      <c r="M91" s="138"/>
      <c r="N91" s="138"/>
      <c r="O91" s="138"/>
      <c r="P91" s="138"/>
      <c r="Q91" s="138"/>
      <c r="R91" s="138"/>
      <c r="S91" s="141"/>
      <c r="T91" s="142"/>
      <c r="U91" s="138"/>
      <c r="V91" s="138"/>
      <c r="W91" s="138"/>
      <c r="X91" s="138"/>
      <c r="Y91" s="138"/>
      <c r="Z91" s="138"/>
      <c r="AA91" s="143"/>
      <c r="AT91" s="144" t="s">
        <v>214</v>
      </c>
      <c r="AU91" s="144" t="s">
        <v>73</v>
      </c>
      <c r="AV91" s="144" t="s">
        <v>73</v>
      </c>
      <c r="AW91" s="144" t="s">
        <v>104</v>
      </c>
      <c r="AX91" s="144" t="s">
        <v>65</v>
      </c>
      <c r="AY91" s="144" t="s">
        <v>123</v>
      </c>
    </row>
    <row r="92" spans="2:51" s="6" customFormat="1" ht="15.75" customHeight="1">
      <c r="B92" s="137"/>
      <c r="C92" s="138"/>
      <c r="D92" s="138"/>
      <c r="E92" s="138"/>
      <c r="F92" s="232" t="s">
        <v>787</v>
      </c>
      <c r="G92" s="233"/>
      <c r="H92" s="233"/>
      <c r="I92" s="233"/>
      <c r="J92" s="138"/>
      <c r="K92" s="140">
        <v>-595.375</v>
      </c>
      <c r="L92" s="138"/>
      <c r="M92" s="138"/>
      <c r="N92" s="138"/>
      <c r="O92" s="138"/>
      <c r="P92" s="138"/>
      <c r="Q92" s="138"/>
      <c r="R92" s="138"/>
      <c r="S92" s="141"/>
      <c r="T92" s="142"/>
      <c r="U92" s="138"/>
      <c r="V92" s="138"/>
      <c r="W92" s="138"/>
      <c r="X92" s="138"/>
      <c r="Y92" s="138"/>
      <c r="Z92" s="138"/>
      <c r="AA92" s="143"/>
      <c r="AT92" s="144" t="s">
        <v>214</v>
      </c>
      <c r="AU92" s="144" t="s">
        <v>73</v>
      </c>
      <c r="AV92" s="144" t="s">
        <v>73</v>
      </c>
      <c r="AW92" s="144" t="s">
        <v>104</v>
      </c>
      <c r="AX92" s="144" t="s">
        <v>65</v>
      </c>
      <c r="AY92" s="144" t="s">
        <v>123</v>
      </c>
    </row>
    <row r="93" spans="2:51" s="6" customFormat="1" ht="15.75" customHeight="1">
      <c r="B93" s="137"/>
      <c r="C93" s="138"/>
      <c r="D93" s="138"/>
      <c r="E93" s="138"/>
      <c r="F93" s="232" t="s">
        <v>788</v>
      </c>
      <c r="G93" s="233"/>
      <c r="H93" s="233"/>
      <c r="I93" s="233"/>
      <c r="J93" s="138"/>
      <c r="K93" s="140">
        <v>-620.785</v>
      </c>
      <c r="L93" s="138"/>
      <c r="M93" s="138"/>
      <c r="N93" s="138"/>
      <c r="O93" s="138"/>
      <c r="P93" s="138"/>
      <c r="Q93" s="138"/>
      <c r="R93" s="138"/>
      <c r="S93" s="141"/>
      <c r="T93" s="142"/>
      <c r="U93" s="138"/>
      <c r="V93" s="138"/>
      <c r="W93" s="138"/>
      <c r="X93" s="138"/>
      <c r="Y93" s="138"/>
      <c r="Z93" s="138"/>
      <c r="AA93" s="143"/>
      <c r="AT93" s="144" t="s">
        <v>214</v>
      </c>
      <c r="AU93" s="144" t="s">
        <v>73</v>
      </c>
      <c r="AV93" s="144" t="s">
        <v>73</v>
      </c>
      <c r="AW93" s="144" t="s">
        <v>104</v>
      </c>
      <c r="AX93" s="144" t="s">
        <v>65</v>
      </c>
      <c r="AY93" s="144" t="s">
        <v>123</v>
      </c>
    </row>
    <row r="94" spans="2:51" s="6" customFormat="1" ht="15.75" customHeight="1">
      <c r="B94" s="152"/>
      <c r="C94" s="153"/>
      <c r="D94" s="153"/>
      <c r="E94" s="153"/>
      <c r="F94" s="236" t="s">
        <v>614</v>
      </c>
      <c r="G94" s="237"/>
      <c r="H94" s="237"/>
      <c r="I94" s="237"/>
      <c r="J94" s="153"/>
      <c r="K94" s="154">
        <v>2759.921</v>
      </c>
      <c r="L94" s="153"/>
      <c r="M94" s="153"/>
      <c r="N94" s="153"/>
      <c r="O94" s="153"/>
      <c r="P94" s="153"/>
      <c r="Q94" s="153"/>
      <c r="R94" s="153"/>
      <c r="S94" s="155"/>
      <c r="T94" s="156"/>
      <c r="U94" s="153"/>
      <c r="V94" s="153"/>
      <c r="W94" s="153"/>
      <c r="X94" s="153"/>
      <c r="Y94" s="153"/>
      <c r="Z94" s="153"/>
      <c r="AA94" s="157"/>
      <c r="AT94" s="158" t="s">
        <v>214</v>
      </c>
      <c r="AU94" s="158" t="s">
        <v>73</v>
      </c>
      <c r="AV94" s="158" t="s">
        <v>122</v>
      </c>
      <c r="AW94" s="158" t="s">
        <v>104</v>
      </c>
      <c r="AX94" s="158" t="s">
        <v>17</v>
      </c>
      <c r="AY94" s="158" t="s">
        <v>123</v>
      </c>
    </row>
    <row r="95" spans="2:65" s="6" customFormat="1" ht="27" customHeight="1">
      <c r="B95" s="21"/>
      <c r="C95" s="117" t="s">
        <v>789</v>
      </c>
      <c r="D95" s="117" t="s">
        <v>124</v>
      </c>
      <c r="E95" s="118" t="s">
        <v>790</v>
      </c>
      <c r="F95" s="218" t="s">
        <v>791</v>
      </c>
      <c r="G95" s="219"/>
      <c r="H95" s="219"/>
      <c r="I95" s="219"/>
      <c r="J95" s="120" t="s">
        <v>160</v>
      </c>
      <c r="K95" s="121">
        <v>2759.921</v>
      </c>
      <c r="L95" s="220"/>
      <c r="M95" s="219"/>
      <c r="N95" s="221">
        <f>ROUND($L$95*$K$95,2)</f>
        <v>0</v>
      </c>
      <c r="O95" s="219"/>
      <c r="P95" s="219"/>
      <c r="Q95" s="219"/>
      <c r="R95" s="119" t="s">
        <v>161</v>
      </c>
      <c r="S95" s="41"/>
      <c r="T95" s="122"/>
      <c r="U95" s="123" t="s">
        <v>35</v>
      </c>
      <c r="V95" s="22"/>
      <c r="W95" s="22"/>
      <c r="X95" s="124">
        <v>0</v>
      </c>
      <c r="Y95" s="124">
        <f>$X$95*$K$95</f>
        <v>0</v>
      </c>
      <c r="Z95" s="124">
        <v>0</v>
      </c>
      <c r="AA95" s="125">
        <f>$Z$95*$K$95</f>
        <v>0</v>
      </c>
      <c r="AR95" s="80" t="s">
        <v>122</v>
      </c>
      <c r="AT95" s="80" t="s">
        <v>124</v>
      </c>
      <c r="AU95" s="80" t="s">
        <v>73</v>
      </c>
      <c r="AY95" s="6" t="s">
        <v>123</v>
      </c>
      <c r="BE95" s="126">
        <f>IF($U$95="základní",$N$95,0)</f>
        <v>0</v>
      </c>
      <c r="BF95" s="126">
        <f>IF($U$95="snížená",$N$95,0)</f>
        <v>0</v>
      </c>
      <c r="BG95" s="126">
        <f>IF($U$95="zákl. přenesená",$N$95,0)</f>
        <v>0</v>
      </c>
      <c r="BH95" s="126">
        <f>IF($U$95="sníž. přenesená",$N$95,0)</f>
        <v>0</v>
      </c>
      <c r="BI95" s="126">
        <f>IF($U$95="nulová",$N$95,0)</f>
        <v>0</v>
      </c>
      <c r="BJ95" s="80" t="s">
        <v>17</v>
      </c>
      <c r="BK95" s="126">
        <f>ROUND($L$95*$K$95,2)</f>
        <v>0</v>
      </c>
      <c r="BL95" s="80" t="s">
        <v>122</v>
      </c>
      <c r="BM95" s="80" t="s">
        <v>792</v>
      </c>
    </row>
    <row r="96" spans="2:47" s="6" customFormat="1" ht="27" customHeight="1">
      <c r="B96" s="21"/>
      <c r="C96" s="22"/>
      <c r="D96" s="22"/>
      <c r="E96" s="22"/>
      <c r="F96" s="222" t="s">
        <v>793</v>
      </c>
      <c r="G96" s="189"/>
      <c r="H96" s="189"/>
      <c r="I96" s="189"/>
      <c r="J96" s="189"/>
      <c r="K96" s="189"/>
      <c r="L96" s="189"/>
      <c r="M96" s="189"/>
      <c r="N96" s="189"/>
      <c r="O96" s="189"/>
      <c r="P96" s="189"/>
      <c r="Q96" s="189"/>
      <c r="R96" s="189"/>
      <c r="S96" s="41"/>
      <c r="T96" s="50"/>
      <c r="U96" s="22"/>
      <c r="V96" s="22"/>
      <c r="W96" s="22"/>
      <c r="X96" s="22"/>
      <c r="Y96" s="22"/>
      <c r="Z96" s="22"/>
      <c r="AA96" s="51"/>
      <c r="AT96" s="6" t="s">
        <v>128</v>
      </c>
      <c r="AU96" s="6" t="s">
        <v>73</v>
      </c>
    </row>
    <row r="97" spans="2:47" s="6" customFormat="1" ht="298.5" customHeight="1">
      <c r="B97" s="21"/>
      <c r="C97" s="22"/>
      <c r="D97" s="22"/>
      <c r="E97" s="22"/>
      <c r="F97" s="227" t="s">
        <v>781</v>
      </c>
      <c r="G97" s="189"/>
      <c r="H97" s="189"/>
      <c r="I97" s="189"/>
      <c r="J97" s="189"/>
      <c r="K97" s="189"/>
      <c r="L97" s="189"/>
      <c r="M97" s="189"/>
      <c r="N97" s="189"/>
      <c r="O97" s="189"/>
      <c r="P97" s="189"/>
      <c r="Q97" s="189"/>
      <c r="R97" s="189"/>
      <c r="S97" s="41"/>
      <c r="T97" s="50"/>
      <c r="U97" s="22"/>
      <c r="V97" s="22"/>
      <c r="W97" s="22"/>
      <c r="X97" s="22"/>
      <c r="Y97" s="22"/>
      <c r="Z97" s="22"/>
      <c r="AA97" s="51"/>
      <c r="AT97" s="6" t="s">
        <v>165</v>
      </c>
      <c r="AU97" s="6" t="s">
        <v>73</v>
      </c>
    </row>
    <row r="98" spans="2:51" s="6" customFormat="1" ht="15.75" customHeight="1">
      <c r="B98" s="137"/>
      <c r="C98" s="138"/>
      <c r="D98" s="138"/>
      <c r="E98" s="138"/>
      <c r="F98" s="232" t="s">
        <v>758</v>
      </c>
      <c r="G98" s="233"/>
      <c r="H98" s="233"/>
      <c r="I98" s="233"/>
      <c r="J98" s="138"/>
      <c r="K98" s="140">
        <v>2759.921</v>
      </c>
      <c r="L98" s="138"/>
      <c r="M98" s="138"/>
      <c r="N98" s="138"/>
      <c r="O98" s="138"/>
      <c r="P98" s="138"/>
      <c r="Q98" s="138"/>
      <c r="R98" s="138"/>
      <c r="S98" s="141"/>
      <c r="T98" s="142"/>
      <c r="U98" s="138"/>
      <c r="V98" s="138"/>
      <c r="W98" s="138"/>
      <c r="X98" s="138"/>
      <c r="Y98" s="138"/>
      <c r="Z98" s="138"/>
      <c r="AA98" s="143"/>
      <c r="AT98" s="144" t="s">
        <v>214</v>
      </c>
      <c r="AU98" s="144" t="s">
        <v>73</v>
      </c>
      <c r="AV98" s="144" t="s">
        <v>73</v>
      </c>
      <c r="AW98" s="144" t="s">
        <v>104</v>
      </c>
      <c r="AX98" s="144" t="s">
        <v>17</v>
      </c>
      <c r="AY98" s="144" t="s">
        <v>123</v>
      </c>
    </row>
    <row r="99" spans="2:65" s="6" customFormat="1" ht="27" customHeight="1">
      <c r="B99" s="21"/>
      <c r="C99" s="117" t="s">
        <v>794</v>
      </c>
      <c r="D99" s="117" t="s">
        <v>124</v>
      </c>
      <c r="E99" s="118" t="s">
        <v>795</v>
      </c>
      <c r="F99" s="218" t="s">
        <v>796</v>
      </c>
      <c r="G99" s="219"/>
      <c r="H99" s="219"/>
      <c r="I99" s="219"/>
      <c r="J99" s="120" t="s">
        <v>226</v>
      </c>
      <c r="K99" s="121">
        <v>518</v>
      </c>
      <c r="L99" s="220"/>
      <c r="M99" s="219"/>
      <c r="N99" s="221">
        <f>ROUND($L$99*$K$99,2)</f>
        <v>0</v>
      </c>
      <c r="O99" s="219"/>
      <c r="P99" s="219"/>
      <c r="Q99" s="219"/>
      <c r="R99" s="119" t="s">
        <v>161</v>
      </c>
      <c r="S99" s="41"/>
      <c r="T99" s="122"/>
      <c r="U99" s="123" t="s">
        <v>35</v>
      </c>
      <c r="V99" s="22"/>
      <c r="W99" s="22"/>
      <c r="X99" s="124">
        <v>0</v>
      </c>
      <c r="Y99" s="124">
        <f>$X$99*$K$99</f>
        <v>0</v>
      </c>
      <c r="Z99" s="124">
        <v>0</v>
      </c>
      <c r="AA99" s="125">
        <f>$Z$99*$K$99</f>
        <v>0</v>
      </c>
      <c r="AR99" s="80" t="s">
        <v>122</v>
      </c>
      <c r="AT99" s="80" t="s">
        <v>124</v>
      </c>
      <c r="AU99" s="80" t="s">
        <v>73</v>
      </c>
      <c r="AY99" s="6" t="s">
        <v>123</v>
      </c>
      <c r="BE99" s="126">
        <f>IF($U$99="základní",$N$99,0)</f>
        <v>0</v>
      </c>
      <c r="BF99" s="126">
        <f>IF($U$99="snížená",$N$99,0)</f>
        <v>0</v>
      </c>
      <c r="BG99" s="126">
        <f>IF($U$99="zákl. přenesená",$N$99,0)</f>
        <v>0</v>
      </c>
      <c r="BH99" s="126">
        <f>IF($U$99="sníž. přenesená",$N$99,0)</f>
        <v>0</v>
      </c>
      <c r="BI99" s="126">
        <f>IF($U$99="nulová",$N$99,0)</f>
        <v>0</v>
      </c>
      <c r="BJ99" s="80" t="s">
        <v>17</v>
      </c>
      <c r="BK99" s="126">
        <f>ROUND($L$99*$K$99,2)</f>
        <v>0</v>
      </c>
      <c r="BL99" s="80" t="s">
        <v>122</v>
      </c>
      <c r="BM99" s="80" t="s">
        <v>797</v>
      </c>
    </row>
    <row r="100" spans="2:47" s="6" customFormat="1" ht="27" customHeight="1">
      <c r="B100" s="21"/>
      <c r="C100" s="22"/>
      <c r="D100" s="22"/>
      <c r="E100" s="22"/>
      <c r="F100" s="222" t="s">
        <v>798</v>
      </c>
      <c r="G100" s="189"/>
      <c r="H100" s="189"/>
      <c r="I100" s="189"/>
      <c r="J100" s="189"/>
      <c r="K100" s="189"/>
      <c r="L100" s="189"/>
      <c r="M100" s="189"/>
      <c r="N100" s="189"/>
      <c r="O100" s="189"/>
      <c r="P100" s="189"/>
      <c r="Q100" s="189"/>
      <c r="R100" s="189"/>
      <c r="S100" s="41"/>
      <c r="T100" s="50"/>
      <c r="U100" s="22"/>
      <c r="V100" s="22"/>
      <c r="W100" s="22"/>
      <c r="X100" s="22"/>
      <c r="Y100" s="22"/>
      <c r="Z100" s="22"/>
      <c r="AA100" s="51"/>
      <c r="AT100" s="6" t="s">
        <v>128</v>
      </c>
      <c r="AU100" s="6" t="s">
        <v>73</v>
      </c>
    </row>
    <row r="101" spans="2:47" s="6" customFormat="1" ht="251.25" customHeight="1">
      <c r="B101" s="21"/>
      <c r="C101" s="22"/>
      <c r="D101" s="22"/>
      <c r="E101" s="22"/>
      <c r="F101" s="227" t="s">
        <v>799</v>
      </c>
      <c r="G101" s="189"/>
      <c r="H101" s="189"/>
      <c r="I101" s="189"/>
      <c r="J101" s="189"/>
      <c r="K101" s="189"/>
      <c r="L101" s="189"/>
      <c r="M101" s="189"/>
      <c r="N101" s="189"/>
      <c r="O101" s="189"/>
      <c r="P101" s="189"/>
      <c r="Q101" s="189"/>
      <c r="R101" s="189"/>
      <c r="S101" s="41"/>
      <c r="T101" s="50"/>
      <c r="U101" s="22"/>
      <c r="V101" s="22"/>
      <c r="W101" s="22"/>
      <c r="X101" s="22"/>
      <c r="Y101" s="22"/>
      <c r="Z101" s="22"/>
      <c r="AA101" s="51"/>
      <c r="AT101" s="6" t="s">
        <v>165</v>
      </c>
      <c r="AU101" s="6" t="s">
        <v>73</v>
      </c>
    </row>
    <row r="102" spans="2:65" s="6" customFormat="1" ht="27" customHeight="1">
      <c r="B102" s="21"/>
      <c r="C102" s="117" t="s">
        <v>536</v>
      </c>
      <c r="D102" s="117" t="s">
        <v>124</v>
      </c>
      <c r="E102" s="118" t="s">
        <v>203</v>
      </c>
      <c r="F102" s="218" t="s">
        <v>670</v>
      </c>
      <c r="G102" s="219"/>
      <c r="H102" s="219"/>
      <c r="I102" s="219"/>
      <c r="J102" s="120" t="s">
        <v>160</v>
      </c>
      <c r="K102" s="121">
        <v>2661.021</v>
      </c>
      <c r="L102" s="220"/>
      <c r="M102" s="219"/>
      <c r="N102" s="221">
        <f>ROUND($L$102*$K$102,2)</f>
        <v>0</v>
      </c>
      <c r="O102" s="219"/>
      <c r="P102" s="219"/>
      <c r="Q102" s="219"/>
      <c r="R102" s="119" t="s">
        <v>161</v>
      </c>
      <c r="S102" s="41"/>
      <c r="T102" s="122"/>
      <c r="U102" s="123" t="s">
        <v>35</v>
      </c>
      <c r="V102" s="22"/>
      <c r="W102" s="22"/>
      <c r="X102" s="124">
        <v>0</v>
      </c>
      <c r="Y102" s="124">
        <f>$X$102*$K$102</f>
        <v>0</v>
      </c>
      <c r="Z102" s="124">
        <v>0</v>
      </c>
      <c r="AA102" s="125">
        <f>$Z$102*$K$102</f>
        <v>0</v>
      </c>
      <c r="AR102" s="80" t="s">
        <v>122</v>
      </c>
      <c r="AT102" s="80" t="s">
        <v>124</v>
      </c>
      <c r="AU102" s="80" t="s">
        <v>73</v>
      </c>
      <c r="AY102" s="6" t="s">
        <v>123</v>
      </c>
      <c r="BE102" s="126">
        <f>IF($U$102="základní",$N$102,0)</f>
        <v>0</v>
      </c>
      <c r="BF102" s="126">
        <f>IF($U$102="snížená",$N$102,0)</f>
        <v>0</v>
      </c>
      <c r="BG102" s="126">
        <f>IF($U$102="zákl. přenesená",$N$102,0)</f>
        <v>0</v>
      </c>
      <c r="BH102" s="126">
        <f>IF($U$102="sníž. přenesená",$N$102,0)</f>
        <v>0</v>
      </c>
      <c r="BI102" s="126">
        <f>IF($U$102="nulová",$N$102,0)</f>
        <v>0</v>
      </c>
      <c r="BJ102" s="80" t="s">
        <v>17</v>
      </c>
      <c r="BK102" s="126">
        <f>ROUND($L$102*$K$102,2)</f>
        <v>0</v>
      </c>
      <c r="BL102" s="80" t="s">
        <v>122</v>
      </c>
      <c r="BM102" s="80" t="s">
        <v>800</v>
      </c>
    </row>
    <row r="103" spans="2:47" s="6" customFormat="1" ht="27" customHeight="1">
      <c r="B103" s="21"/>
      <c r="C103" s="22"/>
      <c r="D103" s="22"/>
      <c r="E103" s="22"/>
      <c r="F103" s="222" t="s">
        <v>206</v>
      </c>
      <c r="G103" s="189"/>
      <c r="H103" s="189"/>
      <c r="I103" s="189"/>
      <c r="J103" s="189"/>
      <c r="K103" s="189"/>
      <c r="L103" s="189"/>
      <c r="M103" s="189"/>
      <c r="N103" s="189"/>
      <c r="O103" s="189"/>
      <c r="P103" s="189"/>
      <c r="Q103" s="189"/>
      <c r="R103" s="189"/>
      <c r="S103" s="41"/>
      <c r="T103" s="50"/>
      <c r="U103" s="22"/>
      <c r="V103" s="22"/>
      <c r="W103" s="22"/>
      <c r="X103" s="22"/>
      <c r="Y103" s="22"/>
      <c r="Z103" s="22"/>
      <c r="AA103" s="51"/>
      <c r="AT103" s="6" t="s">
        <v>128</v>
      </c>
      <c r="AU103" s="6" t="s">
        <v>73</v>
      </c>
    </row>
    <row r="104" spans="2:47" s="6" customFormat="1" ht="204" customHeight="1">
      <c r="B104" s="21"/>
      <c r="C104" s="22"/>
      <c r="D104" s="22"/>
      <c r="E104" s="22"/>
      <c r="F104" s="227" t="s">
        <v>207</v>
      </c>
      <c r="G104" s="189"/>
      <c r="H104" s="189"/>
      <c r="I104" s="189"/>
      <c r="J104" s="189"/>
      <c r="K104" s="189"/>
      <c r="L104" s="189"/>
      <c r="M104" s="189"/>
      <c r="N104" s="189"/>
      <c r="O104" s="189"/>
      <c r="P104" s="189"/>
      <c r="Q104" s="189"/>
      <c r="R104" s="189"/>
      <c r="S104" s="41"/>
      <c r="T104" s="50"/>
      <c r="U104" s="22"/>
      <c r="V104" s="22"/>
      <c r="W104" s="22"/>
      <c r="X104" s="22"/>
      <c r="Y104" s="22"/>
      <c r="Z104" s="22"/>
      <c r="AA104" s="51"/>
      <c r="AT104" s="6" t="s">
        <v>165</v>
      </c>
      <c r="AU104" s="6" t="s">
        <v>73</v>
      </c>
    </row>
    <row r="105" spans="2:51" s="6" customFormat="1" ht="15.75" customHeight="1">
      <c r="B105" s="145"/>
      <c r="C105" s="146"/>
      <c r="D105" s="146"/>
      <c r="E105" s="146"/>
      <c r="F105" s="234" t="s">
        <v>801</v>
      </c>
      <c r="G105" s="235"/>
      <c r="H105" s="235"/>
      <c r="I105" s="235"/>
      <c r="J105" s="146"/>
      <c r="K105" s="146"/>
      <c r="L105" s="146"/>
      <c r="M105" s="146"/>
      <c r="N105" s="146"/>
      <c r="O105" s="146"/>
      <c r="P105" s="146"/>
      <c r="Q105" s="146"/>
      <c r="R105" s="146"/>
      <c r="S105" s="148"/>
      <c r="T105" s="149"/>
      <c r="U105" s="146"/>
      <c r="V105" s="146"/>
      <c r="W105" s="146"/>
      <c r="X105" s="146"/>
      <c r="Y105" s="146"/>
      <c r="Z105" s="146"/>
      <c r="AA105" s="150"/>
      <c r="AT105" s="151" t="s">
        <v>214</v>
      </c>
      <c r="AU105" s="151" t="s">
        <v>73</v>
      </c>
      <c r="AV105" s="151" t="s">
        <v>17</v>
      </c>
      <c r="AW105" s="151" t="s">
        <v>104</v>
      </c>
      <c r="AX105" s="151" t="s">
        <v>65</v>
      </c>
      <c r="AY105" s="151" t="s">
        <v>123</v>
      </c>
    </row>
    <row r="106" spans="2:51" s="6" customFormat="1" ht="15.75" customHeight="1">
      <c r="B106" s="137"/>
      <c r="C106" s="138"/>
      <c r="D106" s="138"/>
      <c r="E106" s="138"/>
      <c r="F106" s="232" t="s">
        <v>802</v>
      </c>
      <c r="G106" s="233"/>
      <c r="H106" s="233"/>
      <c r="I106" s="233"/>
      <c r="J106" s="138"/>
      <c r="K106" s="140">
        <v>103.6</v>
      </c>
      <c r="L106" s="138"/>
      <c r="M106" s="138"/>
      <c r="N106" s="138"/>
      <c r="O106" s="138"/>
      <c r="P106" s="138"/>
      <c r="Q106" s="138"/>
      <c r="R106" s="138"/>
      <c r="S106" s="141"/>
      <c r="T106" s="142"/>
      <c r="U106" s="138"/>
      <c r="V106" s="138"/>
      <c r="W106" s="138"/>
      <c r="X106" s="138"/>
      <c r="Y106" s="138"/>
      <c r="Z106" s="138"/>
      <c r="AA106" s="143"/>
      <c r="AT106" s="144" t="s">
        <v>214</v>
      </c>
      <c r="AU106" s="144" t="s">
        <v>73</v>
      </c>
      <c r="AV106" s="144" t="s">
        <v>73</v>
      </c>
      <c r="AW106" s="144" t="s">
        <v>104</v>
      </c>
      <c r="AX106" s="144" t="s">
        <v>65</v>
      </c>
      <c r="AY106" s="144" t="s">
        <v>123</v>
      </c>
    </row>
    <row r="107" spans="2:51" s="6" customFormat="1" ht="15.75" customHeight="1">
      <c r="B107" s="145"/>
      <c r="C107" s="146"/>
      <c r="D107" s="146"/>
      <c r="E107" s="146"/>
      <c r="F107" s="234" t="s">
        <v>803</v>
      </c>
      <c r="G107" s="235"/>
      <c r="H107" s="235"/>
      <c r="I107" s="235"/>
      <c r="J107" s="146"/>
      <c r="K107" s="146"/>
      <c r="L107" s="146"/>
      <c r="M107" s="146"/>
      <c r="N107" s="146"/>
      <c r="O107" s="146"/>
      <c r="P107" s="146"/>
      <c r="Q107" s="146"/>
      <c r="R107" s="146"/>
      <c r="S107" s="148"/>
      <c r="T107" s="149"/>
      <c r="U107" s="146"/>
      <c r="V107" s="146"/>
      <c r="W107" s="146"/>
      <c r="X107" s="146"/>
      <c r="Y107" s="146"/>
      <c r="Z107" s="146"/>
      <c r="AA107" s="150"/>
      <c r="AT107" s="151" t="s">
        <v>214</v>
      </c>
      <c r="AU107" s="151" t="s">
        <v>73</v>
      </c>
      <c r="AV107" s="151" t="s">
        <v>17</v>
      </c>
      <c r="AW107" s="151" t="s">
        <v>104</v>
      </c>
      <c r="AX107" s="151" t="s">
        <v>65</v>
      </c>
      <c r="AY107" s="151" t="s">
        <v>123</v>
      </c>
    </row>
    <row r="108" spans="2:51" s="6" customFormat="1" ht="15.75" customHeight="1">
      <c r="B108" s="137"/>
      <c r="C108" s="138"/>
      <c r="D108" s="138"/>
      <c r="E108" s="138"/>
      <c r="F108" s="232" t="s">
        <v>804</v>
      </c>
      <c r="G108" s="233"/>
      <c r="H108" s="233"/>
      <c r="I108" s="233"/>
      <c r="J108" s="138"/>
      <c r="K108" s="140">
        <v>2557.421</v>
      </c>
      <c r="L108" s="138"/>
      <c r="M108" s="138"/>
      <c r="N108" s="138"/>
      <c r="O108" s="138"/>
      <c r="P108" s="138"/>
      <c r="Q108" s="138"/>
      <c r="R108" s="138"/>
      <c r="S108" s="141"/>
      <c r="T108" s="142"/>
      <c r="U108" s="138"/>
      <c r="V108" s="138"/>
      <c r="W108" s="138"/>
      <c r="X108" s="138"/>
      <c r="Y108" s="138"/>
      <c r="Z108" s="138"/>
      <c r="AA108" s="143"/>
      <c r="AT108" s="144" t="s">
        <v>214</v>
      </c>
      <c r="AU108" s="144" t="s">
        <v>73</v>
      </c>
      <c r="AV108" s="144" t="s">
        <v>73</v>
      </c>
      <c r="AW108" s="144" t="s">
        <v>104</v>
      </c>
      <c r="AX108" s="144" t="s">
        <v>65</v>
      </c>
      <c r="AY108" s="144" t="s">
        <v>123</v>
      </c>
    </row>
    <row r="109" spans="2:51" s="6" customFormat="1" ht="15.75" customHeight="1">
      <c r="B109" s="152"/>
      <c r="C109" s="153"/>
      <c r="D109" s="153"/>
      <c r="E109" s="153"/>
      <c r="F109" s="236" t="s">
        <v>614</v>
      </c>
      <c r="G109" s="237"/>
      <c r="H109" s="237"/>
      <c r="I109" s="237"/>
      <c r="J109" s="153"/>
      <c r="K109" s="154">
        <v>2661.021</v>
      </c>
      <c r="L109" s="153"/>
      <c r="M109" s="153"/>
      <c r="N109" s="153"/>
      <c r="O109" s="153"/>
      <c r="P109" s="153"/>
      <c r="Q109" s="153"/>
      <c r="R109" s="153"/>
      <c r="S109" s="155"/>
      <c r="T109" s="156"/>
      <c r="U109" s="153"/>
      <c r="V109" s="153"/>
      <c r="W109" s="153"/>
      <c r="X109" s="153"/>
      <c r="Y109" s="153"/>
      <c r="Z109" s="153"/>
      <c r="AA109" s="157"/>
      <c r="AT109" s="158" t="s">
        <v>214</v>
      </c>
      <c r="AU109" s="158" t="s">
        <v>73</v>
      </c>
      <c r="AV109" s="158" t="s">
        <v>122</v>
      </c>
      <c r="AW109" s="158" t="s">
        <v>104</v>
      </c>
      <c r="AX109" s="158" t="s">
        <v>17</v>
      </c>
      <c r="AY109" s="158" t="s">
        <v>123</v>
      </c>
    </row>
    <row r="110" spans="2:65" s="6" customFormat="1" ht="39" customHeight="1">
      <c r="B110" s="21"/>
      <c r="C110" s="117" t="s">
        <v>471</v>
      </c>
      <c r="D110" s="117" t="s">
        <v>124</v>
      </c>
      <c r="E110" s="118" t="s">
        <v>209</v>
      </c>
      <c r="F110" s="218" t="s">
        <v>673</v>
      </c>
      <c r="G110" s="219"/>
      <c r="H110" s="219"/>
      <c r="I110" s="219"/>
      <c r="J110" s="120" t="s">
        <v>160</v>
      </c>
      <c r="K110" s="121">
        <v>13305.105</v>
      </c>
      <c r="L110" s="220"/>
      <c r="M110" s="219"/>
      <c r="N110" s="221">
        <f>ROUND($L$110*$K$110,2)</f>
        <v>0</v>
      </c>
      <c r="O110" s="219"/>
      <c r="P110" s="219"/>
      <c r="Q110" s="219"/>
      <c r="R110" s="119" t="s">
        <v>161</v>
      </c>
      <c r="S110" s="41"/>
      <c r="T110" s="122"/>
      <c r="U110" s="123" t="s">
        <v>35</v>
      </c>
      <c r="V110" s="22"/>
      <c r="W110" s="22"/>
      <c r="X110" s="124">
        <v>0</v>
      </c>
      <c r="Y110" s="124">
        <f>$X$110*$K$110</f>
        <v>0</v>
      </c>
      <c r="Z110" s="124">
        <v>0</v>
      </c>
      <c r="AA110" s="125">
        <f>$Z$110*$K$110</f>
        <v>0</v>
      </c>
      <c r="AR110" s="80" t="s">
        <v>122</v>
      </c>
      <c r="AT110" s="80" t="s">
        <v>124</v>
      </c>
      <c r="AU110" s="80" t="s">
        <v>73</v>
      </c>
      <c r="AY110" s="6" t="s">
        <v>123</v>
      </c>
      <c r="BE110" s="126">
        <f>IF($U$110="základní",$N$110,0)</f>
        <v>0</v>
      </c>
      <c r="BF110" s="126">
        <f>IF($U$110="snížená",$N$110,0)</f>
        <v>0</v>
      </c>
      <c r="BG110" s="126">
        <f>IF($U$110="zákl. přenesená",$N$110,0)</f>
        <v>0</v>
      </c>
      <c r="BH110" s="126">
        <f>IF($U$110="sníž. přenesená",$N$110,0)</f>
        <v>0</v>
      </c>
      <c r="BI110" s="126">
        <f>IF($U$110="nulová",$N$110,0)</f>
        <v>0</v>
      </c>
      <c r="BJ110" s="80" t="s">
        <v>17</v>
      </c>
      <c r="BK110" s="126">
        <f>ROUND($L$110*$K$110,2)</f>
        <v>0</v>
      </c>
      <c r="BL110" s="80" t="s">
        <v>122</v>
      </c>
      <c r="BM110" s="80" t="s">
        <v>805</v>
      </c>
    </row>
    <row r="111" spans="2:47" s="6" customFormat="1" ht="27" customHeight="1">
      <c r="B111" s="21"/>
      <c r="C111" s="22"/>
      <c r="D111" s="22"/>
      <c r="E111" s="22"/>
      <c r="F111" s="222" t="s">
        <v>212</v>
      </c>
      <c r="G111" s="189"/>
      <c r="H111" s="189"/>
      <c r="I111" s="189"/>
      <c r="J111" s="189"/>
      <c r="K111" s="189"/>
      <c r="L111" s="189"/>
      <c r="M111" s="189"/>
      <c r="N111" s="189"/>
      <c r="O111" s="189"/>
      <c r="P111" s="189"/>
      <c r="Q111" s="189"/>
      <c r="R111" s="189"/>
      <c r="S111" s="41"/>
      <c r="T111" s="50"/>
      <c r="U111" s="22"/>
      <c r="V111" s="22"/>
      <c r="W111" s="22"/>
      <c r="X111" s="22"/>
      <c r="Y111" s="22"/>
      <c r="Z111" s="22"/>
      <c r="AA111" s="51"/>
      <c r="AT111" s="6" t="s">
        <v>128</v>
      </c>
      <c r="AU111" s="6" t="s">
        <v>73</v>
      </c>
    </row>
    <row r="112" spans="2:47" s="6" customFormat="1" ht="204" customHeight="1">
      <c r="B112" s="21"/>
      <c r="C112" s="22"/>
      <c r="D112" s="22"/>
      <c r="E112" s="22"/>
      <c r="F112" s="227" t="s">
        <v>207</v>
      </c>
      <c r="G112" s="189"/>
      <c r="H112" s="189"/>
      <c r="I112" s="189"/>
      <c r="J112" s="189"/>
      <c r="K112" s="189"/>
      <c r="L112" s="189"/>
      <c r="M112" s="189"/>
      <c r="N112" s="189"/>
      <c r="O112" s="189"/>
      <c r="P112" s="189"/>
      <c r="Q112" s="189"/>
      <c r="R112" s="189"/>
      <c r="S112" s="41"/>
      <c r="T112" s="50"/>
      <c r="U112" s="22"/>
      <c r="V112" s="22"/>
      <c r="W112" s="22"/>
      <c r="X112" s="22"/>
      <c r="Y112" s="22"/>
      <c r="Z112" s="22"/>
      <c r="AA112" s="51"/>
      <c r="AT112" s="6" t="s">
        <v>165</v>
      </c>
      <c r="AU112" s="6" t="s">
        <v>73</v>
      </c>
    </row>
    <row r="113" spans="2:51" s="6" customFormat="1" ht="15.75" customHeight="1">
      <c r="B113" s="137"/>
      <c r="C113" s="138"/>
      <c r="D113" s="138"/>
      <c r="E113" s="138"/>
      <c r="F113" s="232" t="s">
        <v>806</v>
      </c>
      <c r="G113" s="233"/>
      <c r="H113" s="233"/>
      <c r="I113" s="233"/>
      <c r="J113" s="138"/>
      <c r="K113" s="140">
        <v>13305.105</v>
      </c>
      <c r="L113" s="138"/>
      <c r="M113" s="138"/>
      <c r="N113" s="138"/>
      <c r="O113" s="138"/>
      <c r="P113" s="138"/>
      <c r="Q113" s="138"/>
      <c r="R113" s="138"/>
      <c r="S113" s="141"/>
      <c r="T113" s="142"/>
      <c r="U113" s="138"/>
      <c r="V113" s="138"/>
      <c r="W113" s="138"/>
      <c r="X113" s="138"/>
      <c r="Y113" s="138"/>
      <c r="Z113" s="138"/>
      <c r="AA113" s="143"/>
      <c r="AT113" s="144" t="s">
        <v>214</v>
      </c>
      <c r="AU113" s="144" t="s">
        <v>73</v>
      </c>
      <c r="AV113" s="144" t="s">
        <v>73</v>
      </c>
      <c r="AW113" s="144" t="s">
        <v>104</v>
      </c>
      <c r="AX113" s="144" t="s">
        <v>17</v>
      </c>
      <c r="AY113" s="144" t="s">
        <v>123</v>
      </c>
    </row>
    <row r="114" spans="2:65" s="6" customFormat="1" ht="27" customHeight="1">
      <c r="B114" s="21"/>
      <c r="C114" s="117" t="s">
        <v>807</v>
      </c>
      <c r="D114" s="117" t="s">
        <v>124</v>
      </c>
      <c r="E114" s="118" t="s">
        <v>808</v>
      </c>
      <c r="F114" s="218" t="s">
        <v>809</v>
      </c>
      <c r="G114" s="219"/>
      <c r="H114" s="219"/>
      <c r="I114" s="219"/>
      <c r="J114" s="120" t="s">
        <v>160</v>
      </c>
      <c r="K114" s="121">
        <v>202.5</v>
      </c>
      <c r="L114" s="220"/>
      <c r="M114" s="219"/>
      <c r="N114" s="221">
        <f>ROUND($L$114*$K$114,2)</f>
        <v>0</v>
      </c>
      <c r="O114" s="219"/>
      <c r="P114" s="219"/>
      <c r="Q114" s="219"/>
      <c r="R114" s="119" t="s">
        <v>161</v>
      </c>
      <c r="S114" s="41"/>
      <c r="T114" s="122"/>
      <c r="U114" s="123" t="s">
        <v>35</v>
      </c>
      <c r="V114" s="22"/>
      <c r="W114" s="22"/>
      <c r="X114" s="124">
        <v>0</v>
      </c>
      <c r="Y114" s="124">
        <f>$X$114*$K$114</f>
        <v>0</v>
      </c>
      <c r="Z114" s="124">
        <v>0</v>
      </c>
      <c r="AA114" s="125">
        <f>$Z$114*$K$114</f>
        <v>0</v>
      </c>
      <c r="AR114" s="80" t="s">
        <v>122</v>
      </c>
      <c r="AT114" s="80" t="s">
        <v>124</v>
      </c>
      <c r="AU114" s="80" t="s">
        <v>73</v>
      </c>
      <c r="AY114" s="6" t="s">
        <v>123</v>
      </c>
      <c r="BE114" s="126">
        <f>IF($U$114="základní",$N$114,0)</f>
        <v>0</v>
      </c>
      <c r="BF114" s="126">
        <f>IF($U$114="snížená",$N$114,0)</f>
        <v>0</v>
      </c>
      <c r="BG114" s="126">
        <f>IF($U$114="zákl. přenesená",$N$114,0)</f>
        <v>0</v>
      </c>
      <c r="BH114" s="126">
        <f>IF($U$114="sníž. přenesená",$N$114,0)</f>
        <v>0</v>
      </c>
      <c r="BI114" s="126">
        <f>IF($U$114="nulová",$N$114,0)</f>
        <v>0</v>
      </c>
      <c r="BJ114" s="80" t="s">
        <v>17</v>
      </c>
      <c r="BK114" s="126">
        <f>ROUND($L$114*$K$114,2)</f>
        <v>0</v>
      </c>
      <c r="BL114" s="80" t="s">
        <v>122</v>
      </c>
      <c r="BM114" s="80" t="s">
        <v>810</v>
      </c>
    </row>
    <row r="115" spans="2:47" s="6" customFormat="1" ht="27" customHeight="1">
      <c r="B115" s="21"/>
      <c r="C115" s="22"/>
      <c r="D115" s="22"/>
      <c r="E115" s="22"/>
      <c r="F115" s="222" t="s">
        <v>811</v>
      </c>
      <c r="G115" s="189"/>
      <c r="H115" s="189"/>
      <c r="I115" s="189"/>
      <c r="J115" s="189"/>
      <c r="K115" s="189"/>
      <c r="L115" s="189"/>
      <c r="M115" s="189"/>
      <c r="N115" s="189"/>
      <c r="O115" s="189"/>
      <c r="P115" s="189"/>
      <c r="Q115" s="189"/>
      <c r="R115" s="189"/>
      <c r="S115" s="41"/>
      <c r="T115" s="50"/>
      <c r="U115" s="22"/>
      <c r="V115" s="22"/>
      <c r="W115" s="22"/>
      <c r="X115" s="22"/>
      <c r="Y115" s="22"/>
      <c r="Z115" s="22"/>
      <c r="AA115" s="51"/>
      <c r="AT115" s="6" t="s">
        <v>128</v>
      </c>
      <c r="AU115" s="6" t="s">
        <v>73</v>
      </c>
    </row>
    <row r="116" spans="2:47" s="6" customFormat="1" ht="409.5" customHeight="1">
      <c r="B116" s="21"/>
      <c r="C116" s="22"/>
      <c r="D116" s="22"/>
      <c r="E116" s="22"/>
      <c r="F116" s="227" t="s">
        <v>812</v>
      </c>
      <c r="G116" s="189"/>
      <c r="H116" s="189"/>
      <c r="I116" s="189"/>
      <c r="J116" s="189"/>
      <c r="K116" s="189"/>
      <c r="L116" s="189"/>
      <c r="M116" s="189"/>
      <c r="N116" s="189"/>
      <c r="O116" s="189"/>
      <c r="P116" s="189"/>
      <c r="Q116" s="189"/>
      <c r="R116" s="189"/>
      <c r="S116" s="41"/>
      <c r="T116" s="50"/>
      <c r="U116" s="22"/>
      <c r="V116" s="22"/>
      <c r="W116" s="22"/>
      <c r="X116" s="22"/>
      <c r="Y116" s="22"/>
      <c r="Z116" s="22"/>
      <c r="AA116" s="51"/>
      <c r="AT116" s="6" t="s">
        <v>165</v>
      </c>
      <c r="AU116" s="6" t="s">
        <v>73</v>
      </c>
    </row>
    <row r="117" spans="2:51" s="6" customFormat="1" ht="15.75" customHeight="1">
      <c r="B117" s="145"/>
      <c r="C117" s="146"/>
      <c r="D117" s="146"/>
      <c r="E117" s="146"/>
      <c r="F117" s="234" t="s">
        <v>813</v>
      </c>
      <c r="G117" s="235"/>
      <c r="H117" s="235"/>
      <c r="I117" s="235"/>
      <c r="J117" s="146"/>
      <c r="K117" s="146"/>
      <c r="L117" s="146"/>
      <c r="M117" s="146"/>
      <c r="N117" s="146"/>
      <c r="O117" s="146"/>
      <c r="P117" s="146"/>
      <c r="Q117" s="146"/>
      <c r="R117" s="146"/>
      <c r="S117" s="148"/>
      <c r="T117" s="149"/>
      <c r="U117" s="146"/>
      <c r="V117" s="146"/>
      <c r="W117" s="146"/>
      <c r="X117" s="146"/>
      <c r="Y117" s="146"/>
      <c r="Z117" s="146"/>
      <c r="AA117" s="150"/>
      <c r="AT117" s="151" t="s">
        <v>214</v>
      </c>
      <c r="AU117" s="151" t="s">
        <v>73</v>
      </c>
      <c r="AV117" s="151" t="s">
        <v>17</v>
      </c>
      <c r="AW117" s="151" t="s">
        <v>104</v>
      </c>
      <c r="AX117" s="151" t="s">
        <v>65</v>
      </c>
      <c r="AY117" s="151" t="s">
        <v>123</v>
      </c>
    </row>
    <row r="118" spans="2:51" s="6" customFormat="1" ht="15.75" customHeight="1">
      <c r="B118" s="137"/>
      <c r="C118" s="138"/>
      <c r="D118" s="138"/>
      <c r="E118" s="138"/>
      <c r="F118" s="232" t="s">
        <v>814</v>
      </c>
      <c r="G118" s="233"/>
      <c r="H118" s="233"/>
      <c r="I118" s="233"/>
      <c r="J118" s="138"/>
      <c r="K118" s="140">
        <v>202.5</v>
      </c>
      <c r="L118" s="138"/>
      <c r="M118" s="138"/>
      <c r="N118" s="138"/>
      <c r="O118" s="138"/>
      <c r="P118" s="138"/>
      <c r="Q118" s="138"/>
      <c r="R118" s="138"/>
      <c r="S118" s="141"/>
      <c r="T118" s="142"/>
      <c r="U118" s="138"/>
      <c r="V118" s="138"/>
      <c r="W118" s="138"/>
      <c r="X118" s="138"/>
      <c r="Y118" s="138"/>
      <c r="Z118" s="138"/>
      <c r="AA118" s="143"/>
      <c r="AT118" s="144" t="s">
        <v>214</v>
      </c>
      <c r="AU118" s="144" t="s">
        <v>73</v>
      </c>
      <c r="AV118" s="144" t="s">
        <v>73</v>
      </c>
      <c r="AW118" s="144" t="s">
        <v>104</v>
      </c>
      <c r="AX118" s="144" t="s">
        <v>17</v>
      </c>
      <c r="AY118" s="144" t="s">
        <v>123</v>
      </c>
    </row>
    <row r="119" spans="2:65" s="6" customFormat="1" ht="27" customHeight="1">
      <c r="B119" s="21"/>
      <c r="C119" s="117" t="s">
        <v>477</v>
      </c>
      <c r="D119" s="117" t="s">
        <v>124</v>
      </c>
      <c r="E119" s="118" t="s">
        <v>216</v>
      </c>
      <c r="F119" s="218" t="s">
        <v>217</v>
      </c>
      <c r="G119" s="219"/>
      <c r="H119" s="219"/>
      <c r="I119" s="219"/>
      <c r="J119" s="120" t="s">
        <v>218</v>
      </c>
      <c r="K119" s="121">
        <v>4656.787</v>
      </c>
      <c r="L119" s="220"/>
      <c r="M119" s="219"/>
      <c r="N119" s="221">
        <f>ROUND($L$119*$K$119,2)</f>
        <v>0</v>
      </c>
      <c r="O119" s="219"/>
      <c r="P119" s="219"/>
      <c r="Q119" s="219"/>
      <c r="R119" s="119" t="s">
        <v>161</v>
      </c>
      <c r="S119" s="41"/>
      <c r="T119" s="122"/>
      <c r="U119" s="123" t="s">
        <v>35</v>
      </c>
      <c r="V119" s="22"/>
      <c r="W119" s="22"/>
      <c r="X119" s="124">
        <v>0</v>
      </c>
      <c r="Y119" s="124">
        <f>$X$119*$K$119</f>
        <v>0</v>
      </c>
      <c r="Z119" s="124">
        <v>0</v>
      </c>
      <c r="AA119" s="125">
        <f>$Z$119*$K$119</f>
        <v>0</v>
      </c>
      <c r="AR119" s="80" t="s">
        <v>122</v>
      </c>
      <c r="AT119" s="80" t="s">
        <v>124</v>
      </c>
      <c r="AU119" s="80" t="s">
        <v>73</v>
      </c>
      <c r="AY119" s="6" t="s">
        <v>123</v>
      </c>
      <c r="BE119" s="126">
        <f>IF($U$119="základní",$N$119,0)</f>
        <v>0</v>
      </c>
      <c r="BF119" s="126">
        <f>IF($U$119="snížená",$N$119,0)</f>
        <v>0</v>
      </c>
      <c r="BG119" s="126">
        <f>IF($U$119="zákl. přenesená",$N$119,0)</f>
        <v>0</v>
      </c>
      <c r="BH119" s="126">
        <f>IF($U$119="sníž. přenesená",$N$119,0)</f>
        <v>0</v>
      </c>
      <c r="BI119" s="126">
        <f>IF($U$119="nulová",$N$119,0)</f>
        <v>0</v>
      </c>
      <c r="BJ119" s="80" t="s">
        <v>17</v>
      </c>
      <c r="BK119" s="126">
        <f>ROUND($L$119*$K$119,2)</f>
        <v>0</v>
      </c>
      <c r="BL119" s="80" t="s">
        <v>122</v>
      </c>
      <c r="BM119" s="80" t="s">
        <v>815</v>
      </c>
    </row>
    <row r="120" spans="2:47" s="6" customFormat="1" ht="16.5" customHeight="1">
      <c r="B120" s="21"/>
      <c r="C120" s="22"/>
      <c r="D120" s="22"/>
      <c r="E120" s="22"/>
      <c r="F120" s="222" t="s">
        <v>220</v>
      </c>
      <c r="G120" s="189"/>
      <c r="H120" s="189"/>
      <c r="I120" s="189"/>
      <c r="J120" s="189"/>
      <c r="K120" s="189"/>
      <c r="L120" s="189"/>
      <c r="M120" s="189"/>
      <c r="N120" s="189"/>
      <c r="O120" s="189"/>
      <c r="P120" s="189"/>
      <c r="Q120" s="189"/>
      <c r="R120" s="189"/>
      <c r="S120" s="41"/>
      <c r="T120" s="50"/>
      <c r="U120" s="22"/>
      <c r="V120" s="22"/>
      <c r="W120" s="22"/>
      <c r="X120" s="22"/>
      <c r="Y120" s="22"/>
      <c r="Z120" s="22"/>
      <c r="AA120" s="51"/>
      <c r="AT120" s="6" t="s">
        <v>128</v>
      </c>
      <c r="AU120" s="6" t="s">
        <v>73</v>
      </c>
    </row>
    <row r="121" spans="2:47" s="6" customFormat="1" ht="333.75" customHeight="1">
      <c r="B121" s="21"/>
      <c r="C121" s="22"/>
      <c r="D121" s="22"/>
      <c r="E121" s="22"/>
      <c r="F121" s="227" t="s">
        <v>221</v>
      </c>
      <c r="G121" s="189"/>
      <c r="H121" s="189"/>
      <c r="I121" s="189"/>
      <c r="J121" s="189"/>
      <c r="K121" s="189"/>
      <c r="L121" s="189"/>
      <c r="M121" s="189"/>
      <c r="N121" s="189"/>
      <c r="O121" s="189"/>
      <c r="P121" s="189"/>
      <c r="Q121" s="189"/>
      <c r="R121" s="189"/>
      <c r="S121" s="41"/>
      <c r="T121" s="50"/>
      <c r="U121" s="22"/>
      <c r="V121" s="22"/>
      <c r="W121" s="22"/>
      <c r="X121" s="22"/>
      <c r="Y121" s="22"/>
      <c r="Z121" s="22"/>
      <c r="AA121" s="51"/>
      <c r="AT121" s="6" t="s">
        <v>165</v>
      </c>
      <c r="AU121" s="6" t="s">
        <v>73</v>
      </c>
    </row>
    <row r="122" spans="2:51" s="6" customFormat="1" ht="15.75" customHeight="1">
      <c r="B122" s="137"/>
      <c r="C122" s="138"/>
      <c r="D122" s="138"/>
      <c r="E122" s="138"/>
      <c r="F122" s="232" t="s">
        <v>816</v>
      </c>
      <c r="G122" s="233"/>
      <c r="H122" s="233"/>
      <c r="I122" s="233"/>
      <c r="J122" s="138"/>
      <c r="K122" s="140">
        <v>4656.78675</v>
      </c>
      <c r="L122" s="138"/>
      <c r="M122" s="138"/>
      <c r="N122" s="138"/>
      <c r="O122" s="138"/>
      <c r="P122" s="138"/>
      <c r="Q122" s="138"/>
      <c r="R122" s="138"/>
      <c r="S122" s="141"/>
      <c r="T122" s="142"/>
      <c r="U122" s="138"/>
      <c r="V122" s="138"/>
      <c r="W122" s="138"/>
      <c r="X122" s="138"/>
      <c r="Y122" s="138"/>
      <c r="Z122" s="138"/>
      <c r="AA122" s="143"/>
      <c r="AT122" s="144" t="s">
        <v>214</v>
      </c>
      <c r="AU122" s="144" t="s">
        <v>73</v>
      </c>
      <c r="AV122" s="144" t="s">
        <v>73</v>
      </c>
      <c r="AW122" s="144" t="s">
        <v>104</v>
      </c>
      <c r="AX122" s="144" t="s">
        <v>17</v>
      </c>
      <c r="AY122" s="144" t="s">
        <v>123</v>
      </c>
    </row>
    <row r="123" spans="2:65" s="6" customFormat="1" ht="27" customHeight="1">
      <c r="B123" s="21"/>
      <c r="C123" s="117" t="s">
        <v>7</v>
      </c>
      <c r="D123" s="117" t="s">
        <v>124</v>
      </c>
      <c r="E123" s="118" t="s">
        <v>817</v>
      </c>
      <c r="F123" s="218" t="s">
        <v>818</v>
      </c>
      <c r="G123" s="219"/>
      <c r="H123" s="219"/>
      <c r="I123" s="219"/>
      <c r="J123" s="120" t="s">
        <v>172</v>
      </c>
      <c r="K123" s="121">
        <v>3819.9</v>
      </c>
      <c r="L123" s="220"/>
      <c r="M123" s="219"/>
      <c r="N123" s="221">
        <f>ROUND($L$123*$K$123,2)</f>
        <v>0</v>
      </c>
      <c r="O123" s="219"/>
      <c r="P123" s="219"/>
      <c r="Q123" s="219"/>
      <c r="R123" s="119" t="s">
        <v>819</v>
      </c>
      <c r="S123" s="41"/>
      <c r="T123" s="122"/>
      <c r="U123" s="123" t="s">
        <v>35</v>
      </c>
      <c r="V123" s="22"/>
      <c r="W123" s="22"/>
      <c r="X123" s="124">
        <v>0</v>
      </c>
      <c r="Y123" s="124">
        <f>$X$123*$K$123</f>
        <v>0</v>
      </c>
      <c r="Z123" s="124">
        <v>0</v>
      </c>
      <c r="AA123" s="125">
        <f>$Z$123*$K$123</f>
        <v>0</v>
      </c>
      <c r="AR123" s="80" t="s">
        <v>122</v>
      </c>
      <c r="AT123" s="80" t="s">
        <v>124</v>
      </c>
      <c r="AU123" s="80" t="s">
        <v>73</v>
      </c>
      <c r="AY123" s="6" t="s">
        <v>123</v>
      </c>
      <c r="BE123" s="126">
        <f>IF($U$123="základní",$N$123,0)</f>
        <v>0</v>
      </c>
      <c r="BF123" s="126">
        <f>IF($U$123="snížená",$N$123,0)</f>
        <v>0</v>
      </c>
      <c r="BG123" s="126">
        <f>IF($U$123="zákl. přenesená",$N$123,0)</f>
        <v>0</v>
      </c>
      <c r="BH123" s="126">
        <f>IF($U$123="sníž. přenesená",$N$123,0)</f>
        <v>0</v>
      </c>
      <c r="BI123" s="126">
        <f>IF($U$123="nulová",$N$123,0)</f>
        <v>0</v>
      </c>
      <c r="BJ123" s="80" t="s">
        <v>17</v>
      </c>
      <c r="BK123" s="126">
        <f>ROUND($L$123*$K$123,2)</f>
        <v>0</v>
      </c>
      <c r="BL123" s="80" t="s">
        <v>122</v>
      </c>
      <c r="BM123" s="80" t="s">
        <v>820</v>
      </c>
    </row>
    <row r="124" spans="2:47" s="6" customFormat="1" ht="16.5" customHeight="1">
      <c r="B124" s="21"/>
      <c r="C124" s="22"/>
      <c r="D124" s="22"/>
      <c r="E124" s="22"/>
      <c r="F124" s="222" t="s">
        <v>821</v>
      </c>
      <c r="G124" s="189"/>
      <c r="H124" s="189"/>
      <c r="I124" s="189"/>
      <c r="J124" s="189"/>
      <c r="K124" s="189"/>
      <c r="L124" s="189"/>
      <c r="M124" s="189"/>
      <c r="N124" s="189"/>
      <c r="O124" s="189"/>
      <c r="P124" s="189"/>
      <c r="Q124" s="189"/>
      <c r="R124" s="189"/>
      <c r="S124" s="41"/>
      <c r="T124" s="50"/>
      <c r="U124" s="22"/>
      <c r="V124" s="22"/>
      <c r="W124" s="22"/>
      <c r="X124" s="22"/>
      <c r="Y124" s="22"/>
      <c r="Z124" s="22"/>
      <c r="AA124" s="51"/>
      <c r="AT124" s="6" t="s">
        <v>128</v>
      </c>
      <c r="AU124" s="6" t="s">
        <v>73</v>
      </c>
    </row>
    <row r="125" spans="2:51" s="6" customFormat="1" ht="15.75" customHeight="1">
      <c r="B125" s="137"/>
      <c r="C125" s="138"/>
      <c r="D125" s="138"/>
      <c r="E125" s="138"/>
      <c r="F125" s="232" t="s">
        <v>760</v>
      </c>
      <c r="G125" s="233"/>
      <c r="H125" s="233"/>
      <c r="I125" s="233"/>
      <c r="J125" s="138"/>
      <c r="K125" s="140">
        <v>3339.9</v>
      </c>
      <c r="L125" s="138"/>
      <c r="M125" s="138"/>
      <c r="N125" s="138"/>
      <c r="O125" s="138"/>
      <c r="P125" s="138"/>
      <c r="Q125" s="138"/>
      <c r="R125" s="138"/>
      <c r="S125" s="141"/>
      <c r="T125" s="142"/>
      <c r="U125" s="138"/>
      <c r="V125" s="138"/>
      <c r="W125" s="138"/>
      <c r="X125" s="138"/>
      <c r="Y125" s="138"/>
      <c r="Z125" s="138"/>
      <c r="AA125" s="143"/>
      <c r="AT125" s="144" t="s">
        <v>214</v>
      </c>
      <c r="AU125" s="144" t="s">
        <v>73</v>
      </c>
      <c r="AV125" s="144" t="s">
        <v>73</v>
      </c>
      <c r="AW125" s="144" t="s">
        <v>104</v>
      </c>
      <c r="AX125" s="144" t="s">
        <v>65</v>
      </c>
      <c r="AY125" s="144" t="s">
        <v>123</v>
      </c>
    </row>
    <row r="126" spans="2:51" s="6" customFormat="1" ht="15.75" customHeight="1">
      <c r="B126" s="137"/>
      <c r="C126" s="138"/>
      <c r="D126" s="138"/>
      <c r="E126" s="138"/>
      <c r="F126" s="232" t="s">
        <v>754</v>
      </c>
      <c r="G126" s="233"/>
      <c r="H126" s="233"/>
      <c r="I126" s="233"/>
      <c r="J126" s="138"/>
      <c r="K126" s="140">
        <v>480</v>
      </c>
      <c r="L126" s="138"/>
      <c r="M126" s="138"/>
      <c r="N126" s="138"/>
      <c r="O126" s="138"/>
      <c r="P126" s="138"/>
      <c r="Q126" s="138"/>
      <c r="R126" s="138"/>
      <c r="S126" s="141"/>
      <c r="T126" s="142"/>
      <c r="U126" s="138"/>
      <c r="V126" s="138"/>
      <c r="W126" s="138"/>
      <c r="X126" s="138"/>
      <c r="Y126" s="138"/>
      <c r="Z126" s="138"/>
      <c r="AA126" s="143"/>
      <c r="AT126" s="144" t="s">
        <v>214</v>
      </c>
      <c r="AU126" s="144" t="s">
        <v>73</v>
      </c>
      <c r="AV126" s="144" t="s">
        <v>73</v>
      </c>
      <c r="AW126" s="144" t="s">
        <v>104</v>
      </c>
      <c r="AX126" s="144" t="s">
        <v>65</v>
      </c>
      <c r="AY126" s="144" t="s">
        <v>123</v>
      </c>
    </row>
    <row r="127" spans="2:51" s="6" customFormat="1" ht="15.75" customHeight="1">
      <c r="B127" s="152"/>
      <c r="C127" s="153"/>
      <c r="D127" s="153"/>
      <c r="E127" s="153"/>
      <c r="F127" s="236" t="s">
        <v>614</v>
      </c>
      <c r="G127" s="237"/>
      <c r="H127" s="237"/>
      <c r="I127" s="237"/>
      <c r="J127" s="153"/>
      <c r="K127" s="154">
        <v>3819.9</v>
      </c>
      <c r="L127" s="153"/>
      <c r="M127" s="153"/>
      <c r="N127" s="153"/>
      <c r="O127" s="153"/>
      <c r="P127" s="153"/>
      <c r="Q127" s="153"/>
      <c r="R127" s="153"/>
      <c r="S127" s="155"/>
      <c r="T127" s="156"/>
      <c r="U127" s="153"/>
      <c r="V127" s="153"/>
      <c r="W127" s="153"/>
      <c r="X127" s="153"/>
      <c r="Y127" s="153"/>
      <c r="Z127" s="153"/>
      <c r="AA127" s="157"/>
      <c r="AT127" s="158" t="s">
        <v>214</v>
      </c>
      <c r="AU127" s="158" t="s">
        <v>73</v>
      </c>
      <c r="AV127" s="158" t="s">
        <v>122</v>
      </c>
      <c r="AW127" s="158" t="s">
        <v>104</v>
      </c>
      <c r="AX127" s="158" t="s">
        <v>17</v>
      </c>
      <c r="AY127" s="158" t="s">
        <v>123</v>
      </c>
    </row>
    <row r="128" spans="2:65" s="6" customFormat="1" ht="15.75" customHeight="1">
      <c r="B128" s="21"/>
      <c r="C128" s="133" t="s">
        <v>265</v>
      </c>
      <c r="D128" s="133" t="s">
        <v>190</v>
      </c>
      <c r="E128" s="134" t="s">
        <v>822</v>
      </c>
      <c r="F128" s="228" t="s">
        <v>823</v>
      </c>
      <c r="G128" s="229"/>
      <c r="H128" s="229"/>
      <c r="I128" s="229"/>
      <c r="J128" s="135" t="s">
        <v>824</v>
      </c>
      <c r="K128" s="136">
        <v>121.598</v>
      </c>
      <c r="L128" s="230"/>
      <c r="M128" s="229"/>
      <c r="N128" s="231">
        <f>ROUND($L$128*$K$128,2)</f>
        <v>0</v>
      </c>
      <c r="O128" s="219"/>
      <c r="P128" s="219"/>
      <c r="Q128" s="219"/>
      <c r="R128" s="119" t="s">
        <v>161</v>
      </c>
      <c r="S128" s="41"/>
      <c r="T128" s="122"/>
      <c r="U128" s="123" t="s">
        <v>35</v>
      </c>
      <c r="V128" s="22"/>
      <c r="W128" s="22"/>
      <c r="X128" s="124">
        <v>0.001</v>
      </c>
      <c r="Y128" s="124">
        <f>$X$128*$K$128</f>
        <v>0.121598</v>
      </c>
      <c r="Z128" s="124">
        <v>0</v>
      </c>
      <c r="AA128" s="125">
        <f>$Z$128*$K$128</f>
        <v>0</v>
      </c>
      <c r="AR128" s="80" t="s">
        <v>144</v>
      </c>
      <c r="AT128" s="80" t="s">
        <v>190</v>
      </c>
      <c r="AU128" s="80" t="s">
        <v>73</v>
      </c>
      <c r="AY128" s="6" t="s">
        <v>123</v>
      </c>
      <c r="BE128" s="126">
        <f>IF($U$128="základní",$N$128,0)</f>
        <v>0</v>
      </c>
      <c r="BF128" s="126">
        <f>IF($U$128="snížená",$N$128,0)</f>
        <v>0</v>
      </c>
      <c r="BG128" s="126">
        <f>IF($U$128="zákl. přenesená",$N$128,0)</f>
        <v>0</v>
      </c>
      <c r="BH128" s="126">
        <f>IF($U$128="sníž. přenesená",$N$128,0)</f>
        <v>0</v>
      </c>
      <c r="BI128" s="126">
        <f>IF($U$128="nulová",$N$128,0)</f>
        <v>0</v>
      </c>
      <c r="BJ128" s="80" t="s">
        <v>17</v>
      </c>
      <c r="BK128" s="126">
        <f>ROUND($L$128*$K$128,2)</f>
        <v>0</v>
      </c>
      <c r="BL128" s="80" t="s">
        <v>122</v>
      </c>
      <c r="BM128" s="80" t="s">
        <v>825</v>
      </c>
    </row>
    <row r="129" spans="2:47" s="6" customFormat="1" ht="16.5" customHeight="1">
      <c r="B129" s="21"/>
      <c r="C129" s="22"/>
      <c r="D129" s="22"/>
      <c r="E129" s="22"/>
      <c r="F129" s="222" t="s">
        <v>826</v>
      </c>
      <c r="G129" s="189"/>
      <c r="H129" s="189"/>
      <c r="I129" s="189"/>
      <c r="J129" s="189"/>
      <c r="K129" s="189"/>
      <c r="L129" s="189"/>
      <c r="M129" s="189"/>
      <c r="N129" s="189"/>
      <c r="O129" s="189"/>
      <c r="P129" s="189"/>
      <c r="Q129" s="189"/>
      <c r="R129" s="189"/>
      <c r="S129" s="41"/>
      <c r="T129" s="50"/>
      <c r="U129" s="22"/>
      <c r="V129" s="22"/>
      <c r="W129" s="22"/>
      <c r="X129" s="22"/>
      <c r="Y129" s="22"/>
      <c r="Z129" s="22"/>
      <c r="AA129" s="51"/>
      <c r="AT129" s="6" t="s">
        <v>128</v>
      </c>
      <c r="AU129" s="6" t="s">
        <v>73</v>
      </c>
    </row>
    <row r="130" spans="2:51" s="6" customFormat="1" ht="27" customHeight="1">
      <c r="B130" s="137"/>
      <c r="C130" s="138"/>
      <c r="D130" s="138"/>
      <c r="E130" s="138"/>
      <c r="F130" s="232" t="s">
        <v>827</v>
      </c>
      <c r="G130" s="233"/>
      <c r="H130" s="233"/>
      <c r="I130" s="233"/>
      <c r="J130" s="138"/>
      <c r="K130" s="140">
        <v>121.598</v>
      </c>
      <c r="L130" s="138"/>
      <c r="M130" s="138"/>
      <c r="N130" s="138"/>
      <c r="O130" s="138"/>
      <c r="P130" s="138"/>
      <c r="Q130" s="138"/>
      <c r="R130" s="138"/>
      <c r="S130" s="141"/>
      <c r="T130" s="142"/>
      <c r="U130" s="138"/>
      <c r="V130" s="138"/>
      <c r="W130" s="138"/>
      <c r="X130" s="138"/>
      <c r="Y130" s="138"/>
      <c r="Z130" s="138"/>
      <c r="AA130" s="143"/>
      <c r="AT130" s="144" t="s">
        <v>214</v>
      </c>
      <c r="AU130" s="144" t="s">
        <v>73</v>
      </c>
      <c r="AV130" s="144" t="s">
        <v>73</v>
      </c>
      <c r="AW130" s="144" t="s">
        <v>104</v>
      </c>
      <c r="AX130" s="144" t="s">
        <v>17</v>
      </c>
      <c r="AY130" s="144" t="s">
        <v>123</v>
      </c>
    </row>
    <row r="131" spans="2:65" s="6" customFormat="1" ht="15.75" customHeight="1">
      <c r="B131" s="21"/>
      <c r="C131" s="117" t="s">
        <v>258</v>
      </c>
      <c r="D131" s="117" t="s">
        <v>124</v>
      </c>
      <c r="E131" s="118" t="s">
        <v>828</v>
      </c>
      <c r="F131" s="218" t="s">
        <v>829</v>
      </c>
      <c r="G131" s="219"/>
      <c r="H131" s="219"/>
      <c r="I131" s="219"/>
      <c r="J131" s="120" t="s">
        <v>172</v>
      </c>
      <c r="K131" s="121">
        <v>3819.9</v>
      </c>
      <c r="L131" s="220"/>
      <c r="M131" s="219"/>
      <c r="N131" s="221">
        <f>ROUND($L$131*$K$131,2)</f>
        <v>0</v>
      </c>
      <c r="O131" s="219"/>
      <c r="P131" s="219"/>
      <c r="Q131" s="219"/>
      <c r="R131" s="119" t="s">
        <v>161</v>
      </c>
      <c r="S131" s="41"/>
      <c r="T131" s="122"/>
      <c r="U131" s="123" t="s">
        <v>35</v>
      </c>
      <c r="V131" s="22"/>
      <c r="W131" s="22"/>
      <c r="X131" s="124">
        <v>0</v>
      </c>
      <c r="Y131" s="124">
        <f>$X$131*$K$131</f>
        <v>0</v>
      </c>
      <c r="Z131" s="124">
        <v>0</v>
      </c>
      <c r="AA131" s="125">
        <f>$Z$131*$K$131</f>
        <v>0</v>
      </c>
      <c r="AR131" s="80" t="s">
        <v>122</v>
      </c>
      <c r="AT131" s="80" t="s">
        <v>124</v>
      </c>
      <c r="AU131" s="80" t="s">
        <v>73</v>
      </c>
      <c r="AY131" s="6" t="s">
        <v>123</v>
      </c>
      <c r="BE131" s="126">
        <f>IF($U$131="základní",$N$131,0)</f>
        <v>0</v>
      </c>
      <c r="BF131" s="126">
        <f>IF($U$131="snížená",$N$131,0)</f>
        <v>0</v>
      </c>
      <c r="BG131" s="126">
        <f>IF($U$131="zákl. přenesená",$N$131,0)</f>
        <v>0</v>
      </c>
      <c r="BH131" s="126">
        <f>IF($U$131="sníž. přenesená",$N$131,0)</f>
        <v>0</v>
      </c>
      <c r="BI131" s="126">
        <f>IF($U$131="nulová",$N$131,0)</f>
        <v>0</v>
      </c>
      <c r="BJ131" s="80" t="s">
        <v>17</v>
      </c>
      <c r="BK131" s="126">
        <f>ROUND($L$131*$K$131,2)</f>
        <v>0</v>
      </c>
      <c r="BL131" s="80" t="s">
        <v>122</v>
      </c>
      <c r="BM131" s="80" t="s">
        <v>830</v>
      </c>
    </row>
    <row r="132" spans="2:47" s="6" customFormat="1" ht="16.5" customHeight="1">
      <c r="B132" s="21"/>
      <c r="C132" s="22"/>
      <c r="D132" s="22"/>
      <c r="E132" s="22"/>
      <c r="F132" s="222" t="s">
        <v>831</v>
      </c>
      <c r="G132" s="189"/>
      <c r="H132" s="189"/>
      <c r="I132" s="189"/>
      <c r="J132" s="189"/>
      <c r="K132" s="189"/>
      <c r="L132" s="189"/>
      <c r="M132" s="189"/>
      <c r="N132" s="189"/>
      <c r="O132" s="189"/>
      <c r="P132" s="189"/>
      <c r="Q132" s="189"/>
      <c r="R132" s="189"/>
      <c r="S132" s="41"/>
      <c r="T132" s="50"/>
      <c r="U132" s="22"/>
      <c r="V132" s="22"/>
      <c r="W132" s="22"/>
      <c r="X132" s="22"/>
      <c r="Y132" s="22"/>
      <c r="Z132" s="22"/>
      <c r="AA132" s="51"/>
      <c r="AT132" s="6" t="s">
        <v>128</v>
      </c>
      <c r="AU132" s="6" t="s">
        <v>73</v>
      </c>
    </row>
    <row r="133" spans="2:47" s="6" customFormat="1" ht="192" customHeight="1">
      <c r="B133" s="21"/>
      <c r="C133" s="22"/>
      <c r="D133" s="22"/>
      <c r="E133" s="22"/>
      <c r="F133" s="227" t="s">
        <v>832</v>
      </c>
      <c r="G133" s="189"/>
      <c r="H133" s="189"/>
      <c r="I133" s="189"/>
      <c r="J133" s="189"/>
      <c r="K133" s="189"/>
      <c r="L133" s="189"/>
      <c r="M133" s="189"/>
      <c r="N133" s="189"/>
      <c r="O133" s="189"/>
      <c r="P133" s="189"/>
      <c r="Q133" s="189"/>
      <c r="R133" s="189"/>
      <c r="S133" s="41"/>
      <c r="T133" s="50"/>
      <c r="U133" s="22"/>
      <c r="V133" s="22"/>
      <c r="W133" s="22"/>
      <c r="X133" s="22"/>
      <c r="Y133" s="22"/>
      <c r="Z133" s="22"/>
      <c r="AA133" s="51"/>
      <c r="AT133" s="6" t="s">
        <v>165</v>
      </c>
      <c r="AU133" s="6" t="s">
        <v>73</v>
      </c>
    </row>
    <row r="134" spans="2:51" s="6" customFormat="1" ht="15.75" customHeight="1">
      <c r="B134" s="145"/>
      <c r="C134" s="146"/>
      <c r="D134" s="146"/>
      <c r="E134" s="146"/>
      <c r="F134" s="234" t="s">
        <v>598</v>
      </c>
      <c r="G134" s="235"/>
      <c r="H134" s="235"/>
      <c r="I134" s="235"/>
      <c r="J134" s="146"/>
      <c r="K134" s="146"/>
      <c r="L134" s="146"/>
      <c r="M134" s="146"/>
      <c r="N134" s="146"/>
      <c r="O134" s="146"/>
      <c r="P134" s="146"/>
      <c r="Q134" s="146"/>
      <c r="R134" s="146"/>
      <c r="S134" s="148"/>
      <c r="T134" s="149"/>
      <c r="U134" s="146"/>
      <c r="V134" s="146"/>
      <c r="W134" s="146"/>
      <c r="X134" s="146"/>
      <c r="Y134" s="146"/>
      <c r="Z134" s="146"/>
      <c r="AA134" s="150"/>
      <c r="AT134" s="151" t="s">
        <v>214</v>
      </c>
      <c r="AU134" s="151" t="s">
        <v>73</v>
      </c>
      <c r="AV134" s="151" t="s">
        <v>17</v>
      </c>
      <c r="AW134" s="151" t="s">
        <v>104</v>
      </c>
      <c r="AX134" s="151" t="s">
        <v>65</v>
      </c>
      <c r="AY134" s="151" t="s">
        <v>123</v>
      </c>
    </row>
    <row r="135" spans="2:51" s="6" customFormat="1" ht="51" customHeight="1">
      <c r="B135" s="137"/>
      <c r="C135" s="138"/>
      <c r="D135" s="138"/>
      <c r="E135" s="138"/>
      <c r="F135" s="232" t="s">
        <v>833</v>
      </c>
      <c r="G135" s="233"/>
      <c r="H135" s="233"/>
      <c r="I135" s="233"/>
      <c r="J135" s="138"/>
      <c r="K135" s="140">
        <v>2573.7</v>
      </c>
      <c r="L135" s="138"/>
      <c r="M135" s="138"/>
      <c r="N135" s="138"/>
      <c r="O135" s="138"/>
      <c r="P135" s="138"/>
      <c r="Q135" s="138"/>
      <c r="R135" s="138"/>
      <c r="S135" s="141"/>
      <c r="T135" s="142"/>
      <c r="U135" s="138"/>
      <c r="V135" s="138"/>
      <c r="W135" s="138"/>
      <c r="X135" s="138"/>
      <c r="Y135" s="138"/>
      <c r="Z135" s="138"/>
      <c r="AA135" s="143"/>
      <c r="AT135" s="144" t="s">
        <v>214</v>
      </c>
      <c r="AU135" s="144" t="s">
        <v>73</v>
      </c>
      <c r="AV135" s="144" t="s">
        <v>73</v>
      </c>
      <c r="AW135" s="144" t="s">
        <v>104</v>
      </c>
      <c r="AX135" s="144" t="s">
        <v>65</v>
      </c>
      <c r="AY135" s="144" t="s">
        <v>123</v>
      </c>
    </row>
    <row r="136" spans="2:51" s="6" customFormat="1" ht="27" customHeight="1">
      <c r="B136" s="137"/>
      <c r="C136" s="138"/>
      <c r="D136" s="138"/>
      <c r="E136" s="138"/>
      <c r="F136" s="232" t="s">
        <v>834</v>
      </c>
      <c r="G136" s="233"/>
      <c r="H136" s="233"/>
      <c r="I136" s="233"/>
      <c r="J136" s="138"/>
      <c r="K136" s="140">
        <v>766.2</v>
      </c>
      <c r="L136" s="138"/>
      <c r="M136" s="138"/>
      <c r="N136" s="138"/>
      <c r="O136" s="138"/>
      <c r="P136" s="138"/>
      <c r="Q136" s="138"/>
      <c r="R136" s="138"/>
      <c r="S136" s="141"/>
      <c r="T136" s="142"/>
      <c r="U136" s="138"/>
      <c r="V136" s="138"/>
      <c r="W136" s="138"/>
      <c r="X136" s="138"/>
      <c r="Y136" s="138"/>
      <c r="Z136" s="138"/>
      <c r="AA136" s="143"/>
      <c r="AT136" s="144" t="s">
        <v>214</v>
      </c>
      <c r="AU136" s="144" t="s">
        <v>73</v>
      </c>
      <c r="AV136" s="144" t="s">
        <v>73</v>
      </c>
      <c r="AW136" s="144" t="s">
        <v>104</v>
      </c>
      <c r="AX136" s="144" t="s">
        <v>65</v>
      </c>
      <c r="AY136" s="144" t="s">
        <v>123</v>
      </c>
    </row>
    <row r="137" spans="2:51" s="6" customFormat="1" ht="15.75" customHeight="1">
      <c r="B137" s="162"/>
      <c r="C137" s="163"/>
      <c r="D137" s="163"/>
      <c r="E137" s="163"/>
      <c r="F137" s="238" t="s">
        <v>835</v>
      </c>
      <c r="G137" s="239"/>
      <c r="H137" s="239"/>
      <c r="I137" s="239"/>
      <c r="J137" s="163"/>
      <c r="K137" s="164">
        <v>3339.9</v>
      </c>
      <c r="L137" s="163"/>
      <c r="M137" s="163"/>
      <c r="N137" s="163"/>
      <c r="O137" s="163"/>
      <c r="P137" s="163"/>
      <c r="Q137" s="163"/>
      <c r="R137" s="163"/>
      <c r="S137" s="165"/>
      <c r="T137" s="166"/>
      <c r="U137" s="163"/>
      <c r="V137" s="163"/>
      <c r="W137" s="163"/>
      <c r="X137" s="163"/>
      <c r="Y137" s="163"/>
      <c r="Z137" s="163"/>
      <c r="AA137" s="167"/>
      <c r="AT137" s="168" t="s">
        <v>214</v>
      </c>
      <c r="AU137" s="168" t="s">
        <v>73</v>
      </c>
      <c r="AV137" s="168" t="s">
        <v>69</v>
      </c>
      <c r="AW137" s="168" t="s">
        <v>104</v>
      </c>
      <c r="AX137" s="168" t="s">
        <v>65</v>
      </c>
      <c r="AY137" s="168" t="s">
        <v>123</v>
      </c>
    </row>
    <row r="138" spans="2:51" s="6" customFormat="1" ht="15.75" customHeight="1">
      <c r="B138" s="145"/>
      <c r="C138" s="146"/>
      <c r="D138" s="146"/>
      <c r="E138" s="146"/>
      <c r="F138" s="234" t="s">
        <v>836</v>
      </c>
      <c r="G138" s="235"/>
      <c r="H138" s="235"/>
      <c r="I138" s="235"/>
      <c r="J138" s="146"/>
      <c r="K138" s="146"/>
      <c r="L138" s="146"/>
      <c r="M138" s="146"/>
      <c r="N138" s="146"/>
      <c r="O138" s="146"/>
      <c r="P138" s="146"/>
      <c r="Q138" s="146"/>
      <c r="R138" s="146"/>
      <c r="S138" s="148"/>
      <c r="T138" s="149"/>
      <c r="U138" s="146"/>
      <c r="V138" s="146"/>
      <c r="W138" s="146"/>
      <c r="X138" s="146"/>
      <c r="Y138" s="146"/>
      <c r="Z138" s="146"/>
      <c r="AA138" s="150"/>
      <c r="AT138" s="151" t="s">
        <v>214</v>
      </c>
      <c r="AU138" s="151" t="s">
        <v>73</v>
      </c>
      <c r="AV138" s="151" t="s">
        <v>17</v>
      </c>
      <c r="AW138" s="151" t="s">
        <v>104</v>
      </c>
      <c r="AX138" s="151" t="s">
        <v>65</v>
      </c>
      <c r="AY138" s="151" t="s">
        <v>123</v>
      </c>
    </row>
    <row r="139" spans="2:51" s="6" customFormat="1" ht="15.75" customHeight="1">
      <c r="B139" s="137"/>
      <c r="C139" s="138"/>
      <c r="D139" s="138"/>
      <c r="E139" s="138"/>
      <c r="F139" s="232" t="s">
        <v>837</v>
      </c>
      <c r="G139" s="233"/>
      <c r="H139" s="233"/>
      <c r="I139" s="233"/>
      <c r="J139" s="138"/>
      <c r="K139" s="140">
        <v>480</v>
      </c>
      <c r="L139" s="138"/>
      <c r="M139" s="138"/>
      <c r="N139" s="138"/>
      <c r="O139" s="138"/>
      <c r="P139" s="138"/>
      <c r="Q139" s="138"/>
      <c r="R139" s="138"/>
      <c r="S139" s="141"/>
      <c r="T139" s="142"/>
      <c r="U139" s="138"/>
      <c r="V139" s="138"/>
      <c r="W139" s="138"/>
      <c r="X139" s="138"/>
      <c r="Y139" s="138"/>
      <c r="Z139" s="138"/>
      <c r="AA139" s="143"/>
      <c r="AT139" s="144" t="s">
        <v>214</v>
      </c>
      <c r="AU139" s="144" t="s">
        <v>73</v>
      </c>
      <c r="AV139" s="144" t="s">
        <v>73</v>
      </c>
      <c r="AW139" s="144" t="s">
        <v>104</v>
      </c>
      <c r="AX139" s="144" t="s">
        <v>65</v>
      </c>
      <c r="AY139" s="144" t="s">
        <v>123</v>
      </c>
    </row>
    <row r="140" spans="2:51" s="6" customFormat="1" ht="15.75" customHeight="1">
      <c r="B140" s="152"/>
      <c r="C140" s="153"/>
      <c r="D140" s="153"/>
      <c r="E140" s="153"/>
      <c r="F140" s="236" t="s">
        <v>614</v>
      </c>
      <c r="G140" s="237"/>
      <c r="H140" s="237"/>
      <c r="I140" s="237"/>
      <c r="J140" s="153"/>
      <c r="K140" s="154">
        <v>3819.9</v>
      </c>
      <c r="L140" s="153"/>
      <c r="M140" s="153"/>
      <c r="N140" s="153"/>
      <c r="O140" s="153"/>
      <c r="P140" s="153"/>
      <c r="Q140" s="153"/>
      <c r="R140" s="153"/>
      <c r="S140" s="155"/>
      <c r="T140" s="156"/>
      <c r="U140" s="153"/>
      <c r="V140" s="153"/>
      <c r="W140" s="153"/>
      <c r="X140" s="153"/>
      <c r="Y140" s="153"/>
      <c r="Z140" s="153"/>
      <c r="AA140" s="157"/>
      <c r="AT140" s="158" t="s">
        <v>214</v>
      </c>
      <c r="AU140" s="158" t="s">
        <v>73</v>
      </c>
      <c r="AV140" s="158" t="s">
        <v>122</v>
      </c>
      <c r="AW140" s="158" t="s">
        <v>104</v>
      </c>
      <c r="AX140" s="158" t="s">
        <v>17</v>
      </c>
      <c r="AY140" s="158" t="s">
        <v>123</v>
      </c>
    </row>
    <row r="141" spans="2:65" s="6" customFormat="1" ht="15.75" customHeight="1">
      <c r="B141" s="21"/>
      <c r="C141" s="117" t="s">
        <v>254</v>
      </c>
      <c r="D141" s="117" t="s">
        <v>124</v>
      </c>
      <c r="E141" s="118" t="s">
        <v>838</v>
      </c>
      <c r="F141" s="218" t="s">
        <v>839</v>
      </c>
      <c r="G141" s="219"/>
      <c r="H141" s="219"/>
      <c r="I141" s="219"/>
      <c r="J141" s="120" t="s">
        <v>172</v>
      </c>
      <c r="K141" s="121">
        <v>6292.9</v>
      </c>
      <c r="L141" s="220"/>
      <c r="M141" s="219"/>
      <c r="N141" s="221">
        <f>ROUND($L$141*$K$141,2)</f>
        <v>0</v>
      </c>
      <c r="O141" s="219"/>
      <c r="P141" s="219"/>
      <c r="Q141" s="219"/>
      <c r="R141" s="119" t="s">
        <v>161</v>
      </c>
      <c r="S141" s="41"/>
      <c r="T141" s="122"/>
      <c r="U141" s="123" t="s">
        <v>35</v>
      </c>
      <c r="V141" s="22"/>
      <c r="W141" s="22"/>
      <c r="X141" s="124">
        <v>0</v>
      </c>
      <c r="Y141" s="124">
        <f>$X$141*$K$141</f>
        <v>0</v>
      </c>
      <c r="Z141" s="124">
        <v>0</v>
      </c>
      <c r="AA141" s="125">
        <f>$Z$141*$K$141</f>
        <v>0</v>
      </c>
      <c r="AR141" s="80" t="s">
        <v>122</v>
      </c>
      <c r="AT141" s="80" t="s">
        <v>124</v>
      </c>
      <c r="AU141" s="80" t="s">
        <v>73</v>
      </c>
      <c r="AY141" s="6" t="s">
        <v>123</v>
      </c>
      <c r="BE141" s="126">
        <f>IF($U$141="základní",$N$141,0)</f>
        <v>0</v>
      </c>
      <c r="BF141" s="126">
        <f>IF($U$141="snížená",$N$141,0)</f>
        <v>0</v>
      </c>
      <c r="BG141" s="126">
        <f>IF($U$141="zákl. přenesená",$N$141,0)</f>
        <v>0</v>
      </c>
      <c r="BH141" s="126">
        <f>IF($U$141="sníž. přenesená",$N$141,0)</f>
        <v>0</v>
      </c>
      <c r="BI141" s="126">
        <f>IF($U$141="nulová",$N$141,0)</f>
        <v>0</v>
      </c>
      <c r="BJ141" s="80" t="s">
        <v>17</v>
      </c>
      <c r="BK141" s="126">
        <f>ROUND($L$141*$K$141,2)</f>
        <v>0</v>
      </c>
      <c r="BL141" s="80" t="s">
        <v>122</v>
      </c>
      <c r="BM141" s="80" t="s">
        <v>840</v>
      </c>
    </row>
    <row r="142" spans="2:47" s="6" customFormat="1" ht="16.5" customHeight="1">
      <c r="B142" s="21"/>
      <c r="C142" s="22"/>
      <c r="D142" s="22"/>
      <c r="E142" s="22"/>
      <c r="F142" s="222" t="s">
        <v>841</v>
      </c>
      <c r="G142" s="189"/>
      <c r="H142" s="189"/>
      <c r="I142" s="189"/>
      <c r="J142" s="189"/>
      <c r="K142" s="189"/>
      <c r="L142" s="189"/>
      <c r="M142" s="189"/>
      <c r="N142" s="189"/>
      <c r="O142" s="189"/>
      <c r="P142" s="189"/>
      <c r="Q142" s="189"/>
      <c r="R142" s="189"/>
      <c r="S142" s="41"/>
      <c r="T142" s="50"/>
      <c r="U142" s="22"/>
      <c r="V142" s="22"/>
      <c r="W142" s="22"/>
      <c r="X142" s="22"/>
      <c r="Y142" s="22"/>
      <c r="Z142" s="22"/>
      <c r="AA142" s="51"/>
      <c r="AT142" s="6" t="s">
        <v>128</v>
      </c>
      <c r="AU142" s="6" t="s">
        <v>73</v>
      </c>
    </row>
    <row r="143" spans="2:47" s="6" customFormat="1" ht="192" customHeight="1">
      <c r="B143" s="21"/>
      <c r="C143" s="22"/>
      <c r="D143" s="22"/>
      <c r="E143" s="22"/>
      <c r="F143" s="227" t="s">
        <v>832</v>
      </c>
      <c r="G143" s="189"/>
      <c r="H143" s="189"/>
      <c r="I143" s="189"/>
      <c r="J143" s="189"/>
      <c r="K143" s="189"/>
      <c r="L143" s="189"/>
      <c r="M143" s="189"/>
      <c r="N143" s="189"/>
      <c r="O143" s="189"/>
      <c r="P143" s="189"/>
      <c r="Q143" s="189"/>
      <c r="R143" s="189"/>
      <c r="S143" s="41"/>
      <c r="T143" s="50"/>
      <c r="U143" s="22"/>
      <c r="V143" s="22"/>
      <c r="W143" s="22"/>
      <c r="X143" s="22"/>
      <c r="Y143" s="22"/>
      <c r="Z143" s="22"/>
      <c r="AA143" s="51"/>
      <c r="AT143" s="6" t="s">
        <v>165</v>
      </c>
      <c r="AU143" s="6" t="s">
        <v>73</v>
      </c>
    </row>
    <row r="144" spans="2:51" s="6" customFormat="1" ht="15.75" customHeight="1">
      <c r="B144" s="145"/>
      <c r="C144" s="146"/>
      <c r="D144" s="146"/>
      <c r="E144" s="146"/>
      <c r="F144" s="234" t="s">
        <v>726</v>
      </c>
      <c r="G144" s="235"/>
      <c r="H144" s="235"/>
      <c r="I144" s="235"/>
      <c r="J144" s="146"/>
      <c r="K144" s="146"/>
      <c r="L144" s="146"/>
      <c r="M144" s="146"/>
      <c r="N144" s="146"/>
      <c r="O144" s="146"/>
      <c r="P144" s="146"/>
      <c r="Q144" s="146"/>
      <c r="R144" s="146"/>
      <c r="S144" s="148"/>
      <c r="T144" s="149"/>
      <c r="U144" s="146"/>
      <c r="V144" s="146"/>
      <c r="W144" s="146"/>
      <c r="X144" s="146"/>
      <c r="Y144" s="146"/>
      <c r="Z144" s="146"/>
      <c r="AA144" s="150"/>
      <c r="AT144" s="151" t="s">
        <v>214</v>
      </c>
      <c r="AU144" s="151" t="s">
        <v>73</v>
      </c>
      <c r="AV144" s="151" t="s">
        <v>17</v>
      </c>
      <c r="AW144" s="151" t="s">
        <v>104</v>
      </c>
      <c r="AX144" s="151" t="s">
        <v>65</v>
      </c>
      <c r="AY144" s="151" t="s">
        <v>123</v>
      </c>
    </row>
    <row r="145" spans="2:51" s="6" customFormat="1" ht="15.75" customHeight="1">
      <c r="B145" s="145"/>
      <c r="C145" s="146"/>
      <c r="D145" s="146"/>
      <c r="E145" s="146"/>
      <c r="F145" s="234" t="s">
        <v>842</v>
      </c>
      <c r="G145" s="235"/>
      <c r="H145" s="235"/>
      <c r="I145" s="235"/>
      <c r="J145" s="146"/>
      <c r="K145" s="146"/>
      <c r="L145" s="146"/>
      <c r="M145" s="146"/>
      <c r="N145" s="146"/>
      <c r="O145" s="146"/>
      <c r="P145" s="146"/>
      <c r="Q145" s="146"/>
      <c r="R145" s="146"/>
      <c r="S145" s="148"/>
      <c r="T145" s="149"/>
      <c r="U145" s="146"/>
      <c r="V145" s="146"/>
      <c r="W145" s="146"/>
      <c r="X145" s="146"/>
      <c r="Y145" s="146"/>
      <c r="Z145" s="146"/>
      <c r="AA145" s="150"/>
      <c r="AT145" s="151" t="s">
        <v>214</v>
      </c>
      <c r="AU145" s="151" t="s">
        <v>73</v>
      </c>
      <c r="AV145" s="151" t="s">
        <v>17</v>
      </c>
      <c r="AW145" s="151" t="s">
        <v>104</v>
      </c>
      <c r="AX145" s="151" t="s">
        <v>65</v>
      </c>
      <c r="AY145" s="151" t="s">
        <v>123</v>
      </c>
    </row>
    <row r="146" spans="2:51" s="6" customFormat="1" ht="15.75" customHeight="1">
      <c r="B146" s="137"/>
      <c r="C146" s="138"/>
      <c r="D146" s="138"/>
      <c r="E146" s="138"/>
      <c r="F146" s="232" t="s">
        <v>843</v>
      </c>
      <c r="G146" s="233"/>
      <c r="H146" s="233"/>
      <c r="I146" s="233"/>
      <c r="J146" s="138"/>
      <c r="K146" s="140">
        <v>700.5</v>
      </c>
      <c r="L146" s="138"/>
      <c r="M146" s="138"/>
      <c r="N146" s="138"/>
      <c r="O146" s="138"/>
      <c r="P146" s="138"/>
      <c r="Q146" s="138"/>
      <c r="R146" s="138"/>
      <c r="S146" s="141"/>
      <c r="T146" s="142"/>
      <c r="U146" s="138"/>
      <c r="V146" s="138"/>
      <c r="W146" s="138"/>
      <c r="X146" s="138"/>
      <c r="Y146" s="138"/>
      <c r="Z146" s="138"/>
      <c r="AA146" s="143"/>
      <c r="AT146" s="144" t="s">
        <v>214</v>
      </c>
      <c r="AU146" s="144" t="s">
        <v>73</v>
      </c>
      <c r="AV146" s="144" t="s">
        <v>73</v>
      </c>
      <c r="AW146" s="144" t="s">
        <v>104</v>
      </c>
      <c r="AX146" s="144" t="s">
        <v>65</v>
      </c>
      <c r="AY146" s="144" t="s">
        <v>123</v>
      </c>
    </row>
    <row r="147" spans="2:51" s="6" customFormat="1" ht="15.75" customHeight="1">
      <c r="B147" s="145"/>
      <c r="C147" s="146"/>
      <c r="D147" s="146"/>
      <c r="E147" s="146"/>
      <c r="F147" s="234" t="s">
        <v>729</v>
      </c>
      <c r="G147" s="235"/>
      <c r="H147" s="235"/>
      <c r="I147" s="235"/>
      <c r="J147" s="146"/>
      <c r="K147" s="146"/>
      <c r="L147" s="146"/>
      <c r="M147" s="146"/>
      <c r="N147" s="146"/>
      <c r="O147" s="146"/>
      <c r="P147" s="146"/>
      <c r="Q147" s="146"/>
      <c r="R147" s="146"/>
      <c r="S147" s="148"/>
      <c r="T147" s="149"/>
      <c r="U147" s="146"/>
      <c r="V147" s="146"/>
      <c r="W147" s="146"/>
      <c r="X147" s="146"/>
      <c r="Y147" s="146"/>
      <c r="Z147" s="146"/>
      <c r="AA147" s="150"/>
      <c r="AT147" s="151" t="s">
        <v>214</v>
      </c>
      <c r="AU147" s="151" t="s">
        <v>73</v>
      </c>
      <c r="AV147" s="151" t="s">
        <v>17</v>
      </c>
      <c r="AW147" s="151" t="s">
        <v>104</v>
      </c>
      <c r="AX147" s="151" t="s">
        <v>65</v>
      </c>
      <c r="AY147" s="151" t="s">
        <v>123</v>
      </c>
    </row>
    <row r="148" spans="2:51" s="6" customFormat="1" ht="15.75" customHeight="1">
      <c r="B148" s="145"/>
      <c r="C148" s="146"/>
      <c r="D148" s="146"/>
      <c r="E148" s="146"/>
      <c r="F148" s="234" t="s">
        <v>844</v>
      </c>
      <c r="G148" s="235"/>
      <c r="H148" s="235"/>
      <c r="I148" s="235"/>
      <c r="J148" s="146"/>
      <c r="K148" s="146"/>
      <c r="L148" s="146"/>
      <c r="M148" s="146"/>
      <c r="N148" s="146"/>
      <c r="O148" s="146"/>
      <c r="P148" s="146"/>
      <c r="Q148" s="146"/>
      <c r="R148" s="146"/>
      <c r="S148" s="148"/>
      <c r="T148" s="149"/>
      <c r="U148" s="146"/>
      <c r="V148" s="146"/>
      <c r="W148" s="146"/>
      <c r="X148" s="146"/>
      <c r="Y148" s="146"/>
      <c r="Z148" s="146"/>
      <c r="AA148" s="150"/>
      <c r="AT148" s="151" t="s">
        <v>214</v>
      </c>
      <c r="AU148" s="151" t="s">
        <v>73</v>
      </c>
      <c r="AV148" s="151" t="s">
        <v>17</v>
      </c>
      <c r="AW148" s="151" t="s">
        <v>104</v>
      </c>
      <c r="AX148" s="151" t="s">
        <v>65</v>
      </c>
      <c r="AY148" s="151" t="s">
        <v>123</v>
      </c>
    </row>
    <row r="149" spans="2:51" s="6" customFormat="1" ht="15.75" customHeight="1">
      <c r="B149" s="137"/>
      <c r="C149" s="138"/>
      <c r="D149" s="138"/>
      <c r="E149" s="138"/>
      <c r="F149" s="232" t="s">
        <v>845</v>
      </c>
      <c r="G149" s="233"/>
      <c r="H149" s="233"/>
      <c r="I149" s="233"/>
      <c r="J149" s="138"/>
      <c r="K149" s="140">
        <v>104.3</v>
      </c>
      <c r="L149" s="138"/>
      <c r="M149" s="138"/>
      <c r="N149" s="138"/>
      <c r="O149" s="138"/>
      <c r="P149" s="138"/>
      <c r="Q149" s="138"/>
      <c r="R149" s="138"/>
      <c r="S149" s="141"/>
      <c r="T149" s="142"/>
      <c r="U149" s="138"/>
      <c r="V149" s="138"/>
      <c r="W149" s="138"/>
      <c r="X149" s="138"/>
      <c r="Y149" s="138"/>
      <c r="Z149" s="138"/>
      <c r="AA149" s="143"/>
      <c r="AT149" s="144" t="s">
        <v>214</v>
      </c>
      <c r="AU149" s="144" t="s">
        <v>73</v>
      </c>
      <c r="AV149" s="144" t="s">
        <v>73</v>
      </c>
      <c r="AW149" s="144" t="s">
        <v>104</v>
      </c>
      <c r="AX149" s="144" t="s">
        <v>65</v>
      </c>
      <c r="AY149" s="144" t="s">
        <v>123</v>
      </c>
    </row>
    <row r="150" spans="2:51" s="6" customFormat="1" ht="15.75" customHeight="1">
      <c r="B150" s="145"/>
      <c r="C150" s="146"/>
      <c r="D150" s="146"/>
      <c r="E150" s="146"/>
      <c r="F150" s="234" t="s">
        <v>846</v>
      </c>
      <c r="G150" s="235"/>
      <c r="H150" s="235"/>
      <c r="I150" s="235"/>
      <c r="J150" s="146"/>
      <c r="K150" s="146"/>
      <c r="L150" s="146"/>
      <c r="M150" s="146"/>
      <c r="N150" s="146"/>
      <c r="O150" s="146"/>
      <c r="P150" s="146"/>
      <c r="Q150" s="146"/>
      <c r="R150" s="146"/>
      <c r="S150" s="148"/>
      <c r="T150" s="149"/>
      <c r="U150" s="146"/>
      <c r="V150" s="146"/>
      <c r="W150" s="146"/>
      <c r="X150" s="146"/>
      <c r="Y150" s="146"/>
      <c r="Z150" s="146"/>
      <c r="AA150" s="150"/>
      <c r="AT150" s="151" t="s">
        <v>214</v>
      </c>
      <c r="AU150" s="151" t="s">
        <v>73</v>
      </c>
      <c r="AV150" s="151" t="s">
        <v>17</v>
      </c>
      <c r="AW150" s="151" t="s">
        <v>104</v>
      </c>
      <c r="AX150" s="151" t="s">
        <v>65</v>
      </c>
      <c r="AY150" s="151" t="s">
        <v>123</v>
      </c>
    </row>
    <row r="151" spans="2:51" s="6" customFormat="1" ht="15.75" customHeight="1">
      <c r="B151" s="145"/>
      <c r="C151" s="146"/>
      <c r="D151" s="146"/>
      <c r="E151" s="146"/>
      <c r="F151" s="234" t="s">
        <v>847</v>
      </c>
      <c r="G151" s="235"/>
      <c r="H151" s="235"/>
      <c r="I151" s="235"/>
      <c r="J151" s="146"/>
      <c r="K151" s="146"/>
      <c r="L151" s="146"/>
      <c r="M151" s="146"/>
      <c r="N151" s="146"/>
      <c r="O151" s="146"/>
      <c r="P151" s="146"/>
      <c r="Q151" s="146"/>
      <c r="R151" s="146"/>
      <c r="S151" s="148"/>
      <c r="T151" s="149"/>
      <c r="U151" s="146"/>
      <c r="V151" s="146"/>
      <c r="W151" s="146"/>
      <c r="X151" s="146"/>
      <c r="Y151" s="146"/>
      <c r="Z151" s="146"/>
      <c r="AA151" s="150"/>
      <c r="AT151" s="151" t="s">
        <v>214</v>
      </c>
      <c r="AU151" s="151" t="s">
        <v>73</v>
      </c>
      <c r="AV151" s="151" t="s">
        <v>17</v>
      </c>
      <c r="AW151" s="151" t="s">
        <v>104</v>
      </c>
      <c r="AX151" s="151" t="s">
        <v>65</v>
      </c>
      <c r="AY151" s="151" t="s">
        <v>123</v>
      </c>
    </row>
    <row r="152" spans="2:51" s="6" customFormat="1" ht="15.75" customHeight="1">
      <c r="B152" s="137"/>
      <c r="C152" s="138"/>
      <c r="D152" s="138"/>
      <c r="E152" s="138"/>
      <c r="F152" s="232" t="s">
        <v>848</v>
      </c>
      <c r="G152" s="233"/>
      <c r="H152" s="233"/>
      <c r="I152" s="233"/>
      <c r="J152" s="138"/>
      <c r="K152" s="140">
        <v>18</v>
      </c>
      <c r="L152" s="138"/>
      <c r="M152" s="138"/>
      <c r="N152" s="138"/>
      <c r="O152" s="138"/>
      <c r="P152" s="138"/>
      <c r="Q152" s="138"/>
      <c r="R152" s="138"/>
      <c r="S152" s="141"/>
      <c r="T152" s="142"/>
      <c r="U152" s="138"/>
      <c r="V152" s="138"/>
      <c r="W152" s="138"/>
      <c r="X152" s="138"/>
      <c r="Y152" s="138"/>
      <c r="Z152" s="138"/>
      <c r="AA152" s="143"/>
      <c r="AT152" s="144" t="s">
        <v>214</v>
      </c>
      <c r="AU152" s="144" t="s">
        <v>73</v>
      </c>
      <c r="AV152" s="144" t="s">
        <v>73</v>
      </c>
      <c r="AW152" s="144" t="s">
        <v>104</v>
      </c>
      <c r="AX152" s="144" t="s">
        <v>65</v>
      </c>
      <c r="AY152" s="144" t="s">
        <v>123</v>
      </c>
    </row>
    <row r="153" spans="2:51" s="6" customFormat="1" ht="15.75" customHeight="1">
      <c r="B153" s="145"/>
      <c r="C153" s="146"/>
      <c r="D153" s="146"/>
      <c r="E153" s="146"/>
      <c r="F153" s="234" t="s">
        <v>849</v>
      </c>
      <c r="G153" s="235"/>
      <c r="H153" s="235"/>
      <c r="I153" s="235"/>
      <c r="J153" s="146"/>
      <c r="K153" s="146"/>
      <c r="L153" s="146"/>
      <c r="M153" s="146"/>
      <c r="N153" s="146"/>
      <c r="O153" s="146"/>
      <c r="P153" s="146"/>
      <c r="Q153" s="146"/>
      <c r="R153" s="146"/>
      <c r="S153" s="148"/>
      <c r="T153" s="149"/>
      <c r="U153" s="146"/>
      <c r="V153" s="146"/>
      <c r="W153" s="146"/>
      <c r="X153" s="146"/>
      <c r="Y153" s="146"/>
      <c r="Z153" s="146"/>
      <c r="AA153" s="150"/>
      <c r="AT153" s="151" t="s">
        <v>214</v>
      </c>
      <c r="AU153" s="151" t="s">
        <v>73</v>
      </c>
      <c r="AV153" s="151" t="s">
        <v>17</v>
      </c>
      <c r="AW153" s="151" t="s">
        <v>104</v>
      </c>
      <c r="AX153" s="151" t="s">
        <v>65</v>
      </c>
      <c r="AY153" s="151" t="s">
        <v>123</v>
      </c>
    </row>
    <row r="154" spans="2:51" s="6" customFormat="1" ht="51" customHeight="1">
      <c r="B154" s="145"/>
      <c r="C154" s="146"/>
      <c r="D154" s="146"/>
      <c r="E154" s="146"/>
      <c r="F154" s="234" t="s">
        <v>850</v>
      </c>
      <c r="G154" s="235"/>
      <c r="H154" s="235"/>
      <c r="I154" s="235"/>
      <c r="J154" s="146"/>
      <c r="K154" s="146"/>
      <c r="L154" s="146"/>
      <c r="M154" s="146"/>
      <c r="N154" s="146"/>
      <c r="O154" s="146"/>
      <c r="P154" s="146"/>
      <c r="Q154" s="146"/>
      <c r="R154" s="146"/>
      <c r="S154" s="148"/>
      <c r="T154" s="149"/>
      <c r="U154" s="146"/>
      <c r="V154" s="146"/>
      <c r="W154" s="146"/>
      <c r="X154" s="146"/>
      <c r="Y154" s="146"/>
      <c r="Z154" s="146"/>
      <c r="AA154" s="150"/>
      <c r="AT154" s="151" t="s">
        <v>214</v>
      </c>
      <c r="AU154" s="151" t="s">
        <v>73</v>
      </c>
      <c r="AV154" s="151" t="s">
        <v>17</v>
      </c>
      <c r="AW154" s="151" t="s">
        <v>104</v>
      </c>
      <c r="AX154" s="151" t="s">
        <v>65</v>
      </c>
      <c r="AY154" s="151" t="s">
        <v>123</v>
      </c>
    </row>
    <row r="155" spans="2:51" s="6" customFormat="1" ht="15.75" customHeight="1">
      <c r="B155" s="137"/>
      <c r="C155" s="138"/>
      <c r="D155" s="138"/>
      <c r="E155" s="138"/>
      <c r="F155" s="232" t="s">
        <v>851</v>
      </c>
      <c r="G155" s="233"/>
      <c r="H155" s="233"/>
      <c r="I155" s="233"/>
      <c r="J155" s="138"/>
      <c r="K155" s="140">
        <v>948.7</v>
      </c>
      <c r="L155" s="138"/>
      <c r="M155" s="138"/>
      <c r="N155" s="138"/>
      <c r="O155" s="138"/>
      <c r="P155" s="138"/>
      <c r="Q155" s="138"/>
      <c r="R155" s="138"/>
      <c r="S155" s="141"/>
      <c r="T155" s="142"/>
      <c r="U155" s="138"/>
      <c r="V155" s="138"/>
      <c r="W155" s="138"/>
      <c r="X155" s="138"/>
      <c r="Y155" s="138"/>
      <c r="Z155" s="138"/>
      <c r="AA155" s="143"/>
      <c r="AT155" s="144" t="s">
        <v>214</v>
      </c>
      <c r="AU155" s="144" t="s">
        <v>73</v>
      </c>
      <c r="AV155" s="144" t="s">
        <v>73</v>
      </c>
      <c r="AW155" s="144" t="s">
        <v>104</v>
      </c>
      <c r="AX155" s="144" t="s">
        <v>65</v>
      </c>
      <c r="AY155" s="144" t="s">
        <v>123</v>
      </c>
    </row>
    <row r="156" spans="2:51" s="6" customFormat="1" ht="15.75" customHeight="1">
      <c r="B156" s="145"/>
      <c r="C156" s="146"/>
      <c r="D156" s="146"/>
      <c r="E156" s="146"/>
      <c r="F156" s="234" t="s">
        <v>852</v>
      </c>
      <c r="G156" s="235"/>
      <c r="H156" s="235"/>
      <c r="I156" s="235"/>
      <c r="J156" s="146"/>
      <c r="K156" s="146"/>
      <c r="L156" s="146"/>
      <c r="M156" s="146"/>
      <c r="N156" s="146"/>
      <c r="O156" s="146"/>
      <c r="P156" s="146"/>
      <c r="Q156" s="146"/>
      <c r="R156" s="146"/>
      <c r="S156" s="148"/>
      <c r="T156" s="149"/>
      <c r="U156" s="146"/>
      <c r="V156" s="146"/>
      <c r="W156" s="146"/>
      <c r="X156" s="146"/>
      <c r="Y156" s="146"/>
      <c r="Z156" s="146"/>
      <c r="AA156" s="150"/>
      <c r="AT156" s="151" t="s">
        <v>214</v>
      </c>
      <c r="AU156" s="151" t="s">
        <v>73</v>
      </c>
      <c r="AV156" s="151" t="s">
        <v>17</v>
      </c>
      <c r="AW156" s="151" t="s">
        <v>104</v>
      </c>
      <c r="AX156" s="151" t="s">
        <v>65</v>
      </c>
      <c r="AY156" s="151" t="s">
        <v>123</v>
      </c>
    </row>
    <row r="157" spans="2:51" s="6" customFormat="1" ht="27" customHeight="1">
      <c r="B157" s="145"/>
      <c r="C157" s="146"/>
      <c r="D157" s="146"/>
      <c r="E157" s="146"/>
      <c r="F157" s="234" t="s">
        <v>853</v>
      </c>
      <c r="G157" s="235"/>
      <c r="H157" s="235"/>
      <c r="I157" s="235"/>
      <c r="J157" s="146"/>
      <c r="K157" s="146"/>
      <c r="L157" s="146"/>
      <c r="M157" s="146"/>
      <c r="N157" s="146"/>
      <c r="O157" s="146"/>
      <c r="P157" s="146"/>
      <c r="Q157" s="146"/>
      <c r="R157" s="146"/>
      <c r="S157" s="148"/>
      <c r="T157" s="149"/>
      <c r="U157" s="146"/>
      <c r="V157" s="146"/>
      <c r="W157" s="146"/>
      <c r="X157" s="146"/>
      <c r="Y157" s="146"/>
      <c r="Z157" s="146"/>
      <c r="AA157" s="150"/>
      <c r="AT157" s="151" t="s">
        <v>214</v>
      </c>
      <c r="AU157" s="151" t="s">
        <v>73</v>
      </c>
      <c r="AV157" s="151" t="s">
        <v>17</v>
      </c>
      <c r="AW157" s="151" t="s">
        <v>104</v>
      </c>
      <c r="AX157" s="151" t="s">
        <v>65</v>
      </c>
      <c r="AY157" s="151" t="s">
        <v>123</v>
      </c>
    </row>
    <row r="158" spans="2:51" s="6" customFormat="1" ht="15.75" customHeight="1">
      <c r="B158" s="137"/>
      <c r="C158" s="138"/>
      <c r="D158" s="138"/>
      <c r="E158" s="138"/>
      <c r="F158" s="232" t="s">
        <v>854</v>
      </c>
      <c r="G158" s="233"/>
      <c r="H158" s="233"/>
      <c r="I158" s="233"/>
      <c r="J158" s="138"/>
      <c r="K158" s="140">
        <v>318.2</v>
      </c>
      <c r="L158" s="138"/>
      <c r="M158" s="138"/>
      <c r="N158" s="138"/>
      <c r="O158" s="138"/>
      <c r="P158" s="138"/>
      <c r="Q158" s="138"/>
      <c r="R158" s="138"/>
      <c r="S158" s="141"/>
      <c r="T158" s="142"/>
      <c r="U158" s="138"/>
      <c r="V158" s="138"/>
      <c r="W158" s="138"/>
      <c r="X158" s="138"/>
      <c r="Y158" s="138"/>
      <c r="Z158" s="138"/>
      <c r="AA158" s="143"/>
      <c r="AT158" s="144" t="s">
        <v>214</v>
      </c>
      <c r="AU158" s="144" t="s">
        <v>73</v>
      </c>
      <c r="AV158" s="144" t="s">
        <v>73</v>
      </c>
      <c r="AW158" s="144" t="s">
        <v>104</v>
      </c>
      <c r="AX158" s="144" t="s">
        <v>65</v>
      </c>
      <c r="AY158" s="144" t="s">
        <v>123</v>
      </c>
    </row>
    <row r="159" spans="2:51" s="6" customFormat="1" ht="15.75" customHeight="1">
      <c r="B159" s="145"/>
      <c r="C159" s="146"/>
      <c r="D159" s="146"/>
      <c r="E159" s="146"/>
      <c r="F159" s="234" t="s">
        <v>855</v>
      </c>
      <c r="G159" s="235"/>
      <c r="H159" s="235"/>
      <c r="I159" s="235"/>
      <c r="J159" s="146"/>
      <c r="K159" s="146"/>
      <c r="L159" s="146"/>
      <c r="M159" s="146"/>
      <c r="N159" s="146"/>
      <c r="O159" s="146"/>
      <c r="P159" s="146"/>
      <c r="Q159" s="146"/>
      <c r="R159" s="146"/>
      <c r="S159" s="148"/>
      <c r="T159" s="149"/>
      <c r="U159" s="146"/>
      <c r="V159" s="146"/>
      <c r="W159" s="146"/>
      <c r="X159" s="146"/>
      <c r="Y159" s="146"/>
      <c r="Z159" s="146"/>
      <c r="AA159" s="150"/>
      <c r="AT159" s="151" t="s">
        <v>214</v>
      </c>
      <c r="AU159" s="151" t="s">
        <v>73</v>
      </c>
      <c r="AV159" s="151" t="s">
        <v>17</v>
      </c>
      <c r="AW159" s="151" t="s">
        <v>104</v>
      </c>
      <c r="AX159" s="151" t="s">
        <v>65</v>
      </c>
      <c r="AY159" s="151" t="s">
        <v>123</v>
      </c>
    </row>
    <row r="160" spans="2:51" s="6" customFormat="1" ht="15.75" customHeight="1">
      <c r="B160" s="145"/>
      <c r="C160" s="146"/>
      <c r="D160" s="146"/>
      <c r="E160" s="146"/>
      <c r="F160" s="234" t="s">
        <v>856</v>
      </c>
      <c r="G160" s="235"/>
      <c r="H160" s="235"/>
      <c r="I160" s="235"/>
      <c r="J160" s="146"/>
      <c r="K160" s="146"/>
      <c r="L160" s="146"/>
      <c r="M160" s="146"/>
      <c r="N160" s="146"/>
      <c r="O160" s="146"/>
      <c r="P160" s="146"/>
      <c r="Q160" s="146"/>
      <c r="R160" s="146"/>
      <c r="S160" s="148"/>
      <c r="T160" s="149"/>
      <c r="U160" s="146"/>
      <c r="V160" s="146"/>
      <c r="W160" s="146"/>
      <c r="X160" s="146"/>
      <c r="Y160" s="146"/>
      <c r="Z160" s="146"/>
      <c r="AA160" s="150"/>
      <c r="AT160" s="151" t="s">
        <v>214</v>
      </c>
      <c r="AU160" s="151" t="s">
        <v>73</v>
      </c>
      <c r="AV160" s="151" t="s">
        <v>17</v>
      </c>
      <c r="AW160" s="151" t="s">
        <v>104</v>
      </c>
      <c r="AX160" s="151" t="s">
        <v>65</v>
      </c>
      <c r="AY160" s="151" t="s">
        <v>123</v>
      </c>
    </row>
    <row r="161" spans="2:51" s="6" customFormat="1" ht="15.75" customHeight="1">
      <c r="B161" s="137"/>
      <c r="C161" s="138"/>
      <c r="D161" s="138"/>
      <c r="E161" s="138"/>
      <c r="F161" s="232" t="s">
        <v>857</v>
      </c>
      <c r="G161" s="233"/>
      <c r="H161" s="233"/>
      <c r="I161" s="233"/>
      <c r="J161" s="138"/>
      <c r="K161" s="140">
        <v>4.5</v>
      </c>
      <c r="L161" s="138"/>
      <c r="M161" s="138"/>
      <c r="N161" s="138"/>
      <c r="O161" s="138"/>
      <c r="P161" s="138"/>
      <c r="Q161" s="138"/>
      <c r="R161" s="138"/>
      <c r="S161" s="141"/>
      <c r="T161" s="142"/>
      <c r="U161" s="138"/>
      <c r="V161" s="138"/>
      <c r="W161" s="138"/>
      <c r="X161" s="138"/>
      <c r="Y161" s="138"/>
      <c r="Z161" s="138"/>
      <c r="AA161" s="143"/>
      <c r="AT161" s="144" t="s">
        <v>214</v>
      </c>
      <c r="AU161" s="144" t="s">
        <v>73</v>
      </c>
      <c r="AV161" s="144" t="s">
        <v>73</v>
      </c>
      <c r="AW161" s="144" t="s">
        <v>104</v>
      </c>
      <c r="AX161" s="144" t="s">
        <v>65</v>
      </c>
      <c r="AY161" s="144" t="s">
        <v>123</v>
      </c>
    </row>
    <row r="162" spans="2:51" s="6" customFormat="1" ht="15.75" customHeight="1">
      <c r="B162" s="145"/>
      <c r="C162" s="146"/>
      <c r="D162" s="146"/>
      <c r="E162" s="146"/>
      <c r="F162" s="234" t="s">
        <v>858</v>
      </c>
      <c r="G162" s="235"/>
      <c r="H162" s="235"/>
      <c r="I162" s="235"/>
      <c r="J162" s="146"/>
      <c r="K162" s="146"/>
      <c r="L162" s="146"/>
      <c r="M162" s="146"/>
      <c r="N162" s="146"/>
      <c r="O162" s="146"/>
      <c r="P162" s="146"/>
      <c r="Q162" s="146"/>
      <c r="R162" s="146"/>
      <c r="S162" s="148"/>
      <c r="T162" s="149"/>
      <c r="U162" s="146"/>
      <c r="V162" s="146"/>
      <c r="W162" s="146"/>
      <c r="X162" s="146"/>
      <c r="Y162" s="146"/>
      <c r="Z162" s="146"/>
      <c r="AA162" s="150"/>
      <c r="AT162" s="151" t="s">
        <v>214</v>
      </c>
      <c r="AU162" s="151" t="s">
        <v>73</v>
      </c>
      <c r="AV162" s="151" t="s">
        <v>17</v>
      </c>
      <c r="AW162" s="151" t="s">
        <v>104</v>
      </c>
      <c r="AX162" s="151" t="s">
        <v>65</v>
      </c>
      <c r="AY162" s="151" t="s">
        <v>123</v>
      </c>
    </row>
    <row r="163" spans="2:51" s="6" customFormat="1" ht="27" customHeight="1">
      <c r="B163" s="145"/>
      <c r="C163" s="146"/>
      <c r="D163" s="146"/>
      <c r="E163" s="146"/>
      <c r="F163" s="234" t="s">
        <v>859</v>
      </c>
      <c r="G163" s="235"/>
      <c r="H163" s="235"/>
      <c r="I163" s="235"/>
      <c r="J163" s="146"/>
      <c r="K163" s="146"/>
      <c r="L163" s="146"/>
      <c r="M163" s="146"/>
      <c r="N163" s="146"/>
      <c r="O163" s="146"/>
      <c r="P163" s="146"/>
      <c r="Q163" s="146"/>
      <c r="R163" s="146"/>
      <c r="S163" s="148"/>
      <c r="T163" s="149"/>
      <c r="U163" s="146"/>
      <c r="V163" s="146"/>
      <c r="W163" s="146"/>
      <c r="X163" s="146"/>
      <c r="Y163" s="146"/>
      <c r="Z163" s="146"/>
      <c r="AA163" s="150"/>
      <c r="AT163" s="151" t="s">
        <v>214</v>
      </c>
      <c r="AU163" s="151" t="s">
        <v>73</v>
      </c>
      <c r="AV163" s="151" t="s">
        <v>17</v>
      </c>
      <c r="AW163" s="151" t="s">
        <v>104</v>
      </c>
      <c r="AX163" s="151" t="s">
        <v>65</v>
      </c>
      <c r="AY163" s="151" t="s">
        <v>123</v>
      </c>
    </row>
    <row r="164" spans="2:51" s="6" customFormat="1" ht="15.75" customHeight="1">
      <c r="B164" s="137"/>
      <c r="C164" s="138"/>
      <c r="D164" s="138"/>
      <c r="E164" s="138"/>
      <c r="F164" s="232" t="s">
        <v>860</v>
      </c>
      <c r="G164" s="233"/>
      <c r="H164" s="233"/>
      <c r="I164" s="233"/>
      <c r="J164" s="138"/>
      <c r="K164" s="140">
        <v>2048.1</v>
      </c>
      <c r="L164" s="138"/>
      <c r="M164" s="138"/>
      <c r="N164" s="138"/>
      <c r="O164" s="138"/>
      <c r="P164" s="138"/>
      <c r="Q164" s="138"/>
      <c r="R164" s="138"/>
      <c r="S164" s="141"/>
      <c r="T164" s="142"/>
      <c r="U164" s="138"/>
      <c r="V164" s="138"/>
      <c r="W164" s="138"/>
      <c r="X164" s="138"/>
      <c r="Y164" s="138"/>
      <c r="Z164" s="138"/>
      <c r="AA164" s="143"/>
      <c r="AT164" s="144" t="s">
        <v>214</v>
      </c>
      <c r="AU164" s="144" t="s">
        <v>73</v>
      </c>
      <c r="AV164" s="144" t="s">
        <v>73</v>
      </c>
      <c r="AW164" s="144" t="s">
        <v>104</v>
      </c>
      <c r="AX164" s="144" t="s">
        <v>65</v>
      </c>
      <c r="AY164" s="144" t="s">
        <v>123</v>
      </c>
    </row>
    <row r="165" spans="2:51" s="6" customFormat="1" ht="15.75" customHeight="1">
      <c r="B165" s="145"/>
      <c r="C165" s="146"/>
      <c r="D165" s="146"/>
      <c r="E165" s="146"/>
      <c r="F165" s="234" t="s">
        <v>861</v>
      </c>
      <c r="G165" s="235"/>
      <c r="H165" s="235"/>
      <c r="I165" s="235"/>
      <c r="J165" s="146"/>
      <c r="K165" s="146"/>
      <c r="L165" s="146"/>
      <c r="M165" s="146"/>
      <c r="N165" s="146"/>
      <c r="O165" s="146"/>
      <c r="P165" s="146"/>
      <c r="Q165" s="146"/>
      <c r="R165" s="146"/>
      <c r="S165" s="148"/>
      <c r="T165" s="149"/>
      <c r="U165" s="146"/>
      <c r="V165" s="146"/>
      <c r="W165" s="146"/>
      <c r="X165" s="146"/>
      <c r="Y165" s="146"/>
      <c r="Z165" s="146"/>
      <c r="AA165" s="150"/>
      <c r="AT165" s="151" t="s">
        <v>214</v>
      </c>
      <c r="AU165" s="151" t="s">
        <v>73</v>
      </c>
      <c r="AV165" s="151" t="s">
        <v>17</v>
      </c>
      <c r="AW165" s="151" t="s">
        <v>104</v>
      </c>
      <c r="AX165" s="151" t="s">
        <v>65</v>
      </c>
      <c r="AY165" s="151" t="s">
        <v>123</v>
      </c>
    </row>
    <row r="166" spans="2:51" s="6" customFormat="1" ht="51" customHeight="1">
      <c r="B166" s="145"/>
      <c r="C166" s="146"/>
      <c r="D166" s="146"/>
      <c r="E166" s="146"/>
      <c r="F166" s="234" t="s">
        <v>862</v>
      </c>
      <c r="G166" s="235"/>
      <c r="H166" s="235"/>
      <c r="I166" s="235"/>
      <c r="J166" s="146"/>
      <c r="K166" s="146"/>
      <c r="L166" s="146"/>
      <c r="M166" s="146"/>
      <c r="N166" s="146"/>
      <c r="O166" s="146"/>
      <c r="P166" s="146"/>
      <c r="Q166" s="146"/>
      <c r="R166" s="146"/>
      <c r="S166" s="148"/>
      <c r="T166" s="149"/>
      <c r="U166" s="146"/>
      <c r="V166" s="146"/>
      <c r="W166" s="146"/>
      <c r="X166" s="146"/>
      <c r="Y166" s="146"/>
      <c r="Z166" s="146"/>
      <c r="AA166" s="150"/>
      <c r="AT166" s="151" t="s">
        <v>214</v>
      </c>
      <c r="AU166" s="151" t="s">
        <v>73</v>
      </c>
      <c r="AV166" s="151" t="s">
        <v>17</v>
      </c>
      <c r="AW166" s="151" t="s">
        <v>104</v>
      </c>
      <c r="AX166" s="151" t="s">
        <v>65</v>
      </c>
      <c r="AY166" s="151" t="s">
        <v>123</v>
      </c>
    </row>
    <row r="167" spans="2:51" s="6" customFormat="1" ht="15.75" customHeight="1">
      <c r="B167" s="137"/>
      <c r="C167" s="138"/>
      <c r="D167" s="138"/>
      <c r="E167" s="138"/>
      <c r="F167" s="232" t="s">
        <v>863</v>
      </c>
      <c r="G167" s="233"/>
      <c r="H167" s="233"/>
      <c r="I167" s="233"/>
      <c r="J167" s="138"/>
      <c r="K167" s="140">
        <v>2032.8</v>
      </c>
      <c r="L167" s="138"/>
      <c r="M167" s="138"/>
      <c r="N167" s="138"/>
      <c r="O167" s="138"/>
      <c r="P167" s="138"/>
      <c r="Q167" s="138"/>
      <c r="R167" s="138"/>
      <c r="S167" s="141"/>
      <c r="T167" s="142"/>
      <c r="U167" s="138"/>
      <c r="V167" s="138"/>
      <c r="W167" s="138"/>
      <c r="X167" s="138"/>
      <c r="Y167" s="138"/>
      <c r="Z167" s="138"/>
      <c r="AA167" s="143"/>
      <c r="AT167" s="144" t="s">
        <v>214</v>
      </c>
      <c r="AU167" s="144" t="s">
        <v>73</v>
      </c>
      <c r="AV167" s="144" t="s">
        <v>73</v>
      </c>
      <c r="AW167" s="144" t="s">
        <v>104</v>
      </c>
      <c r="AX167" s="144" t="s">
        <v>65</v>
      </c>
      <c r="AY167" s="144" t="s">
        <v>123</v>
      </c>
    </row>
    <row r="168" spans="2:51" s="6" customFormat="1" ht="15.75" customHeight="1">
      <c r="B168" s="145"/>
      <c r="C168" s="146"/>
      <c r="D168" s="146"/>
      <c r="E168" s="146"/>
      <c r="F168" s="234" t="s">
        <v>764</v>
      </c>
      <c r="G168" s="235"/>
      <c r="H168" s="235"/>
      <c r="I168" s="235"/>
      <c r="J168" s="146"/>
      <c r="K168" s="146"/>
      <c r="L168" s="146"/>
      <c r="M168" s="146"/>
      <c r="N168" s="146"/>
      <c r="O168" s="146"/>
      <c r="P168" s="146"/>
      <c r="Q168" s="146"/>
      <c r="R168" s="146"/>
      <c r="S168" s="148"/>
      <c r="T168" s="149"/>
      <c r="U168" s="146"/>
      <c r="V168" s="146"/>
      <c r="W168" s="146"/>
      <c r="X168" s="146"/>
      <c r="Y168" s="146"/>
      <c r="Z168" s="146"/>
      <c r="AA168" s="150"/>
      <c r="AT168" s="151" t="s">
        <v>214</v>
      </c>
      <c r="AU168" s="151" t="s">
        <v>73</v>
      </c>
      <c r="AV168" s="151" t="s">
        <v>17</v>
      </c>
      <c r="AW168" s="151" t="s">
        <v>104</v>
      </c>
      <c r="AX168" s="151" t="s">
        <v>65</v>
      </c>
      <c r="AY168" s="151" t="s">
        <v>123</v>
      </c>
    </row>
    <row r="169" spans="2:51" s="6" customFormat="1" ht="15.75" customHeight="1">
      <c r="B169" s="145"/>
      <c r="C169" s="146"/>
      <c r="D169" s="146"/>
      <c r="E169" s="146"/>
      <c r="F169" s="234" t="s">
        <v>864</v>
      </c>
      <c r="G169" s="235"/>
      <c r="H169" s="235"/>
      <c r="I169" s="235"/>
      <c r="J169" s="146"/>
      <c r="K169" s="146"/>
      <c r="L169" s="146"/>
      <c r="M169" s="146"/>
      <c r="N169" s="146"/>
      <c r="O169" s="146"/>
      <c r="P169" s="146"/>
      <c r="Q169" s="146"/>
      <c r="R169" s="146"/>
      <c r="S169" s="148"/>
      <c r="T169" s="149"/>
      <c r="U169" s="146"/>
      <c r="V169" s="146"/>
      <c r="W169" s="146"/>
      <c r="X169" s="146"/>
      <c r="Y169" s="146"/>
      <c r="Z169" s="146"/>
      <c r="AA169" s="150"/>
      <c r="AT169" s="151" t="s">
        <v>214</v>
      </c>
      <c r="AU169" s="151" t="s">
        <v>73</v>
      </c>
      <c r="AV169" s="151" t="s">
        <v>17</v>
      </c>
      <c r="AW169" s="151" t="s">
        <v>104</v>
      </c>
      <c r="AX169" s="151" t="s">
        <v>65</v>
      </c>
      <c r="AY169" s="151" t="s">
        <v>123</v>
      </c>
    </row>
    <row r="170" spans="2:51" s="6" customFormat="1" ht="15.75" customHeight="1">
      <c r="B170" s="137"/>
      <c r="C170" s="138"/>
      <c r="D170" s="138"/>
      <c r="E170" s="138"/>
      <c r="F170" s="232" t="s">
        <v>865</v>
      </c>
      <c r="G170" s="233"/>
      <c r="H170" s="233"/>
      <c r="I170" s="233"/>
      <c r="J170" s="138"/>
      <c r="K170" s="140">
        <v>117.8</v>
      </c>
      <c r="L170" s="138"/>
      <c r="M170" s="138"/>
      <c r="N170" s="138"/>
      <c r="O170" s="138"/>
      <c r="P170" s="138"/>
      <c r="Q170" s="138"/>
      <c r="R170" s="138"/>
      <c r="S170" s="141"/>
      <c r="T170" s="142"/>
      <c r="U170" s="138"/>
      <c r="V170" s="138"/>
      <c r="W170" s="138"/>
      <c r="X170" s="138"/>
      <c r="Y170" s="138"/>
      <c r="Z170" s="138"/>
      <c r="AA170" s="143"/>
      <c r="AT170" s="144" t="s">
        <v>214</v>
      </c>
      <c r="AU170" s="144" t="s">
        <v>73</v>
      </c>
      <c r="AV170" s="144" t="s">
        <v>73</v>
      </c>
      <c r="AW170" s="144" t="s">
        <v>104</v>
      </c>
      <c r="AX170" s="144" t="s">
        <v>65</v>
      </c>
      <c r="AY170" s="144" t="s">
        <v>123</v>
      </c>
    </row>
    <row r="171" spans="2:51" s="6" customFormat="1" ht="15.75" customHeight="1">
      <c r="B171" s="152"/>
      <c r="C171" s="153"/>
      <c r="D171" s="153"/>
      <c r="E171" s="153"/>
      <c r="F171" s="236" t="s">
        <v>614</v>
      </c>
      <c r="G171" s="237"/>
      <c r="H171" s="237"/>
      <c r="I171" s="237"/>
      <c r="J171" s="153"/>
      <c r="K171" s="154">
        <v>6292.9</v>
      </c>
      <c r="L171" s="153"/>
      <c r="M171" s="153"/>
      <c r="N171" s="153"/>
      <c r="O171" s="153"/>
      <c r="P171" s="153"/>
      <c r="Q171" s="153"/>
      <c r="R171" s="153"/>
      <c r="S171" s="155"/>
      <c r="T171" s="156"/>
      <c r="U171" s="153"/>
      <c r="V171" s="153"/>
      <c r="W171" s="153"/>
      <c r="X171" s="153"/>
      <c r="Y171" s="153"/>
      <c r="Z171" s="153"/>
      <c r="AA171" s="157"/>
      <c r="AT171" s="158" t="s">
        <v>214</v>
      </c>
      <c r="AU171" s="158" t="s">
        <v>73</v>
      </c>
      <c r="AV171" s="158" t="s">
        <v>122</v>
      </c>
      <c r="AW171" s="158" t="s">
        <v>104</v>
      </c>
      <c r="AX171" s="158" t="s">
        <v>17</v>
      </c>
      <c r="AY171" s="158" t="s">
        <v>123</v>
      </c>
    </row>
    <row r="172" spans="2:65" s="6" customFormat="1" ht="27" customHeight="1">
      <c r="B172" s="21"/>
      <c r="C172" s="117" t="s">
        <v>271</v>
      </c>
      <c r="D172" s="117" t="s">
        <v>124</v>
      </c>
      <c r="E172" s="118" t="s">
        <v>866</v>
      </c>
      <c r="F172" s="218" t="s">
        <v>867</v>
      </c>
      <c r="G172" s="219"/>
      <c r="H172" s="219"/>
      <c r="I172" s="219"/>
      <c r="J172" s="120" t="s">
        <v>172</v>
      </c>
      <c r="K172" s="121">
        <v>3339.9</v>
      </c>
      <c r="L172" s="220"/>
      <c r="M172" s="219"/>
      <c r="N172" s="221">
        <f>ROUND($L$172*$K$172,2)</f>
        <v>0</v>
      </c>
      <c r="O172" s="219"/>
      <c r="P172" s="219"/>
      <c r="Q172" s="219"/>
      <c r="R172" s="119" t="s">
        <v>161</v>
      </c>
      <c r="S172" s="41"/>
      <c r="T172" s="122"/>
      <c r="U172" s="123" t="s">
        <v>35</v>
      </c>
      <c r="V172" s="22"/>
      <c r="W172" s="22"/>
      <c r="X172" s="124">
        <v>0</v>
      </c>
      <c r="Y172" s="124">
        <f>$X$172*$K$172</f>
        <v>0</v>
      </c>
      <c r="Z172" s="124">
        <v>0</v>
      </c>
      <c r="AA172" s="125">
        <f>$Z$172*$K$172</f>
        <v>0</v>
      </c>
      <c r="AR172" s="80" t="s">
        <v>122</v>
      </c>
      <c r="AT172" s="80" t="s">
        <v>124</v>
      </c>
      <c r="AU172" s="80" t="s">
        <v>73</v>
      </c>
      <c r="AY172" s="6" t="s">
        <v>123</v>
      </c>
      <c r="BE172" s="126">
        <f>IF($U$172="základní",$N$172,0)</f>
        <v>0</v>
      </c>
      <c r="BF172" s="126">
        <f>IF($U$172="snížená",$N$172,0)</f>
        <v>0</v>
      </c>
      <c r="BG172" s="126">
        <f>IF($U$172="zákl. přenesená",$N$172,0)</f>
        <v>0</v>
      </c>
      <c r="BH172" s="126">
        <f>IF($U$172="sníž. přenesená",$N$172,0)</f>
        <v>0</v>
      </c>
      <c r="BI172" s="126">
        <f>IF($U$172="nulová",$N$172,0)</f>
        <v>0</v>
      </c>
      <c r="BJ172" s="80" t="s">
        <v>17</v>
      </c>
      <c r="BK172" s="126">
        <f>ROUND($L$172*$K$172,2)</f>
        <v>0</v>
      </c>
      <c r="BL172" s="80" t="s">
        <v>122</v>
      </c>
      <c r="BM172" s="80" t="s">
        <v>868</v>
      </c>
    </row>
    <row r="173" spans="2:47" s="6" customFormat="1" ht="16.5" customHeight="1">
      <c r="B173" s="21"/>
      <c r="C173" s="22"/>
      <c r="D173" s="22"/>
      <c r="E173" s="22"/>
      <c r="F173" s="222" t="s">
        <v>869</v>
      </c>
      <c r="G173" s="189"/>
      <c r="H173" s="189"/>
      <c r="I173" s="189"/>
      <c r="J173" s="189"/>
      <c r="K173" s="189"/>
      <c r="L173" s="189"/>
      <c r="M173" s="189"/>
      <c r="N173" s="189"/>
      <c r="O173" s="189"/>
      <c r="P173" s="189"/>
      <c r="Q173" s="189"/>
      <c r="R173" s="189"/>
      <c r="S173" s="41"/>
      <c r="T173" s="50"/>
      <c r="U173" s="22"/>
      <c r="V173" s="22"/>
      <c r="W173" s="22"/>
      <c r="X173" s="22"/>
      <c r="Y173" s="22"/>
      <c r="Z173" s="22"/>
      <c r="AA173" s="51"/>
      <c r="AT173" s="6" t="s">
        <v>128</v>
      </c>
      <c r="AU173" s="6" t="s">
        <v>73</v>
      </c>
    </row>
    <row r="174" spans="2:47" s="6" customFormat="1" ht="132.75" customHeight="1">
      <c r="B174" s="21"/>
      <c r="C174" s="22"/>
      <c r="D174" s="22"/>
      <c r="E174" s="22"/>
      <c r="F174" s="227" t="s">
        <v>870</v>
      </c>
      <c r="G174" s="189"/>
      <c r="H174" s="189"/>
      <c r="I174" s="189"/>
      <c r="J174" s="189"/>
      <c r="K174" s="189"/>
      <c r="L174" s="189"/>
      <c r="M174" s="189"/>
      <c r="N174" s="189"/>
      <c r="O174" s="189"/>
      <c r="P174" s="189"/>
      <c r="Q174" s="189"/>
      <c r="R174" s="189"/>
      <c r="S174" s="41"/>
      <c r="T174" s="50"/>
      <c r="U174" s="22"/>
      <c r="V174" s="22"/>
      <c r="W174" s="22"/>
      <c r="X174" s="22"/>
      <c r="Y174" s="22"/>
      <c r="Z174" s="22"/>
      <c r="AA174" s="51"/>
      <c r="AT174" s="6" t="s">
        <v>165</v>
      </c>
      <c r="AU174" s="6" t="s">
        <v>73</v>
      </c>
    </row>
    <row r="175" spans="2:51" s="6" customFormat="1" ht="15.75" customHeight="1">
      <c r="B175" s="137"/>
      <c r="C175" s="138"/>
      <c r="D175" s="138"/>
      <c r="E175" s="138"/>
      <c r="F175" s="232" t="s">
        <v>760</v>
      </c>
      <c r="G175" s="233"/>
      <c r="H175" s="233"/>
      <c r="I175" s="233"/>
      <c r="J175" s="138"/>
      <c r="K175" s="140">
        <v>3339.9</v>
      </c>
      <c r="L175" s="138"/>
      <c r="M175" s="138"/>
      <c r="N175" s="138"/>
      <c r="O175" s="138"/>
      <c r="P175" s="138"/>
      <c r="Q175" s="138"/>
      <c r="R175" s="138"/>
      <c r="S175" s="141"/>
      <c r="T175" s="142"/>
      <c r="U175" s="138"/>
      <c r="V175" s="138"/>
      <c r="W175" s="138"/>
      <c r="X175" s="138"/>
      <c r="Y175" s="138"/>
      <c r="Z175" s="138"/>
      <c r="AA175" s="143"/>
      <c r="AT175" s="144" t="s">
        <v>214</v>
      </c>
      <c r="AU175" s="144" t="s">
        <v>73</v>
      </c>
      <c r="AV175" s="144" t="s">
        <v>73</v>
      </c>
      <c r="AW175" s="144" t="s">
        <v>104</v>
      </c>
      <c r="AX175" s="144" t="s">
        <v>17</v>
      </c>
      <c r="AY175" s="144" t="s">
        <v>123</v>
      </c>
    </row>
    <row r="176" spans="2:65" s="6" customFormat="1" ht="27" customHeight="1">
      <c r="B176" s="21"/>
      <c r="C176" s="117" t="s">
        <v>277</v>
      </c>
      <c r="D176" s="117" t="s">
        <v>124</v>
      </c>
      <c r="E176" s="118" t="s">
        <v>871</v>
      </c>
      <c r="F176" s="218" t="s">
        <v>872</v>
      </c>
      <c r="G176" s="219"/>
      <c r="H176" s="219"/>
      <c r="I176" s="219"/>
      <c r="J176" s="120" t="s">
        <v>172</v>
      </c>
      <c r="K176" s="121">
        <v>480</v>
      </c>
      <c r="L176" s="220"/>
      <c r="M176" s="219"/>
      <c r="N176" s="221">
        <f>ROUND($L$176*$K$176,2)</f>
        <v>0</v>
      </c>
      <c r="O176" s="219"/>
      <c r="P176" s="219"/>
      <c r="Q176" s="219"/>
      <c r="R176" s="119" t="s">
        <v>161</v>
      </c>
      <c r="S176" s="41"/>
      <c r="T176" s="122"/>
      <c r="U176" s="123" t="s">
        <v>35</v>
      </c>
      <c r="V176" s="22"/>
      <c r="W176" s="22"/>
      <c r="X176" s="124">
        <v>0</v>
      </c>
      <c r="Y176" s="124">
        <f>$X$176*$K$176</f>
        <v>0</v>
      </c>
      <c r="Z176" s="124">
        <v>0</v>
      </c>
      <c r="AA176" s="125">
        <f>$Z$176*$K$176</f>
        <v>0</v>
      </c>
      <c r="AR176" s="80" t="s">
        <v>122</v>
      </c>
      <c r="AT176" s="80" t="s">
        <v>124</v>
      </c>
      <c r="AU176" s="80" t="s">
        <v>73</v>
      </c>
      <c r="AY176" s="6" t="s">
        <v>123</v>
      </c>
      <c r="BE176" s="126">
        <f>IF($U$176="základní",$N$176,0)</f>
        <v>0</v>
      </c>
      <c r="BF176" s="126">
        <f>IF($U$176="snížená",$N$176,0)</f>
        <v>0</v>
      </c>
      <c r="BG176" s="126">
        <f>IF($U$176="zákl. přenesená",$N$176,0)</f>
        <v>0</v>
      </c>
      <c r="BH176" s="126">
        <f>IF($U$176="sníž. přenesená",$N$176,0)</f>
        <v>0</v>
      </c>
      <c r="BI176" s="126">
        <f>IF($U$176="nulová",$N$176,0)</f>
        <v>0</v>
      </c>
      <c r="BJ176" s="80" t="s">
        <v>17</v>
      </c>
      <c r="BK176" s="126">
        <f>ROUND($L$176*$K$176,2)</f>
        <v>0</v>
      </c>
      <c r="BL176" s="80" t="s">
        <v>122</v>
      </c>
      <c r="BM176" s="80" t="s">
        <v>873</v>
      </c>
    </row>
    <row r="177" spans="2:47" s="6" customFormat="1" ht="16.5" customHeight="1">
      <c r="B177" s="21"/>
      <c r="C177" s="22"/>
      <c r="D177" s="22"/>
      <c r="E177" s="22"/>
      <c r="F177" s="222" t="s">
        <v>874</v>
      </c>
      <c r="G177" s="189"/>
      <c r="H177" s="189"/>
      <c r="I177" s="189"/>
      <c r="J177" s="189"/>
      <c r="K177" s="189"/>
      <c r="L177" s="189"/>
      <c r="M177" s="189"/>
      <c r="N177" s="189"/>
      <c r="O177" s="189"/>
      <c r="P177" s="189"/>
      <c r="Q177" s="189"/>
      <c r="R177" s="189"/>
      <c r="S177" s="41"/>
      <c r="T177" s="50"/>
      <c r="U177" s="22"/>
      <c r="V177" s="22"/>
      <c r="W177" s="22"/>
      <c r="X177" s="22"/>
      <c r="Y177" s="22"/>
      <c r="Z177" s="22"/>
      <c r="AA177" s="51"/>
      <c r="AT177" s="6" t="s">
        <v>128</v>
      </c>
      <c r="AU177" s="6" t="s">
        <v>73</v>
      </c>
    </row>
    <row r="178" spans="2:47" s="6" customFormat="1" ht="50.25" customHeight="1">
      <c r="B178" s="21"/>
      <c r="C178" s="22"/>
      <c r="D178" s="22"/>
      <c r="E178" s="22"/>
      <c r="F178" s="227" t="s">
        <v>875</v>
      </c>
      <c r="G178" s="189"/>
      <c r="H178" s="189"/>
      <c r="I178" s="189"/>
      <c r="J178" s="189"/>
      <c r="K178" s="189"/>
      <c r="L178" s="189"/>
      <c r="M178" s="189"/>
      <c r="N178" s="189"/>
      <c r="O178" s="189"/>
      <c r="P178" s="189"/>
      <c r="Q178" s="189"/>
      <c r="R178" s="189"/>
      <c r="S178" s="41"/>
      <c r="T178" s="50"/>
      <c r="U178" s="22"/>
      <c r="V178" s="22"/>
      <c r="W178" s="22"/>
      <c r="X178" s="22"/>
      <c r="Y178" s="22"/>
      <c r="Z178" s="22"/>
      <c r="AA178" s="51"/>
      <c r="AT178" s="6" t="s">
        <v>165</v>
      </c>
      <c r="AU178" s="6" t="s">
        <v>73</v>
      </c>
    </row>
    <row r="179" spans="2:51" s="6" customFormat="1" ht="15.75" customHeight="1">
      <c r="B179" s="137"/>
      <c r="C179" s="138"/>
      <c r="D179" s="138"/>
      <c r="E179" s="138"/>
      <c r="F179" s="232" t="s">
        <v>754</v>
      </c>
      <c r="G179" s="233"/>
      <c r="H179" s="233"/>
      <c r="I179" s="233"/>
      <c r="J179" s="138"/>
      <c r="K179" s="140">
        <v>480</v>
      </c>
      <c r="L179" s="138"/>
      <c r="M179" s="138"/>
      <c r="N179" s="138"/>
      <c r="O179" s="138"/>
      <c r="P179" s="138"/>
      <c r="Q179" s="138"/>
      <c r="R179" s="138"/>
      <c r="S179" s="141"/>
      <c r="T179" s="142"/>
      <c r="U179" s="138"/>
      <c r="V179" s="138"/>
      <c r="W179" s="138"/>
      <c r="X179" s="138"/>
      <c r="Y179" s="138"/>
      <c r="Z179" s="138"/>
      <c r="AA179" s="143"/>
      <c r="AT179" s="144" t="s">
        <v>214</v>
      </c>
      <c r="AU179" s="144" t="s">
        <v>73</v>
      </c>
      <c r="AV179" s="144" t="s">
        <v>73</v>
      </c>
      <c r="AW179" s="144" t="s">
        <v>104</v>
      </c>
      <c r="AX179" s="144" t="s">
        <v>17</v>
      </c>
      <c r="AY179" s="144" t="s">
        <v>123</v>
      </c>
    </row>
    <row r="180" spans="2:65" s="6" customFormat="1" ht="15.75" customHeight="1">
      <c r="B180" s="21"/>
      <c r="C180" s="133" t="s">
        <v>282</v>
      </c>
      <c r="D180" s="133" t="s">
        <v>190</v>
      </c>
      <c r="E180" s="134" t="s">
        <v>876</v>
      </c>
      <c r="F180" s="228" t="s">
        <v>877</v>
      </c>
      <c r="G180" s="229"/>
      <c r="H180" s="229"/>
      <c r="I180" s="229"/>
      <c r="J180" s="135" t="s">
        <v>160</v>
      </c>
      <c r="K180" s="136">
        <v>357.99</v>
      </c>
      <c r="L180" s="230"/>
      <c r="M180" s="229"/>
      <c r="N180" s="231">
        <f>ROUND($L$180*$K$180,2)</f>
        <v>0</v>
      </c>
      <c r="O180" s="219"/>
      <c r="P180" s="219"/>
      <c r="Q180" s="219"/>
      <c r="R180" s="119"/>
      <c r="S180" s="41"/>
      <c r="T180" s="122"/>
      <c r="U180" s="123" t="s">
        <v>35</v>
      </c>
      <c r="V180" s="22"/>
      <c r="W180" s="22"/>
      <c r="X180" s="124">
        <v>0</v>
      </c>
      <c r="Y180" s="124">
        <f>$X$180*$K$180</f>
        <v>0</v>
      </c>
      <c r="Z180" s="124">
        <v>0</v>
      </c>
      <c r="AA180" s="125">
        <f>$Z$180*$K$180</f>
        <v>0</v>
      </c>
      <c r="AR180" s="80" t="s">
        <v>144</v>
      </c>
      <c r="AT180" s="80" t="s">
        <v>190</v>
      </c>
      <c r="AU180" s="80" t="s">
        <v>73</v>
      </c>
      <c r="AY180" s="6" t="s">
        <v>123</v>
      </c>
      <c r="BE180" s="126">
        <f>IF($U$180="základní",$N$180,0)</f>
        <v>0</v>
      </c>
      <c r="BF180" s="126">
        <f>IF($U$180="snížená",$N$180,0)</f>
        <v>0</v>
      </c>
      <c r="BG180" s="126">
        <f>IF($U$180="zákl. přenesená",$N$180,0)</f>
        <v>0</v>
      </c>
      <c r="BH180" s="126">
        <f>IF($U$180="sníž. přenesená",$N$180,0)</f>
        <v>0</v>
      </c>
      <c r="BI180" s="126">
        <f>IF($U$180="nulová",$N$180,0)</f>
        <v>0</v>
      </c>
      <c r="BJ180" s="80" t="s">
        <v>17</v>
      </c>
      <c r="BK180" s="126">
        <f>ROUND($L$180*$K$180,2)</f>
        <v>0</v>
      </c>
      <c r="BL180" s="80" t="s">
        <v>122</v>
      </c>
      <c r="BM180" s="80" t="s">
        <v>878</v>
      </c>
    </row>
    <row r="181" spans="2:47" s="6" customFormat="1" ht="16.5" customHeight="1">
      <c r="B181" s="21"/>
      <c r="C181" s="22"/>
      <c r="D181" s="22"/>
      <c r="E181" s="22"/>
      <c r="F181" s="222" t="s">
        <v>879</v>
      </c>
      <c r="G181" s="189"/>
      <c r="H181" s="189"/>
      <c r="I181" s="189"/>
      <c r="J181" s="189"/>
      <c r="K181" s="189"/>
      <c r="L181" s="189"/>
      <c r="M181" s="189"/>
      <c r="N181" s="189"/>
      <c r="O181" s="189"/>
      <c r="P181" s="189"/>
      <c r="Q181" s="189"/>
      <c r="R181" s="189"/>
      <c r="S181" s="41"/>
      <c r="T181" s="50"/>
      <c r="U181" s="22"/>
      <c r="V181" s="22"/>
      <c r="W181" s="22"/>
      <c r="X181" s="22"/>
      <c r="Y181" s="22"/>
      <c r="Z181" s="22"/>
      <c r="AA181" s="51"/>
      <c r="AT181" s="6" t="s">
        <v>128</v>
      </c>
      <c r="AU181" s="6" t="s">
        <v>73</v>
      </c>
    </row>
    <row r="182" spans="2:51" s="6" customFormat="1" ht="15.75" customHeight="1">
      <c r="B182" s="137"/>
      <c r="C182" s="138"/>
      <c r="D182" s="138"/>
      <c r="E182" s="138"/>
      <c r="F182" s="232" t="s">
        <v>880</v>
      </c>
      <c r="G182" s="233"/>
      <c r="H182" s="233"/>
      <c r="I182" s="233"/>
      <c r="J182" s="138"/>
      <c r="K182" s="140">
        <v>333.99</v>
      </c>
      <c r="L182" s="138"/>
      <c r="M182" s="138"/>
      <c r="N182" s="138"/>
      <c r="O182" s="138"/>
      <c r="P182" s="138"/>
      <c r="Q182" s="138"/>
      <c r="R182" s="138"/>
      <c r="S182" s="141"/>
      <c r="T182" s="142"/>
      <c r="U182" s="138"/>
      <c r="V182" s="138"/>
      <c r="W182" s="138"/>
      <c r="X182" s="138"/>
      <c r="Y182" s="138"/>
      <c r="Z182" s="138"/>
      <c r="AA182" s="143"/>
      <c r="AT182" s="144" t="s">
        <v>214</v>
      </c>
      <c r="AU182" s="144" t="s">
        <v>73</v>
      </c>
      <c r="AV182" s="144" t="s">
        <v>73</v>
      </c>
      <c r="AW182" s="144" t="s">
        <v>104</v>
      </c>
      <c r="AX182" s="144" t="s">
        <v>65</v>
      </c>
      <c r="AY182" s="144" t="s">
        <v>123</v>
      </c>
    </row>
    <row r="183" spans="2:51" s="6" customFormat="1" ht="15.75" customHeight="1">
      <c r="B183" s="137"/>
      <c r="C183" s="138"/>
      <c r="D183" s="138"/>
      <c r="E183" s="138"/>
      <c r="F183" s="232" t="s">
        <v>881</v>
      </c>
      <c r="G183" s="233"/>
      <c r="H183" s="233"/>
      <c r="I183" s="233"/>
      <c r="J183" s="138"/>
      <c r="K183" s="140">
        <v>24</v>
      </c>
      <c r="L183" s="138"/>
      <c r="M183" s="138"/>
      <c r="N183" s="138"/>
      <c r="O183" s="138"/>
      <c r="P183" s="138"/>
      <c r="Q183" s="138"/>
      <c r="R183" s="138"/>
      <c r="S183" s="141"/>
      <c r="T183" s="142"/>
      <c r="U183" s="138"/>
      <c r="V183" s="138"/>
      <c r="W183" s="138"/>
      <c r="X183" s="138"/>
      <c r="Y183" s="138"/>
      <c r="Z183" s="138"/>
      <c r="AA183" s="143"/>
      <c r="AT183" s="144" t="s">
        <v>214</v>
      </c>
      <c r="AU183" s="144" t="s">
        <v>73</v>
      </c>
      <c r="AV183" s="144" t="s">
        <v>73</v>
      </c>
      <c r="AW183" s="144" t="s">
        <v>104</v>
      </c>
      <c r="AX183" s="144" t="s">
        <v>65</v>
      </c>
      <c r="AY183" s="144" t="s">
        <v>123</v>
      </c>
    </row>
    <row r="184" spans="2:51" s="6" customFormat="1" ht="15.75" customHeight="1">
      <c r="B184" s="152"/>
      <c r="C184" s="153"/>
      <c r="D184" s="153"/>
      <c r="E184" s="153"/>
      <c r="F184" s="236" t="s">
        <v>614</v>
      </c>
      <c r="G184" s="237"/>
      <c r="H184" s="237"/>
      <c r="I184" s="237"/>
      <c r="J184" s="153"/>
      <c r="K184" s="154">
        <v>357.99</v>
      </c>
      <c r="L184" s="153"/>
      <c r="M184" s="153"/>
      <c r="N184" s="153"/>
      <c r="O184" s="153"/>
      <c r="P184" s="153"/>
      <c r="Q184" s="153"/>
      <c r="R184" s="153"/>
      <c r="S184" s="155"/>
      <c r="T184" s="156"/>
      <c r="U184" s="153"/>
      <c r="V184" s="153"/>
      <c r="W184" s="153"/>
      <c r="X184" s="153"/>
      <c r="Y184" s="153"/>
      <c r="Z184" s="153"/>
      <c r="AA184" s="157"/>
      <c r="AT184" s="158" t="s">
        <v>214</v>
      </c>
      <c r="AU184" s="158" t="s">
        <v>73</v>
      </c>
      <c r="AV184" s="158" t="s">
        <v>122</v>
      </c>
      <c r="AW184" s="158" t="s">
        <v>104</v>
      </c>
      <c r="AX184" s="158" t="s">
        <v>17</v>
      </c>
      <c r="AY184" s="158" t="s">
        <v>123</v>
      </c>
    </row>
    <row r="185" spans="2:63" s="106" customFormat="1" ht="30.75" customHeight="1">
      <c r="B185" s="107"/>
      <c r="C185" s="108"/>
      <c r="D185" s="116" t="s">
        <v>766</v>
      </c>
      <c r="E185" s="108"/>
      <c r="F185" s="108"/>
      <c r="G185" s="108"/>
      <c r="H185" s="108"/>
      <c r="I185" s="108"/>
      <c r="J185" s="108"/>
      <c r="K185" s="108"/>
      <c r="L185" s="108"/>
      <c r="M185" s="108"/>
      <c r="N185" s="226">
        <f>$BK$185</f>
        <v>0</v>
      </c>
      <c r="O185" s="225"/>
      <c r="P185" s="225"/>
      <c r="Q185" s="225"/>
      <c r="R185" s="108"/>
      <c r="S185" s="110"/>
      <c r="T185" s="111"/>
      <c r="U185" s="108"/>
      <c r="V185" s="108"/>
      <c r="W185" s="112">
        <f>SUM($W$186:$W$202)</f>
        <v>0</v>
      </c>
      <c r="X185" s="108"/>
      <c r="Y185" s="112">
        <f>SUM($Y$186:$Y$202)</f>
        <v>173.61288</v>
      </c>
      <c r="Z185" s="108"/>
      <c r="AA185" s="113">
        <f>SUM($AA$186:$AA$202)</f>
        <v>0</v>
      </c>
      <c r="AR185" s="114" t="s">
        <v>17</v>
      </c>
      <c r="AT185" s="114" t="s">
        <v>64</v>
      </c>
      <c r="AU185" s="114" t="s">
        <v>17</v>
      </c>
      <c r="AY185" s="114" t="s">
        <v>123</v>
      </c>
      <c r="BK185" s="115">
        <f>SUM($BK$186:$BK$202)</f>
        <v>0</v>
      </c>
    </row>
    <row r="186" spans="2:65" s="6" customFormat="1" ht="27" customHeight="1">
      <c r="B186" s="21"/>
      <c r="C186" s="117" t="s">
        <v>882</v>
      </c>
      <c r="D186" s="117" t="s">
        <v>124</v>
      </c>
      <c r="E186" s="118" t="s">
        <v>883</v>
      </c>
      <c r="F186" s="218" t="s">
        <v>884</v>
      </c>
      <c r="G186" s="219"/>
      <c r="H186" s="219"/>
      <c r="I186" s="219"/>
      <c r="J186" s="120" t="s">
        <v>160</v>
      </c>
      <c r="K186" s="121">
        <v>103.6</v>
      </c>
      <c r="L186" s="220"/>
      <c r="M186" s="219"/>
      <c r="N186" s="221">
        <f>ROUND($L$186*$K$186,2)</f>
        <v>0</v>
      </c>
      <c r="O186" s="219"/>
      <c r="P186" s="219"/>
      <c r="Q186" s="219"/>
      <c r="R186" s="119" t="s">
        <v>161</v>
      </c>
      <c r="S186" s="41"/>
      <c r="T186" s="122"/>
      <c r="U186" s="123" t="s">
        <v>35</v>
      </c>
      <c r="V186" s="22"/>
      <c r="W186" s="22"/>
      <c r="X186" s="124">
        <v>1.665</v>
      </c>
      <c r="Y186" s="124">
        <f>$X$186*$K$186</f>
        <v>172.494</v>
      </c>
      <c r="Z186" s="124">
        <v>0</v>
      </c>
      <c r="AA186" s="125">
        <f>$Z$186*$K$186</f>
        <v>0</v>
      </c>
      <c r="AR186" s="80" t="s">
        <v>122</v>
      </c>
      <c r="AT186" s="80" t="s">
        <v>124</v>
      </c>
      <c r="AU186" s="80" t="s">
        <v>73</v>
      </c>
      <c r="AY186" s="6" t="s">
        <v>123</v>
      </c>
      <c r="BE186" s="126">
        <f>IF($U$186="základní",$N$186,0)</f>
        <v>0</v>
      </c>
      <c r="BF186" s="126">
        <f>IF($U$186="snížená",$N$186,0)</f>
        <v>0</v>
      </c>
      <c r="BG186" s="126">
        <f>IF($U$186="zákl. přenesená",$N$186,0)</f>
        <v>0</v>
      </c>
      <c r="BH186" s="126">
        <f>IF($U$186="sníž. přenesená",$N$186,0)</f>
        <v>0</v>
      </c>
      <c r="BI186" s="126">
        <f>IF($U$186="nulová",$N$186,0)</f>
        <v>0</v>
      </c>
      <c r="BJ186" s="80" t="s">
        <v>17</v>
      </c>
      <c r="BK186" s="126">
        <f>ROUND($L$186*$K$186,2)</f>
        <v>0</v>
      </c>
      <c r="BL186" s="80" t="s">
        <v>122</v>
      </c>
      <c r="BM186" s="80" t="s">
        <v>885</v>
      </c>
    </row>
    <row r="187" spans="2:47" s="6" customFormat="1" ht="16.5" customHeight="1">
      <c r="B187" s="21"/>
      <c r="C187" s="22"/>
      <c r="D187" s="22"/>
      <c r="E187" s="22"/>
      <c r="F187" s="222" t="s">
        <v>886</v>
      </c>
      <c r="G187" s="189"/>
      <c r="H187" s="189"/>
      <c r="I187" s="189"/>
      <c r="J187" s="189"/>
      <c r="K187" s="189"/>
      <c r="L187" s="189"/>
      <c r="M187" s="189"/>
      <c r="N187" s="189"/>
      <c r="O187" s="189"/>
      <c r="P187" s="189"/>
      <c r="Q187" s="189"/>
      <c r="R187" s="189"/>
      <c r="S187" s="41"/>
      <c r="T187" s="50"/>
      <c r="U187" s="22"/>
      <c r="V187" s="22"/>
      <c r="W187" s="22"/>
      <c r="X187" s="22"/>
      <c r="Y187" s="22"/>
      <c r="Z187" s="22"/>
      <c r="AA187" s="51"/>
      <c r="AT187" s="6" t="s">
        <v>128</v>
      </c>
      <c r="AU187" s="6" t="s">
        <v>73</v>
      </c>
    </row>
    <row r="188" spans="2:47" s="6" customFormat="1" ht="109.5" customHeight="1">
      <c r="B188" s="21"/>
      <c r="C188" s="22"/>
      <c r="D188" s="22"/>
      <c r="E188" s="22"/>
      <c r="F188" s="227" t="s">
        <v>887</v>
      </c>
      <c r="G188" s="189"/>
      <c r="H188" s="189"/>
      <c r="I188" s="189"/>
      <c r="J188" s="189"/>
      <c r="K188" s="189"/>
      <c r="L188" s="189"/>
      <c r="M188" s="189"/>
      <c r="N188" s="189"/>
      <c r="O188" s="189"/>
      <c r="P188" s="189"/>
      <c r="Q188" s="189"/>
      <c r="R188" s="189"/>
      <c r="S188" s="41"/>
      <c r="T188" s="50"/>
      <c r="U188" s="22"/>
      <c r="V188" s="22"/>
      <c r="W188" s="22"/>
      <c r="X188" s="22"/>
      <c r="Y188" s="22"/>
      <c r="Z188" s="22"/>
      <c r="AA188" s="51"/>
      <c r="AT188" s="6" t="s">
        <v>165</v>
      </c>
      <c r="AU188" s="6" t="s">
        <v>73</v>
      </c>
    </row>
    <row r="189" spans="2:51" s="6" customFormat="1" ht="15.75" customHeight="1">
      <c r="B189" s="145"/>
      <c r="C189" s="146"/>
      <c r="D189" s="146"/>
      <c r="E189" s="146"/>
      <c r="F189" s="234" t="s">
        <v>801</v>
      </c>
      <c r="G189" s="235"/>
      <c r="H189" s="235"/>
      <c r="I189" s="235"/>
      <c r="J189" s="146"/>
      <c r="K189" s="146"/>
      <c r="L189" s="146"/>
      <c r="M189" s="146"/>
      <c r="N189" s="146"/>
      <c r="O189" s="146"/>
      <c r="P189" s="146"/>
      <c r="Q189" s="146"/>
      <c r="R189" s="146"/>
      <c r="S189" s="148"/>
      <c r="T189" s="149"/>
      <c r="U189" s="146"/>
      <c r="V189" s="146"/>
      <c r="W189" s="146"/>
      <c r="X189" s="146"/>
      <c r="Y189" s="146"/>
      <c r="Z189" s="146"/>
      <c r="AA189" s="150"/>
      <c r="AT189" s="151" t="s">
        <v>214</v>
      </c>
      <c r="AU189" s="151" t="s">
        <v>73</v>
      </c>
      <c r="AV189" s="151" t="s">
        <v>17</v>
      </c>
      <c r="AW189" s="151" t="s">
        <v>104</v>
      </c>
      <c r="AX189" s="151" t="s">
        <v>65</v>
      </c>
      <c r="AY189" s="151" t="s">
        <v>123</v>
      </c>
    </row>
    <row r="190" spans="2:51" s="6" customFormat="1" ht="15.75" customHeight="1">
      <c r="B190" s="137"/>
      <c r="C190" s="138"/>
      <c r="D190" s="138"/>
      <c r="E190" s="138"/>
      <c r="F190" s="232" t="s">
        <v>802</v>
      </c>
      <c r="G190" s="233"/>
      <c r="H190" s="233"/>
      <c r="I190" s="233"/>
      <c r="J190" s="138"/>
      <c r="K190" s="140">
        <v>103.6</v>
      </c>
      <c r="L190" s="138"/>
      <c r="M190" s="138"/>
      <c r="N190" s="138"/>
      <c r="O190" s="138"/>
      <c r="P190" s="138"/>
      <c r="Q190" s="138"/>
      <c r="R190" s="138"/>
      <c r="S190" s="141"/>
      <c r="T190" s="142"/>
      <c r="U190" s="138"/>
      <c r="V190" s="138"/>
      <c r="W190" s="138"/>
      <c r="X190" s="138"/>
      <c r="Y190" s="138"/>
      <c r="Z190" s="138"/>
      <c r="AA190" s="143"/>
      <c r="AT190" s="144" t="s">
        <v>214</v>
      </c>
      <c r="AU190" s="144" t="s">
        <v>73</v>
      </c>
      <c r="AV190" s="144" t="s">
        <v>73</v>
      </c>
      <c r="AW190" s="144" t="s">
        <v>104</v>
      </c>
      <c r="AX190" s="144" t="s">
        <v>17</v>
      </c>
      <c r="AY190" s="144" t="s">
        <v>123</v>
      </c>
    </row>
    <row r="191" spans="2:65" s="6" customFormat="1" ht="27" customHeight="1">
      <c r="B191" s="21"/>
      <c r="C191" s="117" t="s">
        <v>888</v>
      </c>
      <c r="D191" s="117" t="s">
        <v>124</v>
      </c>
      <c r="E191" s="118" t="s">
        <v>889</v>
      </c>
      <c r="F191" s="218" t="s">
        <v>890</v>
      </c>
      <c r="G191" s="219"/>
      <c r="H191" s="219"/>
      <c r="I191" s="219"/>
      <c r="J191" s="120" t="s">
        <v>172</v>
      </c>
      <c r="K191" s="121">
        <v>1036</v>
      </c>
      <c r="L191" s="220"/>
      <c r="M191" s="219"/>
      <c r="N191" s="221">
        <f>ROUND($L$191*$K$191,2)</f>
        <v>0</v>
      </c>
      <c r="O191" s="219"/>
      <c r="P191" s="219"/>
      <c r="Q191" s="219"/>
      <c r="R191" s="119" t="s">
        <v>161</v>
      </c>
      <c r="S191" s="41"/>
      <c r="T191" s="122"/>
      <c r="U191" s="123" t="s">
        <v>35</v>
      </c>
      <c r="V191" s="22"/>
      <c r="W191" s="22"/>
      <c r="X191" s="124">
        <v>0.00017</v>
      </c>
      <c r="Y191" s="124">
        <f>$X$191*$K$191</f>
        <v>0.17612</v>
      </c>
      <c r="Z191" s="124">
        <v>0</v>
      </c>
      <c r="AA191" s="125">
        <f>$Z$191*$K$191</f>
        <v>0</v>
      </c>
      <c r="AR191" s="80" t="s">
        <v>122</v>
      </c>
      <c r="AT191" s="80" t="s">
        <v>124</v>
      </c>
      <c r="AU191" s="80" t="s">
        <v>73</v>
      </c>
      <c r="AY191" s="6" t="s">
        <v>123</v>
      </c>
      <c r="BE191" s="126">
        <f>IF($U$191="základní",$N$191,0)</f>
        <v>0</v>
      </c>
      <c r="BF191" s="126">
        <f>IF($U$191="snížená",$N$191,0)</f>
        <v>0</v>
      </c>
      <c r="BG191" s="126">
        <f>IF($U$191="zákl. přenesená",$N$191,0)</f>
        <v>0</v>
      </c>
      <c r="BH191" s="126">
        <f>IF($U$191="sníž. přenesená",$N$191,0)</f>
        <v>0</v>
      </c>
      <c r="BI191" s="126">
        <f>IF($U$191="nulová",$N$191,0)</f>
        <v>0</v>
      </c>
      <c r="BJ191" s="80" t="s">
        <v>17</v>
      </c>
      <c r="BK191" s="126">
        <f>ROUND($L$191*$K$191,2)</f>
        <v>0</v>
      </c>
      <c r="BL191" s="80" t="s">
        <v>122</v>
      </c>
      <c r="BM191" s="80" t="s">
        <v>891</v>
      </c>
    </row>
    <row r="192" spans="2:47" s="6" customFormat="1" ht="16.5" customHeight="1">
      <c r="B192" s="21"/>
      <c r="C192" s="22"/>
      <c r="D192" s="22"/>
      <c r="E192" s="22"/>
      <c r="F192" s="222" t="s">
        <v>892</v>
      </c>
      <c r="G192" s="189"/>
      <c r="H192" s="189"/>
      <c r="I192" s="189"/>
      <c r="J192" s="189"/>
      <c r="K192" s="189"/>
      <c r="L192" s="189"/>
      <c r="M192" s="189"/>
      <c r="N192" s="189"/>
      <c r="O192" s="189"/>
      <c r="P192" s="189"/>
      <c r="Q192" s="189"/>
      <c r="R192" s="189"/>
      <c r="S192" s="41"/>
      <c r="T192" s="50"/>
      <c r="U192" s="22"/>
      <c r="V192" s="22"/>
      <c r="W192" s="22"/>
      <c r="X192" s="22"/>
      <c r="Y192" s="22"/>
      <c r="Z192" s="22"/>
      <c r="AA192" s="51"/>
      <c r="AT192" s="6" t="s">
        <v>128</v>
      </c>
      <c r="AU192" s="6" t="s">
        <v>73</v>
      </c>
    </row>
    <row r="193" spans="2:47" s="6" customFormat="1" ht="263.25" customHeight="1">
      <c r="B193" s="21"/>
      <c r="C193" s="22"/>
      <c r="D193" s="22"/>
      <c r="E193" s="22"/>
      <c r="F193" s="227" t="s">
        <v>893</v>
      </c>
      <c r="G193" s="189"/>
      <c r="H193" s="189"/>
      <c r="I193" s="189"/>
      <c r="J193" s="189"/>
      <c r="K193" s="189"/>
      <c r="L193" s="189"/>
      <c r="M193" s="189"/>
      <c r="N193" s="189"/>
      <c r="O193" s="189"/>
      <c r="P193" s="189"/>
      <c r="Q193" s="189"/>
      <c r="R193" s="189"/>
      <c r="S193" s="41"/>
      <c r="T193" s="50"/>
      <c r="U193" s="22"/>
      <c r="V193" s="22"/>
      <c r="W193" s="22"/>
      <c r="X193" s="22"/>
      <c r="Y193" s="22"/>
      <c r="Z193" s="22"/>
      <c r="AA193" s="51"/>
      <c r="AT193" s="6" t="s">
        <v>165</v>
      </c>
      <c r="AU193" s="6" t="s">
        <v>73</v>
      </c>
    </row>
    <row r="194" spans="2:51" s="6" customFormat="1" ht="15.75" customHeight="1">
      <c r="B194" s="145"/>
      <c r="C194" s="146"/>
      <c r="D194" s="146"/>
      <c r="E194" s="146"/>
      <c r="F194" s="234" t="s">
        <v>894</v>
      </c>
      <c r="G194" s="235"/>
      <c r="H194" s="235"/>
      <c r="I194" s="235"/>
      <c r="J194" s="146"/>
      <c r="K194" s="146"/>
      <c r="L194" s="146"/>
      <c r="M194" s="146"/>
      <c r="N194" s="146"/>
      <c r="O194" s="146"/>
      <c r="P194" s="146"/>
      <c r="Q194" s="146"/>
      <c r="R194" s="146"/>
      <c r="S194" s="148"/>
      <c r="T194" s="149"/>
      <c r="U194" s="146"/>
      <c r="V194" s="146"/>
      <c r="W194" s="146"/>
      <c r="X194" s="146"/>
      <c r="Y194" s="146"/>
      <c r="Z194" s="146"/>
      <c r="AA194" s="150"/>
      <c r="AT194" s="151" t="s">
        <v>214</v>
      </c>
      <c r="AU194" s="151" t="s">
        <v>73</v>
      </c>
      <c r="AV194" s="151" t="s">
        <v>17</v>
      </c>
      <c r="AW194" s="151" t="s">
        <v>104</v>
      </c>
      <c r="AX194" s="151" t="s">
        <v>65</v>
      </c>
      <c r="AY194" s="151" t="s">
        <v>123</v>
      </c>
    </row>
    <row r="195" spans="2:51" s="6" customFormat="1" ht="15.75" customHeight="1">
      <c r="B195" s="137"/>
      <c r="C195" s="138"/>
      <c r="D195" s="138"/>
      <c r="E195" s="138"/>
      <c r="F195" s="232" t="s">
        <v>895</v>
      </c>
      <c r="G195" s="233"/>
      <c r="H195" s="233"/>
      <c r="I195" s="233"/>
      <c r="J195" s="138"/>
      <c r="K195" s="140">
        <v>1036</v>
      </c>
      <c r="L195" s="138"/>
      <c r="M195" s="138"/>
      <c r="N195" s="138"/>
      <c r="O195" s="138"/>
      <c r="P195" s="138"/>
      <c r="Q195" s="138"/>
      <c r="R195" s="138"/>
      <c r="S195" s="141"/>
      <c r="T195" s="142"/>
      <c r="U195" s="138"/>
      <c r="V195" s="138"/>
      <c r="W195" s="138"/>
      <c r="X195" s="138"/>
      <c r="Y195" s="138"/>
      <c r="Z195" s="138"/>
      <c r="AA195" s="143"/>
      <c r="AT195" s="144" t="s">
        <v>214</v>
      </c>
      <c r="AU195" s="144" t="s">
        <v>73</v>
      </c>
      <c r="AV195" s="144" t="s">
        <v>73</v>
      </c>
      <c r="AW195" s="144" t="s">
        <v>104</v>
      </c>
      <c r="AX195" s="144" t="s">
        <v>17</v>
      </c>
      <c r="AY195" s="144" t="s">
        <v>123</v>
      </c>
    </row>
    <row r="196" spans="2:65" s="6" customFormat="1" ht="15.75" customHeight="1">
      <c r="B196" s="21"/>
      <c r="C196" s="133" t="s">
        <v>896</v>
      </c>
      <c r="D196" s="133" t="s">
        <v>190</v>
      </c>
      <c r="E196" s="134" t="s">
        <v>897</v>
      </c>
      <c r="F196" s="228" t="s">
        <v>898</v>
      </c>
      <c r="G196" s="229"/>
      <c r="H196" s="229"/>
      <c r="I196" s="229"/>
      <c r="J196" s="135" t="s">
        <v>172</v>
      </c>
      <c r="K196" s="136">
        <v>1139.6</v>
      </c>
      <c r="L196" s="230"/>
      <c r="M196" s="229"/>
      <c r="N196" s="231">
        <f>ROUND($L$196*$K$196,2)</f>
        <v>0</v>
      </c>
      <c r="O196" s="219"/>
      <c r="P196" s="219"/>
      <c r="Q196" s="219"/>
      <c r="R196" s="119" t="s">
        <v>161</v>
      </c>
      <c r="S196" s="41"/>
      <c r="T196" s="122"/>
      <c r="U196" s="123" t="s">
        <v>35</v>
      </c>
      <c r="V196" s="22"/>
      <c r="W196" s="22"/>
      <c r="X196" s="124">
        <v>0.0003</v>
      </c>
      <c r="Y196" s="124">
        <f>$X$196*$K$196</f>
        <v>0.34187999999999996</v>
      </c>
      <c r="Z196" s="124">
        <v>0</v>
      </c>
      <c r="AA196" s="125">
        <f>$Z$196*$K$196</f>
        <v>0</v>
      </c>
      <c r="AR196" s="80" t="s">
        <v>144</v>
      </c>
      <c r="AT196" s="80" t="s">
        <v>190</v>
      </c>
      <c r="AU196" s="80" t="s">
        <v>73</v>
      </c>
      <c r="AY196" s="6" t="s">
        <v>123</v>
      </c>
      <c r="BE196" s="126">
        <f>IF($U$196="základní",$N$196,0)</f>
        <v>0</v>
      </c>
      <c r="BF196" s="126">
        <f>IF($U$196="snížená",$N$196,0)</f>
        <v>0</v>
      </c>
      <c r="BG196" s="126">
        <f>IF($U$196="zákl. přenesená",$N$196,0)</f>
        <v>0</v>
      </c>
      <c r="BH196" s="126">
        <f>IF($U$196="sníž. přenesená",$N$196,0)</f>
        <v>0</v>
      </c>
      <c r="BI196" s="126">
        <f>IF($U$196="nulová",$N$196,0)</f>
        <v>0</v>
      </c>
      <c r="BJ196" s="80" t="s">
        <v>17</v>
      </c>
      <c r="BK196" s="126">
        <f>ROUND($L$196*$K$196,2)</f>
        <v>0</v>
      </c>
      <c r="BL196" s="80" t="s">
        <v>122</v>
      </c>
      <c r="BM196" s="80" t="s">
        <v>899</v>
      </c>
    </row>
    <row r="197" spans="2:47" s="6" customFormat="1" ht="16.5" customHeight="1">
      <c r="B197" s="21"/>
      <c r="C197" s="22"/>
      <c r="D197" s="22"/>
      <c r="E197" s="22"/>
      <c r="F197" s="222" t="s">
        <v>900</v>
      </c>
      <c r="G197" s="189"/>
      <c r="H197" s="189"/>
      <c r="I197" s="189"/>
      <c r="J197" s="189"/>
      <c r="K197" s="189"/>
      <c r="L197" s="189"/>
      <c r="M197" s="189"/>
      <c r="N197" s="189"/>
      <c r="O197" s="189"/>
      <c r="P197" s="189"/>
      <c r="Q197" s="189"/>
      <c r="R197" s="189"/>
      <c r="S197" s="41"/>
      <c r="T197" s="50"/>
      <c r="U197" s="22"/>
      <c r="V197" s="22"/>
      <c r="W197" s="22"/>
      <c r="X197" s="22"/>
      <c r="Y197" s="22"/>
      <c r="Z197" s="22"/>
      <c r="AA197" s="51"/>
      <c r="AT197" s="6" t="s">
        <v>128</v>
      </c>
      <c r="AU197" s="6" t="s">
        <v>73</v>
      </c>
    </row>
    <row r="198" spans="2:51" s="6" customFormat="1" ht="15.75" customHeight="1">
      <c r="B198" s="145"/>
      <c r="C198" s="146"/>
      <c r="D198" s="146"/>
      <c r="E198" s="146"/>
      <c r="F198" s="234" t="s">
        <v>801</v>
      </c>
      <c r="G198" s="235"/>
      <c r="H198" s="235"/>
      <c r="I198" s="235"/>
      <c r="J198" s="146"/>
      <c r="K198" s="146"/>
      <c r="L198" s="146"/>
      <c r="M198" s="146"/>
      <c r="N198" s="146"/>
      <c r="O198" s="146"/>
      <c r="P198" s="146"/>
      <c r="Q198" s="146"/>
      <c r="R198" s="146"/>
      <c r="S198" s="148"/>
      <c r="T198" s="149"/>
      <c r="U198" s="146"/>
      <c r="V198" s="146"/>
      <c r="W198" s="146"/>
      <c r="X198" s="146"/>
      <c r="Y198" s="146"/>
      <c r="Z198" s="146"/>
      <c r="AA198" s="150"/>
      <c r="AT198" s="151" t="s">
        <v>214</v>
      </c>
      <c r="AU198" s="151" t="s">
        <v>73</v>
      </c>
      <c r="AV198" s="151" t="s">
        <v>17</v>
      </c>
      <c r="AW198" s="151" t="s">
        <v>104</v>
      </c>
      <c r="AX198" s="151" t="s">
        <v>65</v>
      </c>
      <c r="AY198" s="151" t="s">
        <v>123</v>
      </c>
    </row>
    <row r="199" spans="2:51" s="6" customFormat="1" ht="15.75" customHeight="1">
      <c r="B199" s="137"/>
      <c r="C199" s="138"/>
      <c r="D199" s="138"/>
      <c r="E199" s="138"/>
      <c r="F199" s="232" t="s">
        <v>901</v>
      </c>
      <c r="G199" s="233"/>
      <c r="H199" s="233"/>
      <c r="I199" s="233"/>
      <c r="J199" s="138"/>
      <c r="K199" s="140">
        <v>1139.6</v>
      </c>
      <c r="L199" s="138"/>
      <c r="M199" s="138"/>
      <c r="N199" s="138"/>
      <c r="O199" s="138"/>
      <c r="P199" s="138"/>
      <c r="Q199" s="138"/>
      <c r="R199" s="138"/>
      <c r="S199" s="141"/>
      <c r="T199" s="142"/>
      <c r="U199" s="138"/>
      <c r="V199" s="138"/>
      <c r="W199" s="138"/>
      <c r="X199" s="138"/>
      <c r="Y199" s="138"/>
      <c r="Z199" s="138"/>
      <c r="AA199" s="143"/>
      <c r="AT199" s="144" t="s">
        <v>214</v>
      </c>
      <c r="AU199" s="144" t="s">
        <v>73</v>
      </c>
      <c r="AV199" s="144" t="s">
        <v>73</v>
      </c>
      <c r="AW199" s="144" t="s">
        <v>104</v>
      </c>
      <c r="AX199" s="144" t="s">
        <v>17</v>
      </c>
      <c r="AY199" s="144" t="s">
        <v>123</v>
      </c>
    </row>
    <row r="200" spans="2:65" s="6" customFormat="1" ht="27" customHeight="1">
      <c r="B200" s="21"/>
      <c r="C200" s="117" t="s">
        <v>902</v>
      </c>
      <c r="D200" s="117" t="s">
        <v>124</v>
      </c>
      <c r="E200" s="118" t="s">
        <v>903</v>
      </c>
      <c r="F200" s="218" t="s">
        <v>904</v>
      </c>
      <c r="G200" s="219"/>
      <c r="H200" s="219"/>
      <c r="I200" s="219"/>
      <c r="J200" s="120" t="s">
        <v>226</v>
      </c>
      <c r="K200" s="121">
        <v>518</v>
      </c>
      <c r="L200" s="220"/>
      <c r="M200" s="219"/>
      <c r="N200" s="221">
        <f>ROUND($L$200*$K$200,2)</f>
        <v>0</v>
      </c>
      <c r="O200" s="219"/>
      <c r="P200" s="219"/>
      <c r="Q200" s="219"/>
      <c r="R200" s="119" t="s">
        <v>161</v>
      </c>
      <c r="S200" s="41"/>
      <c r="T200" s="122"/>
      <c r="U200" s="123" t="s">
        <v>35</v>
      </c>
      <c r="V200" s="22"/>
      <c r="W200" s="22"/>
      <c r="X200" s="124">
        <v>0.00116</v>
      </c>
      <c r="Y200" s="124">
        <f>$X$200*$K$200</f>
        <v>0.60088</v>
      </c>
      <c r="Z200" s="124">
        <v>0</v>
      </c>
      <c r="AA200" s="125">
        <f>$Z$200*$K$200</f>
        <v>0</v>
      </c>
      <c r="AR200" s="80" t="s">
        <v>122</v>
      </c>
      <c r="AT200" s="80" t="s">
        <v>124</v>
      </c>
      <c r="AU200" s="80" t="s">
        <v>73</v>
      </c>
      <c r="AY200" s="6" t="s">
        <v>123</v>
      </c>
      <c r="BE200" s="126">
        <f>IF($U$200="základní",$N$200,0)</f>
        <v>0</v>
      </c>
      <c r="BF200" s="126">
        <f>IF($U$200="snížená",$N$200,0)</f>
        <v>0</v>
      </c>
      <c r="BG200" s="126">
        <f>IF($U$200="zákl. přenesená",$N$200,0)</f>
        <v>0</v>
      </c>
      <c r="BH200" s="126">
        <f>IF($U$200="sníž. přenesená",$N$200,0)</f>
        <v>0</v>
      </c>
      <c r="BI200" s="126">
        <f>IF($U$200="nulová",$N$200,0)</f>
        <v>0</v>
      </c>
      <c r="BJ200" s="80" t="s">
        <v>17</v>
      </c>
      <c r="BK200" s="126">
        <f>ROUND($L$200*$K$200,2)</f>
        <v>0</v>
      </c>
      <c r="BL200" s="80" t="s">
        <v>122</v>
      </c>
      <c r="BM200" s="80" t="s">
        <v>905</v>
      </c>
    </row>
    <row r="201" spans="2:47" s="6" customFormat="1" ht="16.5" customHeight="1">
      <c r="B201" s="21"/>
      <c r="C201" s="22"/>
      <c r="D201" s="22"/>
      <c r="E201" s="22"/>
      <c r="F201" s="222" t="s">
        <v>906</v>
      </c>
      <c r="G201" s="189"/>
      <c r="H201" s="189"/>
      <c r="I201" s="189"/>
      <c r="J201" s="189"/>
      <c r="K201" s="189"/>
      <c r="L201" s="189"/>
      <c r="M201" s="189"/>
      <c r="N201" s="189"/>
      <c r="O201" s="189"/>
      <c r="P201" s="189"/>
      <c r="Q201" s="189"/>
      <c r="R201" s="189"/>
      <c r="S201" s="41"/>
      <c r="T201" s="50"/>
      <c r="U201" s="22"/>
      <c r="V201" s="22"/>
      <c r="W201" s="22"/>
      <c r="X201" s="22"/>
      <c r="Y201" s="22"/>
      <c r="Z201" s="22"/>
      <c r="AA201" s="51"/>
      <c r="AT201" s="6" t="s">
        <v>128</v>
      </c>
      <c r="AU201" s="6" t="s">
        <v>73</v>
      </c>
    </row>
    <row r="202" spans="2:47" s="6" customFormat="1" ht="62.25" customHeight="1">
      <c r="B202" s="21"/>
      <c r="C202" s="22"/>
      <c r="D202" s="22"/>
      <c r="E202" s="22"/>
      <c r="F202" s="227" t="s">
        <v>907</v>
      </c>
      <c r="G202" s="189"/>
      <c r="H202" s="189"/>
      <c r="I202" s="189"/>
      <c r="J202" s="189"/>
      <c r="K202" s="189"/>
      <c r="L202" s="189"/>
      <c r="M202" s="189"/>
      <c r="N202" s="189"/>
      <c r="O202" s="189"/>
      <c r="P202" s="189"/>
      <c r="Q202" s="189"/>
      <c r="R202" s="189"/>
      <c r="S202" s="41"/>
      <c r="T202" s="50"/>
      <c r="U202" s="22"/>
      <c r="V202" s="22"/>
      <c r="W202" s="22"/>
      <c r="X202" s="22"/>
      <c r="Y202" s="22"/>
      <c r="Z202" s="22"/>
      <c r="AA202" s="51"/>
      <c r="AT202" s="6" t="s">
        <v>165</v>
      </c>
      <c r="AU202" s="6" t="s">
        <v>73</v>
      </c>
    </row>
    <row r="203" spans="2:63" s="106" customFormat="1" ht="30.75" customHeight="1">
      <c r="B203" s="107"/>
      <c r="C203" s="108"/>
      <c r="D203" s="116" t="s">
        <v>767</v>
      </c>
      <c r="E203" s="108"/>
      <c r="F203" s="108"/>
      <c r="G203" s="108"/>
      <c r="H203" s="108"/>
      <c r="I203" s="108"/>
      <c r="J203" s="108"/>
      <c r="K203" s="108"/>
      <c r="L203" s="108"/>
      <c r="M203" s="108"/>
      <c r="N203" s="226">
        <f>$BK$203</f>
        <v>0</v>
      </c>
      <c r="O203" s="225"/>
      <c r="P203" s="225"/>
      <c r="Q203" s="225"/>
      <c r="R203" s="108"/>
      <c r="S203" s="110"/>
      <c r="T203" s="111"/>
      <c r="U203" s="108"/>
      <c r="V203" s="108"/>
      <c r="W203" s="112">
        <f>SUM($W$204:$W$322)</f>
        <v>0</v>
      </c>
      <c r="X203" s="108"/>
      <c r="Y203" s="112">
        <f>SUM($Y$204:$Y$322)</f>
        <v>4602.4533790000005</v>
      </c>
      <c r="Z203" s="108"/>
      <c r="AA203" s="113">
        <f>SUM($AA$204:$AA$322)</f>
        <v>0</v>
      </c>
      <c r="AR203" s="114" t="s">
        <v>17</v>
      </c>
      <c r="AT203" s="114" t="s">
        <v>64</v>
      </c>
      <c r="AU203" s="114" t="s">
        <v>17</v>
      </c>
      <c r="AY203" s="114" t="s">
        <v>123</v>
      </c>
      <c r="BK203" s="115">
        <f>SUM($BK$204:$BK$322)</f>
        <v>0</v>
      </c>
    </row>
    <row r="204" spans="2:65" s="6" customFormat="1" ht="15.75" customHeight="1">
      <c r="B204" s="21"/>
      <c r="C204" s="117" t="s">
        <v>215</v>
      </c>
      <c r="D204" s="117" t="s">
        <v>124</v>
      </c>
      <c r="E204" s="118" t="s">
        <v>908</v>
      </c>
      <c r="F204" s="218" t="s">
        <v>909</v>
      </c>
      <c r="G204" s="219"/>
      <c r="H204" s="219"/>
      <c r="I204" s="219"/>
      <c r="J204" s="120" t="s">
        <v>172</v>
      </c>
      <c r="K204" s="121">
        <v>318.2</v>
      </c>
      <c r="L204" s="220"/>
      <c r="M204" s="219"/>
      <c r="N204" s="221">
        <f>ROUND($L$204*$K$204,2)</f>
        <v>0</v>
      </c>
      <c r="O204" s="219"/>
      <c r="P204" s="219"/>
      <c r="Q204" s="219"/>
      <c r="R204" s="119"/>
      <c r="S204" s="41"/>
      <c r="T204" s="122"/>
      <c r="U204" s="123" t="s">
        <v>35</v>
      </c>
      <c r="V204" s="22"/>
      <c r="W204" s="22"/>
      <c r="X204" s="124">
        <v>0</v>
      </c>
      <c r="Y204" s="124">
        <f>$X$204*$K$204</f>
        <v>0</v>
      </c>
      <c r="Z204" s="124">
        <v>0</v>
      </c>
      <c r="AA204" s="125">
        <f>$Z$204*$K$204</f>
        <v>0</v>
      </c>
      <c r="AR204" s="80" t="s">
        <v>122</v>
      </c>
      <c r="AT204" s="80" t="s">
        <v>124</v>
      </c>
      <c r="AU204" s="80" t="s">
        <v>73</v>
      </c>
      <c r="AY204" s="6" t="s">
        <v>123</v>
      </c>
      <c r="BE204" s="126">
        <f>IF($U$204="základní",$N$204,0)</f>
        <v>0</v>
      </c>
      <c r="BF204" s="126">
        <f>IF($U$204="snížená",$N$204,0)</f>
        <v>0</v>
      </c>
      <c r="BG204" s="126">
        <f>IF($U$204="zákl. přenesená",$N$204,0)</f>
        <v>0</v>
      </c>
      <c r="BH204" s="126">
        <f>IF($U$204="sníž. přenesená",$N$204,0)</f>
        <v>0</v>
      </c>
      <c r="BI204" s="126">
        <f>IF($U$204="nulová",$N$204,0)</f>
        <v>0</v>
      </c>
      <c r="BJ204" s="80" t="s">
        <v>17</v>
      </c>
      <c r="BK204" s="126">
        <f>ROUND($L$204*$K$204,2)</f>
        <v>0</v>
      </c>
      <c r="BL204" s="80" t="s">
        <v>122</v>
      </c>
      <c r="BM204" s="80" t="s">
        <v>910</v>
      </c>
    </row>
    <row r="205" spans="2:47" s="6" customFormat="1" ht="16.5" customHeight="1">
      <c r="B205" s="21"/>
      <c r="C205" s="22"/>
      <c r="D205" s="22"/>
      <c r="E205" s="22"/>
      <c r="F205" s="222" t="s">
        <v>911</v>
      </c>
      <c r="G205" s="189"/>
      <c r="H205" s="189"/>
      <c r="I205" s="189"/>
      <c r="J205" s="189"/>
      <c r="K205" s="189"/>
      <c r="L205" s="189"/>
      <c r="M205" s="189"/>
      <c r="N205" s="189"/>
      <c r="O205" s="189"/>
      <c r="P205" s="189"/>
      <c r="Q205" s="189"/>
      <c r="R205" s="189"/>
      <c r="S205" s="41"/>
      <c r="T205" s="50"/>
      <c r="U205" s="22"/>
      <c r="V205" s="22"/>
      <c r="W205" s="22"/>
      <c r="X205" s="22"/>
      <c r="Y205" s="22"/>
      <c r="Z205" s="22"/>
      <c r="AA205" s="51"/>
      <c r="AT205" s="6" t="s">
        <v>128</v>
      </c>
      <c r="AU205" s="6" t="s">
        <v>73</v>
      </c>
    </row>
    <row r="206" spans="2:51" s="6" customFormat="1" ht="15.75" customHeight="1">
      <c r="B206" s="137"/>
      <c r="C206" s="138"/>
      <c r="D206" s="138"/>
      <c r="E206" s="138"/>
      <c r="F206" s="232" t="s">
        <v>736</v>
      </c>
      <c r="G206" s="233"/>
      <c r="H206" s="233"/>
      <c r="I206" s="233"/>
      <c r="J206" s="138"/>
      <c r="K206" s="140">
        <v>318.2</v>
      </c>
      <c r="L206" s="138"/>
      <c r="M206" s="138"/>
      <c r="N206" s="138"/>
      <c r="O206" s="138"/>
      <c r="P206" s="138"/>
      <c r="Q206" s="138"/>
      <c r="R206" s="138"/>
      <c r="S206" s="141"/>
      <c r="T206" s="142"/>
      <c r="U206" s="138"/>
      <c r="V206" s="138"/>
      <c r="W206" s="138"/>
      <c r="X206" s="138"/>
      <c r="Y206" s="138"/>
      <c r="Z206" s="138"/>
      <c r="AA206" s="143"/>
      <c r="AT206" s="144" t="s">
        <v>214</v>
      </c>
      <c r="AU206" s="144" t="s">
        <v>73</v>
      </c>
      <c r="AV206" s="144" t="s">
        <v>73</v>
      </c>
      <c r="AW206" s="144" t="s">
        <v>104</v>
      </c>
      <c r="AX206" s="144" t="s">
        <v>17</v>
      </c>
      <c r="AY206" s="144" t="s">
        <v>123</v>
      </c>
    </row>
    <row r="207" spans="2:65" s="6" customFormat="1" ht="15.75" customHeight="1">
      <c r="B207" s="21"/>
      <c r="C207" s="117" t="s">
        <v>144</v>
      </c>
      <c r="D207" s="117" t="s">
        <v>124</v>
      </c>
      <c r="E207" s="118" t="s">
        <v>912</v>
      </c>
      <c r="F207" s="218" t="s">
        <v>913</v>
      </c>
      <c r="G207" s="219"/>
      <c r="H207" s="219"/>
      <c r="I207" s="219"/>
      <c r="J207" s="120" t="s">
        <v>172</v>
      </c>
      <c r="K207" s="121">
        <v>318.2</v>
      </c>
      <c r="L207" s="220"/>
      <c r="M207" s="219"/>
      <c r="N207" s="221">
        <f>ROUND($L$207*$K$207,2)</f>
        <v>0</v>
      </c>
      <c r="O207" s="219"/>
      <c r="P207" s="219"/>
      <c r="Q207" s="219"/>
      <c r="R207" s="119" t="s">
        <v>161</v>
      </c>
      <c r="S207" s="41"/>
      <c r="T207" s="122"/>
      <c r="U207" s="123" t="s">
        <v>35</v>
      </c>
      <c r="V207" s="22"/>
      <c r="W207" s="22"/>
      <c r="X207" s="124">
        <v>0.0982</v>
      </c>
      <c r="Y207" s="124">
        <f>$X$207*$K$207</f>
        <v>31.247239999999998</v>
      </c>
      <c r="Z207" s="124">
        <v>0</v>
      </c>
      <c r="AA207" s="125">
        <f>$Z$207*$K$207</f>
        <v>0</v>
      </c>
      <c r="AR207" s="80" t="s">
        <v>122</v>
      </c>
      <c r="AT207" s="80" t="s">
        <v>124</v>
      </c>
      <c r="AU207" s="80" t="s">
        <v>73</v>
      </c>
      <c r="AY207" s="6" t="s">
        <v>123</v>
      </c>
      <c r="BE207" s="126">
        <f>IF($U$207="základní",$N$207,0)</f>
        <v>0</v>
      </c>
      <c r="BF207" s="126">
        <f>IF($U$207="snížená",$N$207,0)</f>
        <v>0</v>
      </c>
      <c r="BG207" s="126">
        <f>IF($U$207="zákl. přenesená",$N$207,0)</f>
        <v>0</v>
      </c>
      <c r="BH207" s="126">
        <f>IF($U$207="sníž. přenesená",$N$207,0)</f>
        <v>0</v>
      </c>
      <c r="BI207" s="126">
        <f>IF($U$207="nulová",$N$207,0)</f>
        <v>0</v>
      </c>
      <c r="BJ207" s="80" t="s">
        <v>17</v>
      </c>
      <c r="BK207" s="126">
        <f>ROUND($L$207*$K$207,2)</f>
        <v>0</v>
      </c>
      <c r="BL207" s="80" t="s">
        <v>122</v>
      </c>
      <c r="BM207" s="80" t="s">
        <v>914</v>
      </c>
    </row>
    <row r="208" spans="2:47" s="6" customFormat="1" ht="16.5" customHeight="1">
      <c r="B208" s="21"/>
      <c r="C208" s="22"/>
      <c r="D208" s="22"/>
      <c r="E208" s="22"/>
      <c r="F208" s="222" t="s">
        <v>915</v>
      </c>
      <c r="G208" s="189"/>
      <c r="H208" s="189"/>
      <c r="I208" s="189"/>
      <c r="J208" s="189"/>
      <c r="K208" s="189"/>
      <c r="L208" s="189"/>
      <c r="M208" s="189"/>
      <c r="N208" s="189"/>
      <c r="O208" s="189"/>
      <c r="P208" s="189"/>
      <c r="Q208" s="189"/>
      <c r="R208" s="189"/>
      <c r="S208" s="41"/>
      <c r="T208" s="50"/>
      <c r="U208" s="22"/>
      <c r="V208" s="22"/>
      <c r="W208" s="22"/>
      <c r="X208" s="22"/>
      <c r="Y208" s="22"/>
      <c r="Z208" s="22"/>
      <c r="AA208" s="51"/>
      <c r="AT208" s="6" t="s">
        <v>128</v>
      </c>
      <c r="AU208" s="6" t="s">
        <v>73</v>
      </c>
    </row>
    <row r="209" spans="2:51" s="6" customFormat="1" ht="15.75" customHeight="1">
      <c r="B209" s="137"/>
      <c r="C209" s="138"/>
      <c r="D209" s="138"/>
      <c r="E209" s="138"/>
      <c r="F209" s="232" t="s">
        <v>736</v>
      </c>
      <c r="G209" s="233"/>
      <c r="H209" s="233"/>
      <c r="I209" s="233"/>
      <c r="J209" s="138"/>
      <c r="K209" s="140">
        <v>318.2</v>
      </c>
      <c r="L209" s="138"/>
      <c r="M209" s="138"/>
      <c r="N209" s="138"/>
      <c r="O209" s="138"/>
      <c r="P209" s="138"/>
      <c r="Q209" s="138"/>
      <c r="R209" s="138"/>
      <c r="S209" s="141"/>
      <c r="T209" s="142"/>
      <c r="U209" s="138"/>
      <c r="V209" s="138"/>
      <c r="W209" s="138"/>
      <c r="X209" s="138"/>
      <c r="Y209" s="138"/>
      <c r="Z209" s="138"/>
      <c r="AA209" s="143"/>
      <c r="AT209" s="144" t="s">
        <v>214</v>
      </c>
      <c r="AU209" s="144" t="s">
        <v>73</v>
      </c>
      <c r="AV209" s="144" t="s">
        <v>73</v>
      </c>
      <c r="AW209" s="144" t="s">
        <v>104</v>
      </c>
      <c r="AX209" s="144" t="s">
        <v>17</v>
      </c>
      <c r="AY209" s="144" t="s">
        <v>123</v>
      </c>
    </row>
    <row r="210" spans="2:65" s="6" customFormat="1" ht="15.75" customHeight="1">
      <c r="B210" s="21"/>
      <c r="C210" s="117" t="s">
        <v>141</v>
      </c>
      <c r="D210" s="117" t="s">
        <v>124</v>
      </c>
      <c r="E210" s="118" t="s">
        <v>916</v>
      </c>
      <c r="F210" s="218" t="s">
        <v>917</v>
      </c>
      <c r="G210" s="219"/>
      <c r="H210" s="219"/>
      <c r="I210" s="219"/>
      <c r="J210" s="120" t="s">
        <v>172</v>
      </c>
      <c r="K210" s="121">
        <v>322.7</v>
      </c>
      <c r="L210" s="220"/>
      <c r="M210" s="219"/>
      <c r="N210" s="221">
        <f>ROUND($L$210*$K$210,2)</f>
        <v>0</v>
      </c>
      <c r="O210" s="219"/>
      <c r="P210" s="219"/>
      <c r="Q210" s="219"/>
      <c r="R210" s="119" t="s">
        <v>161</v>
      </c>
      <c r="S210" s="41"/>
      <c r="T210" s="122"/>
      <c r="U210" s="123" t="s">
        <v>35</v>
      </c>
      <c r="V210" s="22"/>
      <c r="W210" s="22"/>
      <c r="X210" s="124">
        <v>0.18907</v>
      </c>
      <c r="Y210" s="124">
        <f>$X$210*$K$210</f>
        <v>61.012888999999994</v>
      </c>
      <c r="Z210" s="124">
        <v>0</v>
      </c>
      <c r="AA210" s="125">
        <f>$Z$210*$K$210</f>
        <v>0</v>
      </c>
      <c r="AR210" s="80" t="s">
        <v>122</v>
      </c>
      <c r="AT210" s="80" t="s">
        <v>124</v>
      </c>
      <c r="AU210" s="80" t="s">
        <v>73</v>
      </c>
      <c r="AY210" s="6" t="s">
        <v>123</v>
      </c>
      <c r="BE210" s="126">
        <f>IF($U$210="základní",$N$210,0)</f>
        <v>0</v>
      </c>
      <c r="BF210" s="126">
        <f>IF($U$210="snížená",$N$210,0)</f>
        <v>0</v>
      </c>
      <c r="BG210" s="126">
        <f>IF($U$210="zákl. přenesená",$N$210,0)</f>
        <v>0</v>
      </c>
      <c r="BH210" s="126">
        <f>IF($U$210="sníž. přenesená",$N$210,0)</f>
        <v>0</v>
      </c>
      <c r="BI210" s="126">
        <f>IF($U$210="nulová",$N$210,0)</f>
        <v>0</v>
      </c>
      <c r="BJ210" s="80" t="s">
        <v>17</v>
      </c>
      <c r="BK210" s="126">
        <f>ROUND($L$210*$K$210,2)</f>
        <v>0</v>
      </c>
      <c r="BL210" s="80" t="s">
        <v>122</v>
      </c>
      <c r="BM210" s="80" t="s">
        <v>918</v>
      </c>
    </row>
    <row r="211" spans="2:47" s="6" customFormat="1" ht="16.5" customHeight="1">
      <c r="B211" s="21"/>
      <c r="C211" s="22"/>
      <c r="D211" s="22"/>
      <c r="E211" s="22"/>
      <c r="F211" s="222" t="s">
        <v>919</v>
      </c>
      <c r="G211" s="189"/>
      <c r="H211" s="189"/>
      <c r="I211" s="189"/>
      <c r="J211" s="189"/>
      <c r="K211" s="189"/>
      <c r="L211" s="189"/>
      <c r="M211" s="189"/>
      <c r="N211" s="189"/>
      <c r="O211" s="189"/>
      <c r="P211" s="189"/>
      <c r="Q211" s="189"/>
      <c r="R211" s="189"/>
      <c r="S211" s="41"/>
      <c r="T211" s="50"/>
      <c r="U211" s="22"/>
      <c r="V211" s="22"/>
      <c r="W211" s="22"/>
      <c r="X211" s="22"/>
      <c r="Y211" s="22"/>
      <c r="Z211" s="22"/>
      <c r="AA211" s="51"/>
      <c r="AT211" s="6" t="s">
        <v>128</v>
      </c>
      <c r="AU211" s="6" t="s">
        <v>73</v>
      </c>
    </row>
    <row r="212" spans="2:51" s="6" customFormat="1" ht="15.75" customHeight="1">
      <c r="B212" s="145"/>
      <c r="C212" s="146"/>
      <c r="D212" s="146"/>
      <c r="E212" s="146"/>
      <c r="F212" s="234" t="s">
        <v>737</v>
      </c>
      <c r="G212" s="235"/>
      <c r="H212" s="235"/>
      <c r="I212" s="235"/>
      <c r="J212" s="146"/>
      <c r="K212" s="146"/>
      <c r="L212" s="146"/>
      <c r="M212" s="146"/>
      <c r="N212" s="146"/>
      <c r="O212" s="146"/>
      <c r="P212" s="146"/>
      <c r="Q212" s="146"/>
      <c r="R212" s="146"/>
      <c r="S212" s="148"/>
      <c r="T212" s="149"/>
      <c r="U212" s="146"/>
      <c r="V212" s="146"/>
      <c r="W212" s="146"/>
      <c r="X212" s="146"/>
      <c r="Y212" s="146"/>
      <c r="Z212" s="146"/>
      <c r="AA212" s="150"/>
      <c r="AT212" s="151" t="s">
        <v>214</v>
      </c>
      <c r="AU212" s="151" t="s">
        <v>73</v>
      </c>
      <c r="AV212" s="151" t="s">
        <v>17</v>
      </c>
      <c r="AW212" s="151" t="s">
        <v>104</v>
      </c>
      <c r="AX212" s="151" t="s">
        <v>65</v>
      </c>
      <c r="AY212" s="151" t="s">
        <v>123</v>
      </c>
    </row>
    <row r="213" spans="2:51" s="6" customFormat="1" ht="15.75" customHeight="1">
      <c r="B213" s="137"/>
      <c r="C213" s="138"/>
      <c r="D213" s="138"/>
      <c r="E213" s="138"/>
      <c r="F213" s="232" t="s">
        <v>736</v>
      </c>
      <c r="G213" s="233"/>
      <c r="H213" s="233"/>
      <c r="I213" s="233"/>
      <c r="J213" s="138"/>
      <c r="K213" s="140">
        <v>318.2</v>
      </c>
      <c r="L213" s="138"/>
      <c r="M213" s="138"/>
      <c r="N213" s="138"/>
      <c r="O213" s="138"/>
      <c r="P213" s="138"/>
      <c r="Q213" s="138"/>
      <c r="R213" s="138"/>
      <c r="S213" s="141"/>
      <c r="T213" s="142"/>
      <c r="U213" s="138"/>
      <c r="V213" s="138"/>
      <c r="W213" s="138"/>
      <c r="X213" s="138"/>
      <c r="Y213" s="138"/>
      <c r="Z213" s="138"/>
      <c r="AA213" s="143"/>
      <c r="AT213" s="144" t="s">
        <v>214</v>
      </c>
      <c r="AU213" s="144" t="s">
        <v>73</v>
      </c>
      <c r="AV213" s="144" t="s">
        <v>73</v>
      </c>
      <c r="AW213" s="144" t="s">
        <v>104</v>
      </c>
      <c r="AX213" s="144" t="s">
        <v>65</v>
      </c>
      <c r="AY213" s="144" t="s">
        <v>123</v>
      </c>
    </row>
    <row r="214" spans="2:51" s="6" customFormat="1" ht="15.75" customHeight="1">
      <c r="B214" s="145"/>
      <c r="C214" s="146"/>
      <c r="D214" s="146"/>
      <c r="E214" s="146"/>
      <c r="F214" s="234" t="s">
        <v>920</v>
      </c>
      <c r="G214" s="235"/>
      <c r="H214" s="235"/>
      <c r="I214" s="235"/>
      <c r="J214" s="146"/>
      <c r="K214" s="146"/>
      <c r="L214" s="146"/>
      <c r="M214" s="146"/>
      <c r="N214" s="146"/>
      <c r="O214" s="146"/>
      <c r="P214" s="146"/>
      <c r="Q214" s="146"/>
      <c r="R214" s="146"/>
      <c r="S214" s="148"/>
      <c r="T214" s="149"/>
      <c r="U214" s="146"/>
      <c r="V214" s="146"/>
      <c r="W214" s="146"/>
      <c r="X214" s="146"/>
      <c r="Y214" s="146"/>
      <c r="Z214" s="146"/>
      <c r="AA214" s="150"/>
      <c r="AT214" s="151" t="s">
        <v>214</v>
      </c>
      <c r="AU214" s="151" t="s">
        <v>73</v>
      </c>
      <c r="AV214" s="151" t="s">
        <v>17</v>
      </c>
      <c r="AW214" s="151" t="s">
        <v>104</v>
      </c>
      <c r="AX214" s="151" t="s">
        <v>65</v>
      </c>
      <c r="AY214" s="151" t="s">
        <v>123</v>
      </c>
    </row>
    <row r="215" spans="2:51" s="6" customFormat="1" ht="15.75" customHeight="1">
      <c r="B215" s="137"/>
      <c r="C215" s="138"/>
      <c r="D215" s="138"/>
      <c r="E215" s="138"/>
      <c r="F215" s="232" t="s">
        <v>740</v>
      </c>
      <c r="G215" s="233"/>
      <c r="H215" s="233"/>
      <c r="I215" s="233"/>
      <c r="J215" s="138"/>
      <c r="K215" s="140">
        <v>4.5</v>
      </c>
      <c r="L215" s="138"/>
      <c r="M215" s="138"/>
      <c r="N215" s="138"/>
      <c r="O215" s="138"/>
      <c r="P215" s="138"/>
      <c r="Q215" s="138"/>
      <c r="R215" s="138"/>
      <c r="S215" s="141"/>
      <c r="T215" s="142"/>
      <c r="U215" s="138"/>
      <c r="V215" s="138"/>
      <c r="W215" s="138"/>
      <c r="X215" s="138"/>
      <c r="Y215" s="138"/>
      <c r="Z215" s="138"/>
      <c r="AA215" s="143"/>
      <c r="AT215" s="144" t="s">
        <v>214</v>
      </c>
      <c r="AU215" s="144" t="s">
        <v>73</v>
      </c>
      <c r="AV215" s="144" t="s">
        <v>73</v>
      </c>
      <c r="AW215" s="144" t="s">
        <v>104</v>
      </c>
      <c r="AX215" s="144" t="s">
        <v>65</v>
      </c>
      <c r="AY215" s="144" t="s">
        <v>123</v>
      </c>
    </row>
    <row r="216" spans="2:51" s="6" customFormat="1" ht="15.75" customHeight="1">
      <c r="B216" s="152"/>
      <c r="C216" s="153"/>
      <c r="D216" s="153"/>
      <c r="E216" s="153"/>
      <c r="F216" s="236" t="s">
        <v>614</v>
      </c>
      <c r="G216" s="237"/>
      <c r="H216" s="237"/>
      <c r="I216" s="237"/>
      <c r="J216" s="153"/>
      <c r="K216" s="154">
        <v>322.7</v>
      </c>
      <c r="L216" s="153"/>
      <c r="M216" s="153"/>
      <c r="N216" s="153"/>
      <c r="O216" s="153"/>
      <c r="P216" s="153"/>
      <c r="Q216" s="153"/>
      <c r="R216" s="153"/>
      <c r="S216" s="155"/>
      <c r="T216" s="156"/>
      <c r="U216" s="153"/>
      <c r="V216" s="153"/>
      <c r="W216" s="153"/>
      <c r="X216" s="153"/>
      <c r="Y216" s="153"/>
      <c r="Z216" s="153"/>
      <c r="AA216" s="157"/>
      <c r="AT216" s="158" t="s">
        <v>214</v>
      </c>
      <c r="AU216" s="158" t="s">
        <v>73</v>
      </c>
      <c r="AV216" s="158" t="s">
        <v>122</v>
      </c>
      <c r="AW216" s="158" t="s">
        <v>104</v>
      </c>
      <c r="AX216" s="158" t="s">
        <v>17</v>
      </c>
      <c r="AY216" s="158" t="s">
        <v>123</v>
      </c>
    </row>
    <row r="217" spans="2:65" s="6" customFormat="1" ht="15.75" customHeight="1">
      <c r="B217" s="21"/>
      <c r="C217" s="117" t="s">
        <v>122</v>
      </c>
      <c r="D217" s="117" t="s">
        <v>124</v>
      </c>
      <c r="E217" s="118" t="s">
        <v>921</v>
      </c>
      <c r="F217" s="218" t="s">
        <v>922</v>
      </c>
      <c r="G217" s="219"/>
      <c r="H217" s="219"/>
      <c r="I217" s="219"/>
      <c r="J217" s="120" t="s">
        <v>172</v>
      </c>
      <c r="K217" s="121">
        <v>4520.1</v>
      </c>
      <c r="L217" s="220"/>
      <c r="M217" s="219"/>
      <c r="N217" s="221">
        <f>ROUND($L$217*$K$217,2)</f>
        <v>0</v>
      </c>
      <c r="O217" s="219"/>
      <c r="P217" s="219"/>
      <c r="Q217" s="219"/>
      <c r="R217" s="119" t="s">
        <v>161</v>
      </c>
      <c r="S217" s="41"/>
      <c r="T217" s="122"/>
      <c r="U217" s="123" t="s">
        <v>35</v>
      </c>
      <c r="V217" s="22"/>
      <c r="W217" s="22"/>
      <c r="X217" s="124">
        <v>0.27994</v>
      </c>
      <c r="Y217" s="124">
        <f>$X$217*$K$217</f>
        <v>1265.3567940000003</v>
      </c>
      <c r="Z217" s="124">
        <v>0</v>
      </c>
      <c r="AA217" s="125">
        <f>$Z$217*$K$217</f>
        <v>0</v>
      </c>
      <c r="AR217" s="80" t="s">
        <v>122</v>
      </c>
      <c r="AT217" s="80" t="s">
        <v>124</v>
      </c>
      <c r="AU217" s="80" t="s">
        <v>73</v>
      </c>
      <c r="AY217" s="6" t="s">
        <v>123</v>
      </c>
      <c r="BE217" s="126">
        <f>IF($U$217="základní",$N$217,0)</f>
        <v>0</v>
      </c>
      <c r="BF217" s="126">
        <f>IF($U$217="snížená",$N$217,0)</f>
        <v>0</v>
      </c>
      <c r="BG217" s="126">
        <f>IF($U$217="zákl. přenesená",$N$217,0)</f>
        <v>0</v>
      </c>
      <c r="BH217" s="126">
        <f>IF($U$217="sníž. přenesená",$N$217,0)</f>
        <v>0</v>
      </c>
      <c r="BI217" s="126">
        <f>IF($U$217="nulová",$N$217,0)</f>
        <v>0</v>
      </c>
      <c r="BJ217" s="80" t="s">
        <v>17</v>
      </c>
      <c r="BK217" s="126">
        <f>ROUND($L$217*$K$217,2)</f>
        <v>0</v>
      </c>
      <c r="BL217" s="80" t="s">
        <v>122</v>
      </c>
      <c r="BM217" s="80" t="s">
        <v>923</v>
      </c>
    </row>
    <row r="218" spans="2:47" s="6" customFormat="1" ht="16.5" customHeight="1">
      <c r="B218" s="21"/>
      <c r="C218" s="22"/>
      <c r="D218" s="22"/>
      <c r="E218" s="22"/>
      <c r="F218" s="222" t="s">
        <v>924</v>
      </c>
      <c r="G218" s="189"/>
      <c r="H218" s="189"/>
      <c r="I218" s="189"/>
      <c r="J218" s="189"/>
      <c r="K218" s="189"/>
      <c r="L218" s="189"/>
      <c r="M218" s="189"/>
      <c r="N218" s="189"/>
      <c r="O218" s="189"/>
      <c r="P218" s="189"/>
      <c r="Q218" s="189"/>
      <c r="R218" s="189"/>
      <c r="S218" s="41"/>
      <c r="T218" s="50"/>
      <c r="U218" s="22"/>
      <c r="V218" s="22"/>
      <c r="W218" s="22"/>
      <c r="X218" s="22"/>
      <c r="Y218" s="22"/>
      <c r="Z218" s="22"/>
      <c r="AA218" s="51"/>
      <c r="AT218" s="6" t="s">
        <v>128</v>
      </c>
      <c r="AU218" s="6" t="s">
        <v>73</v>
      </c>
    </row>
    <row r="219" spans="2:51" s="6" customFormat="1" ht="15.75" customHeight="1">
      <c r="B219" s="145"/>
      <c r="C219" s="146"/>
      <c r="D219" s="146"/>
      <c r="E219" s="146"/>
      <c r="F219" s="234" t="s">
        <v>925</v>
      </c>
      <c r="G219" s="235"/>
      <c r="H219" s="235"/>
      <c r="I219" s="235"/>
      <c r="J219" s="146"/>
      <c r="K219" s="146"/>
      <c r="L219" s="146"/>
      <c r="M219" s="146"/>
      <c r="N219" s="146"/>
      <c r="O219" s="146"/>
      <c r="P219" s="146"/>
      <c r="Q219" s="146"/>
      <c r="R219" s="146"/>
      <c r="S219" s="148"/>
      <c r="T219" s="149"/>
      <c r="U219" s="146"/>
      <c r="V219" s="146"/>
      <c r="W219" s="146"/>
      <c r="X219" s="146"/>
      <c r="Y219" s="146"/>
      <c r="Z219" s="146"/>
      <c r="AA219" s="150"/>
      <c r="AT219" s="151" t="s">
        <v>214</v>
      </c>
      <c r="AU219" s="151" t="s">
        <v>73</v>
      </c>
      <c r="AV219" s="151" t="s">
        <v>17</v>
      </c>
      <c r="AW219" s="151" t="s">
        <v>104</v>
      </c>
      <c r="AX219" s="151" t="s">
        <v>65</v>
      </c>
      <c r="AY219" s="151" t="s">
        <v>123</v>
      </c>
    </row>
    <row r="220" spans="2:51" s="6" customFormat="1" ht="15.75" customHeight="1">
      <c r="B220" s="137"/>
      <c r="C220" s="138"/>
      <c r="D220" s="138"/>
      <c r="E220" s="138"/>
      <c r="F220" s="232" t="s">
        <v>926</v>
      </c>
      <c r="G220" s="233"/>
      <c r="H220" s="233"/>
      <c r="I220" s="233"/>
      <c r="J220" s="138"/>
      <c r="K220" s="140">
        <v>1401</v>
      </c>
      <c r="L220" s="138"/>
      <c r="M220" s="138"/>
      <c r="N220" s="138"/>
      <c r="O220" s="138"/>
      <c r="P220" s="138"/>
      <c r="Q220" s="138"/>
      <c r="R220" s="138"/>
      <c r="S220" s="141"/>
      <c r="T220" s="142"/>
      <c r="U220" s="138"/>
      <c r="V220" s="138"/>
      <c r="W220" s="138"/>
      <c r="X220" s="138"/>
      <c r="Y220" s="138"/>
      <c r="Z220" s="138"/>
      <c r="AA220" s="143"/>
      <c r="AT220" s="144" t="s">
        <v>214</v>
      </c>
      <c r="AU220" s="144" t="s">
        <v>73</v>
      </c>
      <c r="AV220" s="144" t="s">
        <v>73</v>
      </c>
      <c r="AW220" s="144" t="s">
        <v>104</v>
      </c>
      <c r="AX220" s="144" t="s">
        <v>65</v>
      </c>
      <c r="AY220" s="144" t="s">
        <v>123</v>
      </c>
    </row>
    <row r="221" spans="2:51" s="6" customFormat="1" ht="15.75" customHeight="1">
      <c r="B221" s="145"/>
      <c r="C221" s="146"/>
      <c r="D221" s="146"/>
      <c r="E221" s="146"/>
      <c r="F221" s="234" t="s">
        <v>927</v>
      </c>
      <c r="G221" s="235"/>
      <c r="H221" s="235"/>
      <c r="I221" s="235"/>
      <c r="J221" s="146"/>
      <c r="K221" s="146"/>
      <c r="L221" s="146"/>
      <c r="M221" s="146"/>
      <c r="N221" s="146"/>
      <c r="O221" s="146"/>
      <c r="P221" s="146"/>
      <c r="Q221" s="146"/>
      <c r="R221" s="146"/>
      <c r="S221" s="148"/>
      <c r="T221" s="149"/>
      <c r="U221" s="146"/>
      <c r="V221" s="146"/>
      <c r="W221" s="146"/>
      <c r="X221" s="146"/>
      <c r="Y221" s="146"/>
      <c r="Z221" s="146"/>
      <c r="AA221" s="150"/>
      <c r="AT221" s="151" t="s">
        <v>214</v>
      </c>
      <c r="AU221" s="151" t="s">
        <v>73</v>
      </c>
      <c r="AV221" s="151" t="s">
        <v>17</v>
      </c>
      <c r="AW221" s="151" t="s">
        <v>104</v>
      </c>
      <c r="AX221" s="151" t="s">
        <v>65</v>
      </c>
      <c r="AY221" s="151" t="s">
        <v>123</v>
      </c>
    </row>
    <row r="222" spans="2:51" s="6" customFormat="1" ht="15.75" customHeight="1">
      <c r="B222" s="137"/>
      <c r="C222" s="138"/>
      <c r="D222" s="138"/>
      <c r="E222" s="138"/>
      <c r="F222" s="232" t="s">
        <v>746</v>
      </c>
      <c r="G222" s="233"/>
      <c r="H222" s="233"/>
      <c r="I222" s="233"/>
      <c r="J222" s="138"/>
      <c r="K222" s="140">
        <v>2048.1</v>
      </c>
      <c r="L222" s="138"/>
      <c r="M222" s="138"/>
      <c r="N222" s="138"/>
      <c r="O222" s="138"/>
      <c r="P222" s="138"/>
      <c r="Q222" s="138"/>
      <c r="R222" s="138"/>
      <c r="S222" s="141"/>
      <c r="T222" s="142"/>
      <c r="U222" s="138"/>
      <c r="V222" s="138"/>
      <c r="W222" s="138"/>
      <c r="X222" s="138"/>
      <c r="Y222" s="138"/>
      <c r="Z222" s="138"/>
      <c r="AA222" s="143"/>
      <c r="AT222" s="144" t="s">
        <v>214</v>
      </c>
      <c r="AU222" s="144" t="s">
        <v>73</v>
      </c>
      <c r="AV222" s="144" t="s">
        <v>73</v>
      </c>
      <c r="AW222" s="144" t="s">
        <v>104</v>
      </c>
      <c r="AX222" s="144" t="s">
        <v>65</v>
      </c>
      <c r="AY222" s="144" t="s">
        <v>123</v>
      </c>
    </row>
    <row r="223" spans="2:51" s="6" customFormat="1" ht="15.75" customHeight="1">
      <c r="B223" s="145"/>
      <c r="C223" s="146"/>
      <c r="D223" s="146"/>
      <c r="E223" s="146"/>
      <c r="F223" s="234" t="s">
        <v>928</v>
      </c>
      <c r="G223" s="235"/>
      <c r="H223" s="235"/>
      <c r="I223" s="235"/>
      <c r="J223" s="146"/>
      <c r="K223" s="146"/>
      <c r="L223" s="146"/>
      <c r="M223" s="146"/>
      <c r="N223" s="146"/>
      <c r="O223" s="146"/>
      <c r="P223" s="146"/>
      <c r="Q223" s="146"/>
      <c r="R223" s="146"/>
      <c r="S223" s="148"/>
      <c r="T223" s="149"/>
      <c r="U223" s="146"/>
      <c r="V223" s="146"/>
      <c r="W223" s="146"/>
      <c r="X223" s="146"/>
      <c r="Y223" s="146"/>
      <c r="Z223" s="146"/>
      <c r="AA223" s="150"/>
      <c r="AT223" s="151" t="s">
        <v>214</v>
      </c>
      <c r="AU223" s="151" t="s">
        <v>73</v>
      </c>
      <c r="AV223" s="151" t="s">
        <v>17</v>
      </c>
      <c r="AW223" s="151" t="s">
        <v>104</v>
      </c>
      <c r="AX223" s="151" t="s">
        <v>65</v>
      </c>
      <c r="AY223" s="151" t="s">
        <v>123</v>
      </c>
    </row>
    <row r="224" spans="2:51" s="6" customFormat="1" ht="15.75" customHeight="1">
      <c r="B224" s="137"/>
      <c r="C224" s="138"/>
      <c r="D224" s="138"/>
      <c r="E224" s="138"/>
      <c r="F224" s="232" t="s">
        <v>733</v>
      </c>
      <c r="G224" s="233"/>
      <c r="H224" s="233"/>
      <c r="I224" s="233"/>
      <c r="J224" s="138"/>
      <c r="K224" s="140">
        <v>948.7</v>
      </c>
      <c r="L224" s="138"/>
      <c r="M224" s="138"/>
      <c r="N224" s="138"/>
      <c r="O224" s="138"/>
      <c r="P224" s="138"/>
      <c r="Q224" s="138"/>
      <c r="R224" s="138"/>
      <c r="S224" s="141"/>
      <c r="T224" s="142"/>
      <c r="U224" s="138"/>
      <c r="V224" s="138"/>
      <c r="W224" s="138"/>
      <c r="X224" s="138"/>
      <c r="Y224" s="138"/>
      <c r="Z224" s="138"/>
      <c r="AA224" s="143"/>
      <c r="AT224" s="144" t="s">
        <v>214</v>
      </c>
      <c r="AU224" s="144" t="s">
        <v>73</v>
      </c>
      <c r="AV224" s="144" t="s">
        <v>73</v>
      </c>
      <c r="AW224" s="144" t="s">
        <v>104</v>
      </c>
      <c r="AX224" s="144" t="s">
        <v>65</v>
      </c>
      <c r="AY224" s="144" t="s">
        <v>123</v>
      </c>
    </row>
    <row r="225" spans="2:51" s="6" customFormat="1" ht="15.75" customHeight="1">
      <c r="B225" s="145"/>
      <c r="C225" s="146"/>
      <c r="D225" s="146"/>
      <c r="E225" s="146"/>
      <c r="F225" s="234" t="s">
        <v>929</v>
      </c>
      <c r="G225" s="235"/>
      <c r="H225" s="235"/>
      <c r="I225" s="235"/>
      <c r="J225" s="146"/>
      <c r="K225" s="146"/>
      <c r="L225" s="146"/>
      <c r="M225" s="146"/>
      <c r="N225" s="146"/>
      <c r="O225" s="146"/>
      <c r="P225" s="146"/>
      <c r="Q225" s="146"/>
      <c r="R225" s="146"/>
      <c r="S225" s="148"/>
      <c r="T225" s="149"/>
      <c r="U225" s="146"/>
      <c r="V225" s="146"/>
      <c r="W225" s="146"/>
      <c r="X225" s="146"/>
      <c r="Y225" s="146"/>
      <c r="Z225" s="146"/>
      <c r="AA225" s="150"/>
      <c r="AT225" s="151" t="s">
        <v>214</v>
      </c>
      <c r="AU225" s="151" t="s">
        <v>73</v>
      </c>
      <c r="AV225" s="151" t="s">
        <v>17</v>
      </c>
      <c r="AW225" s="151" t="s">
        <v>104</v>
      </c>
      <c r="AX225" s="151" t="s">
        <v>65</v>
      </c>
      <c r="AY225" s="151" t="s">
        <v>123</v>
      </c>
    </row>
    <row r="226" spans="2:51" s="6" customFormat="1" ht="15.75" customHeight="1">
      <c r="B226" s="137"/>
      <c r="C226" s="138"/>
      <c r="D226" s="138"/>
      <c r="E226" s="138"/>
      <c r="F226" s="232" t="s">
        <v>728</v>
      </c>
      <c r="G226" s="233"/>
      <c r="H226" s="233"/>
      <c r="I226" s="233"/>
      <c r="J226" s="138"/>
      <c r="K226" s="140">
        <v>104.3</v>
      </c>
      <c r="L226" s="138"/>
      <c r="M226" s="138"/>
      <c r="N226" s="138"/>
      <c r="O226" s="138"/>
      <c r="P226" s="138"/>
      <c r="Q226" s="138"/>
      <c r="R226" s="138"/>
      <c r="S226" s="141"/>
      <c r="T226" s="142"/>
      <c r="U226" s="138"/>
      <c r="V226" s="138"/>
      <c r="W226" s="138"/>
      <c r="X226" s="138"/>
      <c r="Y226" s="138"/>
      <c r="Z226" s="138"/>
      <c r="AA226" s="143"/>
      <c r="AT226" s="144" t="s">
        <v>214</v>
      </c>
      <c r="AU226" s="144" t="s">
        <v>73</v>
      </c>
      <c r="AV226" s="144" t="s">
        <v>73</v>
      </c>
      <c r="AW226" s="144" t="s">
        <v>104</v>
      </c>
      <c r="AX226" s="144" t="s">
        <v>65</v>
      </c>
      <c r="AY226" s="144" t="s">
        <v>123</v>
      </c>
    </row>
    <row r="227" spans="2:51" s="6" customFormat="1" ht="15.75" customHeight="1">
      <c r="B227" s="145"/>
      <c r="C227" s="146"/>
      <c r="D227" s="146"/>
      <c r="E227" s="146"/>
      <c r="F227" s="234" t="s">
        <v>732</v>
      </c>
      <c r="G227" s="235"/>
      <c r="H227" s="235"/>
      <c r="I227" s="235"/>
      <c r="J227" s="146"/>
      <c r="K227" s="146"/>
      <c r="L227" s="146"/>
      <c r="M227" s="146"/>
      <c r="N227" s="146"/>
      <c r="O227" s="146"/>
      <c r="P227" s="146"/>
      <c r="Q227" s="146"/>
      <c r="R227" s="146"/>
      <c r="S227" s="148"/>
      <c r="T227" s="149"/>
      <c r="U227" s="146"/>
      <c r="V227" s="146"/>
      <c r="W227" s="146"/>
      <c r="X227" s="146"/>
      <c r="Y227" s="146"/>
      <c r="Z227" s="146"/>
      <c r="AA227" s="150"/>
      <c r="AT227" s="151" t="s">
        <v>214</v>
      </c>
      <c r="AU227" s="151" t="s">
        <v>73</v>
      </c>
      <c r="AV227" s="151" t="s">
        <v>17</v>
      </c>
      <c r="AW227" s="151" t="s">
        <v>104</v>
      </c>
      <c r="AX227" s="151" t="s">
        <v>65</v>
      </c>
      <c r="AY227" s="151" t="s">
        <v>123</v>
      </c>
    </row>
    <row r="228" spans="2:51" s="6" customFormat="1" ht="15.75" customHeight="1">
      <c r="B228" s="137"/>
      <c r="C228" s="138"/>
      <c r="D228" s="138"/>
      <c r="E228" s="138"/>
      <c r="F228" s="232" t="s">
        <v>731</v>
      </c>
      <c r="G228" s="233"/>
      <c r="H228" s="233"/>
      <c r="I228" s="233"/>
      <c r="J228" s="138"/>
      <c r="K228" s="140">
        <v>18</v>
      </c>
      <c r="L228" s="138"/>
      <c r="M228" s="138"/>
      <c r="N228" s="138"/>
      <c r="O228" s="138"/>
      <c r="P228" s="138"/>
      <c r="Q228" s="138"/>
      <c r="R228" s="138"/>
      <c r="S228" s="141"/>
      <c r="T228" s="142"/>
      <c r="U228" s="138"/>
      <c r="V228" s="138"/>
      <c r="W228" s="138"/>
      <c r="X228" s="138"/>
      <c r="Y228" s="138"/>
      <c r="Z228" s="138"/>
      <c r="AA228" s="143"/>
      <c r="AT228" s="144" t="s">
        <v>214</v>
      </c>
      <c r="AU228" s="144" t="s">
        <v>73</v>
      </c>
      <c r="AV228" s="144" t="s">
        <v>73</v>
      </c>
      <c r="AW228" s="144" t="s">
        <v>104</v>
      </c>
      <c r="AX228" s="144" t="s">
        <v>65</v>
      </c>
      <c r="AY228" s="144" t="s">
        <v>123</v>
      </c>
    </row>
    <row r="229" spans="2:51" s="6" customFormat="1" ht="15.75" customHeight="1">
      <c r="B229" s="152"/>
      <c r="C229" s="153"/>
      <c r="D229" s="153"/>
      <c r="E229" s="153"/>
      <c r="F229" s="236" t="s">
        <v>614</v>
      </c>
      <c r="G229" s="237"/>
      <c r="H229" s="237"/>
      <c r="I229" s="237"/>
      <c r="J229" s="153"/>
      <c r="K229" s="154">
        <v>4520.1</v>
      </c>
      <c r="L229" s="153"/>
      <c r="M229" s="153"/>
      <c r="N229" s="153"/>
      <c r="O229" s="153"/>
      <c r="P229" s="153"/>
      <c r="Q229" s="153"/>
      <c r="R229" s="153"/>
      <c r="S229" s="155"/>
      <c r="T229" s="156"/>
      <c r="U229" s="153"/>
      <c r="V229" s="153"/>
      <c r="W229" s="153"/>
      <c r="X229" s="153"/>
      <c r="Y229" s="153"/>
      <c r="Z229" s="153"/>
      <c r="AA229" s="157"/>
      <c r="AT229" s="158" t="s">
        <v>214</v>
      </c>
      <c r="AU229" s="158" t="s">
        <v>73</v>
      </c>
      <c r="AV229" s="158" t="s">
        <v>122</v>
      </c>
      <c r="AW229" s="158" t="s">
        <v>104</v>
      </c>
      <c r="AX229" s="158" t="s">
        <v>17</v>
      </c>
      <c r="AY229" s="158" t="s">
        <v>123</v>
      </c>
    </row>
    <row r="230" spans="2:65" s="6" customFormat="1" ht="15.75" customHeight="1">
      <c r="B230" s="21"/>
      <c r="C230" s="117" t="s">
        <v>69</v>
      </c>
      <c r="D230" s="117" t="s">
        <v>124</v>
      </c>
      <c r="E230" s="118" t="s">
        <v>930</v>
      </c>
      <c r="F230" s="218" t="s">
        <v>931</v>
      </c>
      <c r="G230" s="219"/>
      <c r="H230" s="219"/>
      <c r="I230" s="219"/>
      <c r="J230" s="120" t="s">
        <v>172</v>
      </c>
      <c r="K230" s="121">
        <v>2048.1</v>
      </c>
      <c r="L230" s="220"/>
      <c r="M230" s="219"/>
      <c r="N230" s="221">
        <f>ROUND($L$230*$K$230,2)</f>
        <v>0</v>
      </c>
      <c r="O230" s="219"/>
      <c r="P230" s="219"/>
      <c r="Q230" s="219"/>
      <c r="R230" s="119" t="s">
        <v>161</v>
      </c>
      <c r="S230" s="41"/>
      <c r="T230" s="122"/>
      <c r="U230" s="123" t="s">
        <v>35</v>
      </c>
      <c r="V230" s="22"/>
      <c r="W230" s="22"/>
      <c r="X230" s="124">
        <v>0.3708</v>
      </c>
      <c r="Y230" s="124">
        <f>$X$230*$K$230</f>
        <v>759.43548</v>
      </c>
      <c r="Z230" s="124">
        <v>0</v>
      </c>
      <c r="AA230" s="125">
        <f>$Z$230*$K$230</f>
        <v>0</v>
      </c>
      <c r="AR230" s="80" t="s">
        <v>122</v>
      </c>
      <c r="AT230" s="80" t="s">
        <v>124</v>
      </c>
      <c r="AU230" s="80" t="s">
        <v>73</v>
      </c>
      <c r="AY230" s="6" t="s">
        <v>123</v>
      </c>
      <c r="BE230" s="126">
        <f>IF($U$230="základní",$N$230,0)</f>
        <v>0</v>
      </c>
      <c r="BF230" s="126">
        <f>IF($U$230="snížená",$N$230,0)</f>
        <v>0</v>
      </c>
      <c r="BG230" s="126">
        <f>IF($U$230="zákl. přenesená",$N$230,0)</f>
        <v>0</v>
      </c>
      <c r="BH230" s="126">
        <f>IF($U$230="sníž. přenesená",$N$230,0)</f>
        <v>0</v>
      </c>
      <c r="BI230" s="126">
        <f>IF($U$230="nulová",$N$230,0)</f>
        <v>0</v>
      </c>
      <c r="BJ230" s="80" t="s">
        <v>17</v>
      </c>
      <c r="BK230" s="126">
        <f>ROUND($L$230*$K$230,2)</f>
        <v>0</v>
      </c>
      <c r="BL230" s="80" t="s">
        <v>122</v>
      </c>
      <c r="BM230" s="80" t="s">
        <v>932</v>
      </c>
    </row>
    <row r="231" spans="2:47" s="6" customFormat="1" ht="16.5" customHeight="1">
      <c r="B231" s="21"/>
      <c r="C231" s="22"/>
      <c r="D231" s="22"/>
      <c r="E231" s="22"/>
      <c r="F231" s="222" t="s">
        <v>933</v>
      </c>
      <c r="G231" s="189"/>
      <c r="H231" s="189"/>
      <c r="I231" s="189"/>
      <c r="J231" s="189"/>
      <c r="K231" s="189"/>
      <c r="L231" s="189"/>
      <c r="M231" s="189"/>
      <c r="N231" s="189"/>
      <c r="O231" s="189"/>
      <c r="P231" s="189"/>
      <c r="Q231" s="189"/>
      <c r="R231" s="189"/>
      <c r="S231" s="41"/>
      <c r="T231" s="50"/>
      <c r="U231" s="22"/>
      <c r="V231" s="22"/>
      <c r="W231" s="22"/>
      <c r="X231" s="22"/>
      <c r="Y231" s="22"/>
      <c r="Z231" s="22"/>
      <c r="AA231" s="51"/>
      <c r="AT231" s="6" t="s">
        <v>128</v>
      </c>
      <c r="AU231" s="6" t="s">
        <v>73</v>
      </c>
    </row>
    <row r="232" spans="2:51" s="6" customFormat="1" ht="15.75" customHeight="1">
      <c r="B232" s="137"/>
      <c r="C232" s="138"/>
      <c r="D232" s="138"/>
      <c r="E232" s="138"/>
      <c r="F232" s="232" t="s">
        <v>746</v>
      </c>
      <c r="G232" s="233"/>
      <c r="H232" s="233"/>
      <c r="I232" s="233"/>
      <c r="J232" s="138"/>
      <c r="K232" s="140">
        <v>2048.1</v>
      </c>
      <c r="L232" s="138"/>
      <c r="M232" s="138"/>
      <c r="N232" s="138"/>
      <c r="O232" s="138"/>
      <c r="P232" s="138"/>
      <c r="Q232" s="138"/>
      <c r="R232" s="138"/>
      <c r="S232" s="141"/>
      <c r="T232" s="142"/>
      <c r="U232" s="138"/>
      <c r="V232" s="138"/>
      <c r="W232" s="138"/>
      <c r="X232" s="138"/>
      <c r="Y232" s="138"/>
      <c r="Z232" s="138"/>
      <c r="AA232" s="143"/>
      <c r="AT232" s="144" t="s">
        <v>214</v>
      </c>
      <c r="AU232" s="144" t="s">
        <v>73</v>
      </c>
      <c r="AV232" s="144" t="s">
        <v>73</v>
      </c>
      <c r="AW232" s="144" t="s">
        <v>104</v>
      </c>
      <c r="AX232" s="144" t="s">
        <v>17</v>
      </c>
      <c r="AY232" s="144" t="s">
        <v>123</v>
      </c>
    </row>
    <row r="233" spans="2:65" s="6" customFormat="1" ht="15.75" customHeight="1">
      <c r="B233" s="21"/>
      <c r="C233" s="117" t="s">
        <v>73</v>
      </c>
      <c r="D233" s="117" t="s">
        <v>124</v>
      </c>
      <c r="E233" s="118" t="s">
        <v>934</v>
      </c>
      <c r="F233" s="218" t="s">
        <v>935</v>
      </c>
      <c r="G233" s="219"/>
      <c r="H233" s="219"/>
      <c r="I233" s="219"/>
      <c r="J233" s="120" t="s">
        <v>172</v>
      </c>
      <c r="K233" s="121">
        <v>4.5</v>
      </c>
      <c r="L233" s="220"/>
      <c r="M233" s="219"/>
      <c r="N233" s="221">
        <f>ROUND($L$233*$K$233,2)</f>
        <v>0</v>
      </c>
      <c r="O233" s="219"/>
      <c r="P233" s="219"/>
      <c r="Q233" s="219"/>
      <c r="R233" s="119" t="s">
        <v>161</v>
      </c>
      <c r="S233" s="41"/>
      <c r="T233" s="122"/>
      <c r="U233" s="123" t="s">
        <v>35</v>
      </c>
      <c r="V233" s="22"/>
      <c r="W233" s="22"/>
      <c r="X233" s="124">
        <v>0.42532</v>
      </c>
      <c r="Y233" s="124">
        <f>$X$233*$K$233</f>
        <v>1.91394</v>
      </c>
      <c r="Z233" s="124">
        <v>0</v>
      </c>
      <c r="AA233" s="125">
        <f>$Z$233*$K$233</f>
        <v>0</v>
      </c>
      <c r="AR233" s="80" t="s">
        <v>122</v>
      </c>
      <c r="AT233" s="80" t="s">
        <v>124</v>
      </c>
      <c r="AU233" s="80" t="s">
        <v>73</v>
      </c>
      <c r="AY233" s="6" t="s">
        <v>123</v>
      </c>
      <c r="BE233" s="126">
        <f>IF($U$233="základní",$N$233,0)</f>
        <v>0</v>
      </c>
      <c r="BF233" s="126">
        <f>IF($U$233="snížená",$N$233,0)</f>
        <v>0</v>
      </c>
      <c r="BG233" s="126">
        <f>IF($U$233="zákl. přenesená",$N$233,0)</f>
        <v>0</v>
      </c>
      <c r="BH233" s="126">
        <f>IF($U$233="sníž. přenesená",$N$233,0)</f>
        <v>0</v>
      </c>
      <c r="BI233" s="126">
        <f>IF($U$233="nulová",$N$233,0)</f>
        <v>0</v>
      </c>
      <c r="BJ233" s="80" t="s">
        <v>17</v>
      </c>
      <c r="BK233" s="126">
        <f>ROUND($L$233*$K$233,2)</f>
        <v>0</v>
      </c>
      <c r="BL233" s="80" t="s">
        <v>122</v>
      </c>
      <c r="BM233" s="80" t="s">
        <v>936</v>
      </c>
    </row>
    <row r="234" spans="2:47" s="6" customFormat="1" ht="16.5" customHeight="1">
      <c r="B234" s="21"/>
      <c r="C234" s="22"/>
      <c r="D234" s="22"/>
      <c r="E234" s="22"/>
      <c r="F234" s="222" t="s">
        <v>937</v>
      </c>
      <c r="G234" s="189"/>
      <c r="H234" s="189"/>
      <c r="I234" s="189"/>
      <c r="J234" s="189"/>
      <c r="K234" s="189"/>
      <c r="L234" s="189"/>
      <c r="M234" s="189"/>
      <c r="N234" s="189"/>
      <c r="O234" s="189"/>
      <c r="P234" s="189"/>
      <c r="Q234" s="189"/>
      <c r="R234" s="189"/>
      <c r="S234" s="41"/>
      <c r="T234" s="50"/>
      <c r="U234" s="22"/>
      <c r="V234" s="22"/>
      <c r="W234" s="22"/>
      <c r="X234" s="22"/>
      <c r="Y234" s="22"/>
      <c r="Z234" s="22"/>
      <c r="AA234" s="51"/>
      <c r="AT234" s="6" t="s">
        <v>128</v>
      </c>
      <c r="AU234" s="6" t="s">
        <v>73</v>
      </c>
    </row>
    <row r="235" spans="2:51" s="6" customFormat="1" ht="15.75" customHeight="1">
      <c r="B235" s="137"/>
      <c r="C235" s="138"/>
      <c r="D235" s="138"/>
      <c r="E235" s="138"/>
      <c r="F235" s="232" t="s">
        <v>740</v>
      </c>
      <c r="G235" s="233"/>
      <c r="H235" s="233"/>
      <c r="I235" s="233"/>
      <c r="J235" s="138"/>
      <c r="K235" s="140">
        <v>4.5</v>
      </c>
      <c r="L235" s="138"/>
      <c r="M235" s="138"/>
      <c r="N235" s="138"/>
      <c r="O235" s="138"/>
      <c r="P235" s="138"/>
      <c r="Q235" s="138"/>
      <c r="R235" s="138"/>
      <c r="S235" s="141"/>
      <c r="T235" s="142"/>
      <c r="U235" s="138"/>
      <c r="V235" s="138"/>
      <c r="W235" s="138"/>
      <c r="X235" s="138"/>
      <c r="Y235" s="138"/>
      <c r="Z235" s="138"/>
      <c r="AA235" s="143"/>
      <c r="AT235" s="144" t="s">
        <v>214</v>
      </c>
      <c r="AU235" s="144" t="s">
        <v>73</v>
      </c>
      <c r="AV235" s="144" t="s">
        <v>73</v>
      </c>
      <c r="AW235" s="144" t="s">
        <v>104</v>
      </c>
      <c r="AX235" s="144" t="s">
        <v>17</v>
      </c>
      <c r="AY235" s="144" t="s">
        <v>123</v>
      </c>
    </row>
    <row r="236" spans="2:65" s="6" customFormat="1" ht="15.75" customHeight="1">
      <c r="B236" s="21"/>
      <c r="C236" s="117" t="s">
        <v>17</v>
      </c>
      <c r="D236" s="117" t="s">
        <v>124</v>
      </c>
      <c r="E236" s="118" t="s">
        <v>938</v>
      </c>
      <c r="F236" s="218" t="s">
        <v>939</v>
      </c>
      <c r="G236" s="219"/>
      <c r="H236" s="219"/>
      <c r="I236" s="219"/>
      <c r="J236" s="120" t="s">
        <v>172</v>
      </c>
      <c r="K236" s="121">
        <v>2150.6</v>
      </c>
      <c r="L236" s="220"/>
      <c r="M236" s="219"/>
      <c r="N236" s="221">
        <f>ROUND($L$236*$K$236,2)</f>
        <v>0</v>
      </c>
      <c r="O236" s="219"/>
      <c r="P236" s="219"/>
      <c r="Q236" s="219"/>
      <c r="R236" s="119" t="s">
        <v>161</v>
      </c>
      <c r="S236" s="41"/>
      <c r="T236" s="122"/>
      <c r="U236" s="123" t="s">
        <v>35</v>
      </c>
      <c r="V236" s="22"/>
      <c r="W236" s="22"/>
      <c r="X236" s="124">
        <v>0.46166</v>
      </c>
      <c r="Y236" s="124">
        <f>$X$236*$K$236</f>
        <v>992.845996</v>
      </c>
      <c r="Z236" s="124">
        <v>0</v>
      </c>
      <c r="AA236" s="125">
        <f>$Z$236*$K$236</f>
        <v>0</v>
      </c>
      <c r="AR236" s="80" t="s">
        <v>122</v>
      </c>
      <c r="AT236" s="80" t="s">
        <v>124</v>
      </c>
      <c r="AU236" s="80" t="s">
        <v>73</v>
      </c>
      <c r="AY236" s="6" t="s">
        <v>123</v>
      </c>
      <c r="BE236" s="126">
        <f>IF($U$236="základní",$N$236,0)</f>
        <v>0</v>
      </c>
      <c r="BF236" s="126">
        <f>IF($U$236="snížená",$N$236,0)</f>
        <v>0</v>
      </c>
      <c r="BG236" s="126">
        <f>IF($U$236="zákl. přenesená",$N$236,0)</f>
        <v>0</v>
      </c>
      <c r="BH236" s="126">
        <f>IF($U$236="sníž. přenesená",$N$236,0)</f>
        <v>0</v>
      </c>
      <c r="BI236" s="126">
        <f>IF($U$236="nulová",$N$236,0)</f>
        <v>0</v>
      </c>
      <c r="BJ236" s="80" t="s">
        <v>17</v>
      </c>
      <c r="BK236" s="126">
        <f>ROUND($L$236*$K$236,2)</f>
        <v>0</v>
      </c>
      <c r="BL236" s="80" t="s">
        <v>122</v>
      </c>
      <c r="BM236" s="80" t="s">
        <v>940</v>
      </c>
    </row>
    <row r="237" spans="2:47" s="6" customFormat="1" ht="16.5" customHeight="1">
      <c r="B237" s="21"/>
      <c r="C237" s="22"/>
      <c r="D237" s="22"/>
      <c r="E237" s="22"/>
      <c r="F237" s="222" t="s">
        <v>941</v>
      </c>
      <c r="G237" s="189"/>
      <c r="H237" s="189"/>
      <c r="I237" s="189"/>
      <c r="J237" s="189"/>
      <c r="K237" s="189"/>
      <c r="L237" s="189"/>
      <c r="M237" s="189"/>
      <c r="N237" s="189"/>
      <c r="O237" s="189"/>
      <c r="P237" s="189"/>
      <c r="Q237" s="189"/>
      <c r="R237" s="189"/>
      <c r="S237" s="41"/>
      <c r="T237" s="50"/>
      <c r="U237" s="22"/>
      <c r="V237" s="22"/>
      <c r="W237" s="22"/>
      <c r="X237" s="22"/>
      <c r="Y237" s="22"/>
      <c r="Z237" s="22"/>
      <c r="AA237" s="51"/>
      <c r="AT237" s="6" t="s">
        <v>128</v>
      </c>
      <c r="AU237" s="6" t="s">
        <v>73</v>
      </c>
    </row>
    <row r="238" spans="2:51" s="6" customFormat="1" ht="15.75" customHeight="1">
      <c r="B238" s="137"/>
      <c r="C238" s="138"/>
      <c r="D238" s="138"/>
      <c r="E238" s="138"/>
      <c r="F238" s="232" t="s">
        <v>749</v>
      </c>
      <c r="G238" s="233"/>
      <c r="H238" s="233"/>
      <c r="I238" s="233"/>
      <c r="J238" s="138"/>
      <c r="K238" s="140">
        <v>2032.8</v>
      </c>
      <c r="L238" s="138"/>
      <c r="M238" s="138"/>
      <c r="N238" s="138"/>
      <c r="O238" s="138"/>
      <c r="P238" s="138"/>
      <c r="Q238" s="138"/>
      <c r="R238" s="138"/>
      <c r="S238" s="141"/>
      <c r="T238" s="142"/>
      <c r="U238" s="138"/>
      <c r="V238" s="138"/>
      <c r="W238" s="138"/>
      <c r="X238" s="138"/>
      <c r="Y238" s="138"/>
      <c r="Z238" s="138"/>
      <c r="AA238" s="143"/>
      <c r="AT238" s="144" t="s">
        <v>214</v>
      </c>
      <c r="AU238" s="144" t="s">
        <v>73</v>
      </c>
      <c r="AV238" s="144" t="s">
        <v>73</v>
      </c>
      <c r="AW238" s="144" t="s">
        <v>104</v>
      </c>
      <c r="AX238" s="144" t="s">
        <v>65</v>
      </c>
      <c r="AY238" s="144" t="s">
        <v>123</v>
      </c>
    </row>
    <row r="239" spans="2:51" s="6" customFormat="1" ht="15.75" customHeight="1">
      <c r="B239" s="145"/>
      <c r="C239" s="146"/>
      <c r="D239" s="146"/>
      <c r="E239" s="146"/>
      <c r="F239" s="234" t="s">
        <v>764</v>
      </c>
      <c r="G239" s="235"/>
      <c r="H239" s="235"/>
      <c r="I239" s="235"/>
      <c r="J239" s="146"/>
      <c r="K239" s="146"/>
      <c r="L239" s="146"/>
      <c r="M239" s="146"/>
      <c r="N239" s="146"/>
      <c r="O239" s="146"/>
      <c r="P239" s="146"/>
      <c r="Q239" s="146"/>
      <c r="R239" s="146"/>
      <c r="S239" s="148"/>
      <c r="T239" s="149"/>
      <c r="U239" s="146"/>
      <c r="V239" s="146"/>
      <c r="W239" s="146"/>
      <c r="X239" s="146"/>
      <c r="Y239" s="146"/>
      <c r="Z239" s="146"/>
      <c r="AA239" s="150"/>
      <c r="AT239" s="151" t="s">
        <v>214</v>
      </c>
      <c r="AU239" s="151" t="s">
        <v>73</v>
      </c>
      <c r="AV239" s="151" t="s">
        <v>17</v>
      </c>
      <c r="AW239" s="151" t="s">
        <v>104</v>
      </c>
      <c r="AX239" s="151" t="s">
        <v>65</v>
      </c>
      <c r="AY239" s="151" t="s">
        <v>123</v>
      </c>
    </row>
    <row r="240" spans="2:51" s="6" customFormat="1" ht="15.75" customHeight="1">
      <c r="B240" s="137"/>
      <c r="C240" s="138"/>
      <c r="D240" s="138"/>
      <c r="E240" s="138"/>
      <c r="F240" s="232" t="s">
        <v>763</v>
      </c>
      <c r="G240" s="233"/>
      <c r="H240" s="233"/>
      <c r="I240" s="233"/>
      <c r="J240" s="138"/>
      <c r="K240" s="140">
        <v>117.8</v>
      </c>
      <c r="L240" s="138"/>
      <c r="M240" s="138"/>
      <c r="N240" s="138"/>
      <c r="O240" s="138"/>
      <c r="P240" s="138"/>
      <c r="Q240" s="138"/>
      <c r="R240" s="138"/>
      <c r="S240" s="141"/>
      <c r="T240" s="142"/>
      <c r="U240" s="138"/>
      <c r="V240" s="138"/>
      <c r="W240" s="138"/>
      <c r="X240" s="138"/>
      <c r="Y240" s="138"/>
      <c r="Z240" s="138"/>
      <c r="AA240" s="143"/>
      <c r="AT240" s="144" t="s">
        <v>214</v>
      </c>
      <c r="AU240" s="144" t="s">
        <v>73</v>
      </c>
      <c r="AV240" s="144" t="s">
        <v>73</v>
      </c>
      <c r="AW240" s="144" t="s">
        <v>104</v>
      </c>
      <c r="AX240" s="144" t="s">
        <v>65</v>
      </c>
      <c r="AY240" s="144" t="s">
        <v>123</v>
      </c>
    </row>
    <row r="241" spans="2:51" s="6" customFormat="1" ht="15.75" customHeight="1">
      <c r="B241" s="152"/>
      <c r="C241" s="153"/>
      <c r="D241" s="153"/>
      <c r="E241" s="153"/>
      <c r="F241" s="236" t="s">
        <v>614</v>
      </c>
      <c r="G241" s="237"/>
      <c r="H241" s="237"/>
      <c r="I241" s="237"/>
      <c r="J241" s="153"/>
      <c r="K241" s="154">
        <v>2150.6</v>
      </c>
      <c r="L241" s="153"/>
      <c r="M241" s="153"/>
      <c r="N241" s="153"/>
      <c r="O241" s="153"/>
      <c r="P241" s="153"/>
      <c r="Q241" s="153"/>
      <c r="R241" s="153"/>
      <c r="S241" s="155"/>
      <c r="T241" s="156"/>
      <c r="U241" s="153"/>
      <c r="V241" s="153"/>
      <c r="W241" s="153"/>
      <c r="X241" s="153"/>
      <c r="Y241" s="153"/>
      <c r="Z241" s="153"/>
      <c r="AA241" s="157"/>
      <c r="AT241" s="158" t="s">
        <v>214</v>
      </c>
      <c r="AU241" s="158" t="s">
        <v>73</v>
      </c>
      <c r="AV241" s="158" t="s">
        <v>122</v>
      </c>
      <c r="AW241" s="158" t="s">
        <v>104</v>
      </c>
      <c r="AX241" s="158" t="s">
        <v>17</v>
      </c>
      <c r="AY241" s="158" t="s">
        <v>123</v>
      </c>
    </row>
    <row r="242" spans="2:65" s="6" customFormat="1" ht="15.75" customHeight="1">
      <c r="B242" s="21"/>
      <c r="C242" s="117" t="s">
        <v>238</v>
      </c>
      <c r="D242" s="117" t="s">
        <v>124</v>
      </c>
      <c r="E242" s="118" t="s">
        <v>942</v>
      </c>
      <c r="F242" s="218" t="s">
        <v>943</v>
      </c>
      <c r="G242" s="219"/>
      <c r="H242" s="219"/>
      <c r="I242" s="219"/>
      <c r="J242" s="120" t="s">
        <v>172</v>
      </c>
      <c r="K242" s="121">
        <v>104.3</v>
      </c>
      <c r="L242" s="220"/>
      <c r="M242" s="219"/>
      <c r="N242" s="221">
        <f>ROUND($L$242*$K$242,2)</f>
        <v>0</v>
      </c>
      <c r="O242" s="219"/>
      <c r="P242" s="219"/>
      <c r="Q242" s="219"/>
      <c r="R242" s="119" t="s">
        <v>161</v>
      </c>
      <c r="S242" s="41"/>
      <c r="T242" s="122"/>
      <c r="U242" s="123" t="s">
        <v>35</v>
      </c>
      <c r="V242" s="22"/>
      <c r="W242" s="22"/>
      <c r="X242" s="124">
        <v>0.066</v>
      </c>
      <c r="Y242" s="124">
        <f>$X$242*$K$242</f>
        <v>6.8838</v>
      </c>
      <c r="Z242" s="124">
        <v>0</v>
      </c>
      <c r="AA242" s="125">
        <f>$Z$242*$K$242</f>
        <v>0</v>
      </c>
      <c r="AR242" s="80" t="s">
        <v>122</v>
      </c>
      <c r="AT242" s="80" t="s">
        <v>124</v>
      </c>
      <c r="AU242" s="80" t="s">
        <v>73</v>
      </c>
      <c r="AY242" s="6" t="s">
        <v>123</v>
      </c>
      <c r="BE242" s="126">
        <f>IF($U$242="základní",$N$242,0)</f>
        <v>0</v>
      </c>
      <c r="BF242" s="126">
        <f>IF($U$242="snížená",$N$242,0)</f>
        <v>0</v>
      </c>
      <c r="BG242" s="126">
        <f>IF($U$242="zákl. přenesená",$N$242,0)</f>
        <v>0</v>
      </c>
      <c r="BH242" s="126">
        <f>IF($U$242="sníž. přenesená",$N$242,0)</f>
        <v>0</v>
      </c>
      <c r="BI242" s="126">
        <f>IF($U$242="nulová",$N$242,0)</f>
        <v>0</v>
      </c>
      <c r="BJ242" s="80" t="s">
        <v>17</v>
      </c>
      <c r="BK242" s="126">
        <f>ROUND($L$242*$K$242,2)</f>
        <v>0</v>
      </c>
      <c r="BL242" s="80" t="s">
        <v>122</v>
      </c>
      <c r="BM242" s="80" t="s">
        <v>944</v>
      </c>
    </row>
    <row r="243" spans="2:47" s="6" customFormat="1" ht="16.5" customHeight="1">
      <c r="B243" s="21"/>
      <c r="C243" s="22"/>
      <c r="D243" s="22"/>
      <c r="E243" s="22"/>
      <c r="F243" s="222" t="s">
        <v>945</v>
      </c>
      <c r="G243" s="189"/>
      <c r="H243" s="189"/>
      <c r="I243" s="189"/>
      <c r="J243" s="189"/>
      <c r="K243" s="189"/>
      <c r="L243" s="189"/>
      <c r="M243" s="189"/>
      <c r="N243" s="189"/>
      <c r="O243" s="189"/>
      <c r="P243" s="189"/>
      <c r="Q243" s="189"/>
      <c r="R243" s="189"/>
      <c r="S243" s="41"/>
      <c r="T243" s="50"/>
      <c r="U243" s="22"/>
      <c r="V243" s="22"/>
      <c r="W243" s="22"/>
      <c r="X243" s="22"/>
      <c r="Y243" s="22"/>
      <c r="Z243" s="22"/>
      <c r="AA243" s="51"/>
      <c r="AT243" s="6" t="s">
        <v>128</v>
      </c>
      <c r="AU243" s="6" t="s">
        <v>73</v>
      </c>
    </row>
    <row r="244" spans="2:51" s="6" customFormat="1" ht="15.75" customHeight="1">
      <c r="B244" s="137"/>
      <c r="C244" s="138"/>
      <c r="D244" s="138"/>
      <c r="E244" s="138"/>
      <c r="F244" s="232" t="s">
        <v>728</v>
      </c>
      <c r="G244" s="233"/>
      <c r="H244" s="233"/>
      <c r="I244" s="233"/>
      <c r="J244" s="138"/>
      <c r="K244" s="140">
        <v>104.3</v>
      </c>
      <c r="L244" s="138"/>
      <c r="M244" s="138"/>
      <c r="N244" s="138"/>
      <c r="O244" s="138"/>
      <c r="P244" s="138"/>
      <c r="Q244" s="138"/>
      <c r="R244" s="138"/>
      <c r="S244" s="141"/>
      <c r="T244" s="142"/>
      <c r="U244" s="138"/>
      <c r="V244" s="138"/>
      <c r="W244" s="138"/>
      <c r="X244" s="138"/>
      <c r="Y244" s="138"/>
      <c r="Z244" s="138"/>
      <c r="AA244" s="143"/>
      <c r="AT244" s="144" t="s">
        <v>214</v>
      </c>
      <c r="AU244" s="144" t="s">
        <v>73</v>
      </c>
      <c r="AV244" s="144" t="s">
        <v>73</v>
      </c>
      <c r="AW244" s="144" t="s">
        <v>104</v>
      </c>
      <c r="AX244" s="144" t="s">
        <v>17</v>
      </c>
      <c r="AY244" s="144" t="s">
        <v>123</v>
      </c>
    </row>
    <row r="245" spans="2:65" s="6" customFormat="1" ht="27" customHeight="1">
      <c r="B245" s="21"/>
      <c r="C245" s="117" t="s">
        <v>230</v>
      </c>
      <c r="D245" s="117" t="s">
        <v>124</v>
      </c>
      <c r="E245" s="118" t="s">
        <v>946</v>
      </c>
      <c r="F245" s="218" t="s">
        <v>947</v>
      </c>
      <c r="G245" s="219"/>
      <c r="H245" s="219"/>
      <c r="I245" s="219"/>
      <c r="J245" s="120" t="s">
        <v>172</v>
      </c>
      <c r="K245" s="121">
        <v>700.5</v>
      </c>
      <c r="L245" s="220"/>
      <c r="M245" s="219"/>
      <c r="N245" s="221">
        <f>ROUND($L$245*$K$245,2)</f>
        <v>0</v>
      </c>
      <c r="O245" s="219"/>
      <c r="P245" s="219"/>
      <c r="Q245" s="219"/>
      <c r="R245" s="119" t="s">
        <v>161</v>
      </c>
      <c r="S245" s="41"/>
      <c r="T245" s="122"/>
      <c r="U245" s="123" t="s">
        <v>35</v>
      </c>
      <c r="V245" s="22"/>
      <c r="W245" s="22"/>
      <c r="X245" s="124">
        <v>0.13188</v>
      </c>
      <c r="Y245" s="124">
        <f>$X$245*$K$245</f>
        <v>92.38194</v>
      </c>
      <c r="Z245" s="124">
        <v>0</v>
      </c>
      <c r="AA245" s="125">
        <f>$Z$245*$K$245</f>
        <v>0</v>
      </c>
      <c r="AR245" s="80" t="s">
        <v>122</v>
      </c>
      <c r="AT245" s="80" t="s">
        <v>124</v>
      </c>
      <c r="AU245" s="80" t="s">
        <v>73</v>
      </c>
      <c r="AY245" s="6" t="s">
        <v>123</v>
      </c>
      <c r="BE245" s="126">
        <f>IF($U$245="základní",$N$245,0)</f>
        <v>0</v>
      </c>
      <c r="BF245" s="126">
        <f>IF($U$245="snížená",$N$245,0)</f>
        <v>0</v>
      </c>
      <c r="BG245" s="126">
        <f>IF($U$245="zákl. přenesená",$N$245,0)</f>
        <v>0</v>
      </c>
      <c r="BH245" s="126">
        <f>IF($U$245="sníž. přenesená",$N$245,0)</f>
        <v>0</v>
      </c>
      <c r="BI245" s="126">
        <f>IF($U$245="nulová",$N$245,0)</f>
        <v>0</v>
      </c>
      <c r="BJ245" s="80" t="s">
        <v>17</v>
      </c>
      <c r="BK245" s="126">
        <f>ROUND($L$245*$K$245,2)</f>
        <v>0</v>
      </c>
      <c r="BL245" s="80" t="s">
        <v>122</v>
      </c>
      <c r="BM245" s="80" t="s">
        <v>948</v>
      </c>
    </row>
    <row r="246" spans="2:47" s="6" customFormat="1" ht="16.5" customHeight="1">
      <c r="B246" s="21"/>
      <c r="C246" s="22"/>
      <c r="D246" s="22"/>
      <c r="E246" s="22"/>
      <c r="F246" s="222" t="s">
        <v>949</v>
      </c>
      <c r="G246" s="189"/>
      <c r="H246" s="189"/>
      <c r="I246" s="189"/>
      <c r="J246" s="189"/>
      <c r="K246" s="189"/>
      <c r="L246" s="189"/>
      <c r="M246" s="189"/>
      <c r="N246" s="189"/>
      <c r="O246" s="189"/>
      <c r="P246" s="189"/>
      <c r="Q246" s="189"/>
      <c r="R246" s="189"/>
      <c r="S246" s="41"/>
      <c r="T246" s="50"/>
      <c r="U246" s="22"/>
      <c r="V246" s="22"/>
      <c r="W246" s="22"/>
      <c r="X246" s="22"/>
      <c r="Y246" s="22"/>
      <c r="Z246" s="22"/>
      <c r="AA246" s="51"/>
      <c r="AT246" s="6" t="s">
        <v>128</v>
      </c>
      <c r="AU246" s="6" t="s">
        <v>73</v>
      </c>
    </row>
    <row r="247" spans="2:47" s="6" customFormat="1" ht="38.25" customHeight="1">
      <c r="B247" s="21"/>
      <c r="C247" s="22"/>
      <c r="D247" s="22"/>
      <c r="E247" s="22"/>
      <c r="F247" s="227" t="s">
        <v>950</v>
      </c>
      <c r="G247" s="189"/>
      <c r="H247" s="189"/>
      <c r="I247" s="189"/>
      <c r="J247" s="189"/>
      <c r="K247" s="189"/>
      <c r="L247" s="189"/>
      <c r="M247" s="189"/>
      <c r="N247" s="189"/>
      <c r="O247" s="189"/>
      <c r="P247" s="189"/>
      <c r="Q247" s="189"/>
      <c r="R247" s="189"/>
      <c r="S247" s="41"/>
      <c r="T247" s="50"/>
      <c r="U247" s="22"/>
      <c r="V247" s="22"/>
      <c r="W247" s="22"/>
      <c r="X247" s="22"/>
      <c r="Y247" s="22"/>
      <c r="Z247" s="22"/>
      <c r="AA247" s="51"/>
      <c r="AT247" s="6" t="s">
        <v>165</v>
      </c>
      <c r="AU247" s="6" t="s">
        <v>73</v>
      </c>
    </row>
    <row r="248" spans="2:51" s="6" customFormat="1" ht="15.75" customHeight="1">
      <c r="B248" s="145"/>
      <c r="C248" s="146"/>
      <c r="D248" s="146"/>
      <c r="E248" s="146"/>
      <c r="F248" s="234" t="s">
        <v>951</v>
      </c>
      <c r="G248" s="235"/>
      <c r="H248" s="235"/>
      <c r="I248" s="235"/>
      <c r="J248" s="146"/>
      <c r="K248" s="146"/>
      <c r="L248" s="146"/>
      <c r="M248" s="146"/>
      <c r="N248" s="146"/>
      <c r="O248" s="146"/>
      <c r="P248" s="146"/>
      <c r="Q248" s="146"/>
      <c r="R248" s="146"/>
      <c r="S248" s="148"/>
      <c r="T248" s="149"/>
      <c r="U248" s="146"/>
      <c r="V248" s="146"/>
      <c r="W248" s="146"/>
      <c r="X248" s="146"/>
      <c r="Y248" s="146"/>
      <c r="Z248" s="146"/>
      <c r="AA248" s="150"/>
      <c r="AT248" s="151" t="s">
        <v>214</v>
      </c>
      <c r="AU248" s="151" t="s">
        <v>73</v>
      </c>
      <c r="AV248" s="151" t="s">
        <v>17</v>
      </c>
      <c r="AW248" s="151" t="s">
        <v>104</v>
      </c>
      <c r="AX248" s="151" t="s">
        <v>65</v>
      </c>
      <c r="AY248" s="151" t="s">
        <v>123</v>
      </c>
    </row>
    <row r="249" spans="2:51" s="6" customFormat="1" ht="15.75" customHeight="1">
      <c r="B249" s="137"/>
      <c r="C249" s="138"/>
      <c r="D249" s="138"/>
      <c r="E249" s="138"/>
      <c r="F249" s="232" t="s">
        <v>725</v>
      </c>
      <c r="G249" s="233"/>
      <c r="H249" s="233"/>
      <c r="I249" s="233"/>
      <c r="J249" s="138"/>
      <c r="K249" s="140">
        <v>700.5</v>
      </c>
      <c r="L249" s="138"/>
      <c r="M249" s="138"/>
      <c r="N249" s="138"/>
      <c r="O249" s="138"/>
      <c r="P249" s="138"/>
      <c r="Q249" s="138"/>
      <c r="R249" s="138"/>
      <c r="S249" s="141"/>
      <c r="T249" s="142"/>
      <c r="U249" s="138"/>
      <c r="V249" s="138"/>
      <c r="W249" s="138"/>
      <c r="X249" s="138"/>
      <c r="Y249" s="138"/>
      <c r="Z249" s="138"/>
      <c r="AA249" s="143"/>
      <c r="AT249" s="144" t="s">
        <v>214</v>
      </c>
      <c r="AU249" s="144" t="s">
        <v>73</v>
      </c>
      <c r="AV249" s="144" t="s">
        <v>73</v>
      </c>
      <c r="AW249" s="144" t="s">
        <v>104</v>
      </c>
      <c r="AX249" s="144" t="s">
        <v>17</v>
      </c>
      <c r="AY249" s="144" t="s">
        <v>123</v>
      </c>
    </row>
    <row r="250" spans="2:65" s="6" customFormat="1" ht="27" customHeight="1">
      <c r="B250" s="21"/>
      <c r="C250" s="117" t="s">
        <v>223</v>
      </c>
      <c r="D250" s="117" t="s">
        <v>124</v>
      </c>
      <c r="E250" s="118" t="s">
        <v>952</v>
      </c>
      <c r="F250" s="218" t="s">
        <v>953</v>
      </c>
      <c r="G250" s="219"/>
      <c r="H250" s="219"/>
      <c r="I250" s="219"/>
      <c r="J250" s="120" t="s">
        <v>172</v>
      </c>
      <c r="K250" s="121">
        <v>700.5</v>
      </c>
      <c r="L250" s="220"/>
      <c r="M250" s="219"/>
      <c r="N250" s="221">
        <f>ROUND($L$250*$K$250,2)</f>
        <v>0</v>
      </c>
      <c r="O250" s="219"/>
      <c r="P250" s="219"/>
      <c r="Q250" s="219"/>
      <c r="R250" s="119" t="s">
        <v>161</v>
      </c>
      <c r="S250" s="41"/>
      <c r="T250" s="122"/>
      <c r="U250" s="123" t="s">
        <v>35</v>
      </c>
      <c r="V250" s="22"/>
      <c r="W250" s="22"/>
      <c r="X250" s="124">
        <v>0.10373</v>
      </c>
      <c r="Y250" s="124">
        <f>$X$250*$K$250</f>
        <v>72.662865</v>
      </c>
      <c r="Z250" s="124">
        <v>0</v>
      </c>
      <c r="AA250" s="125">
        <f>$Z$250*$K$250</f>
        <v>0</v>
      </c>
      <c r="AR250" s="80" t="s">
        <v>122</v>
      </c>
      <c r="AT250" s="80" t="s">
        <v>124</v>
      </c>
      <c r="AU250" s="80" t="s">
        <v>73</v>
      </c>
      <c r="AY250" s="6" t="s">
        <v>123</v>
      </c>
      <c r="BE250" s="126">
        <f>IF($U$250="základní",$N$250,0)</f>
        <v>0</v>
      </c>
      <c r="BF250" s="126">
        <f>IF($U$250="snížená",$N$250,0)</f>
        <v>0</v>
      </c>
      <c r="BG250" s="126">
        <f>IF($U$250="zákl. přenesená",$N$250,0)</f>
        <v>0</v>
      </c>
      <c r="BH250" s="126">
        <f>IF($U$250="sníž. přenesená",$N$250,0)</f>
        <v>0</v>
      </c>
      <c r="BI250" s="126">
        <f>IF($U$250="nulová",$N$250,0)</f>
        <v>0</v>
      </c>
      <c r="BJ250" s="80" t="s">
        <v>17</v>
      </c>
      <c r="BK250" s="126">
        <f>ROUND($L$250*$K$250,2)</f>
        <v>0</v>
      </c>
      <c r="BL250" s="80" t="s">
        <v>122</v>
      </c>
      <c r="BM250" s="80" t="s">
        <v>954</v>
      </c>
    </row>
    <row r="251" spans="2:47" s="6" customFormat="1" ht="16.5" customHeight="1">
      <c r="B251" s="21"/>
      <c r="C251" s="22"/>
      <c r="D251" s="22"/>
      <c r="E251" s="22"/>
      <c r="F251" s="222" t="s">
        <v>955</v>
      </c>
      <c r="G251" s="189"/>
      <c r="H251" s="189"/>
      <c r="I251" s="189"/>
      <c r="J251" s="189"/>
      <c r="K251" s="189"/>
      <c r="L251" s="189"/>
      <c r="M251" s="189"/>
      <c r="N251" s="189"/>
      <c r="O251" s="189"/>
      <c r="P251" s="189"/>
      <c r="Q251" s="189"/>
      <c r="R251" s="189"/>
      <c r="S251" s="41"/>
      <c r="T251" s="50"/>
      <c r="U251" s="22"/>
      <c r="V251" s="22"/>
      <c r="W251" s="22"/>
      <c r="X251" s="22"/>
      <c r="Y251" s="22"/>
      <c r="Z251" s="22"/>
      <c r="AA251" s="51"/>
      <c r="AT251" s="6" t="s">
        <v>128</v>
      </c>
      <c r="AU251" s="6" t="s">
        <v>73</v>
      </c>
    </row>
    <row r="252" spans="2:47" s="6" customFormat="1" ht="38.25" customHeight="1">
      <c r="B252" s="21"/>
      <c r="C252" s="22"/>
      <c r="D252" s="22"/>
      <c r="E252" s="22"/>
      <c r="F252" s="227" t="s">
        <v>956</v>
      </c>
      <c r="G252" s="189"/>
      <c r="H252" s="189"/>
      <c r="I252" s="189"/>
      <c r="J252" s="189"/>
      <c r="K252" s="189"/>
      <c r="L252" s="189"/>
      <c r="M252" s="189"/>
      <c r="N252" s="189"/>
      <c r="O252" s="189"/>
      <c r="P252" s="189"/>
      <c r="Q252" s="189"/>
      <c r="R252" s="189"/>
      <c r="S252" s="41"/>
      <c r="T252" s="50"/>
      <c r="U252" s="22"/>
      <c r="V252" s="22"/>
      <c r="W252" s="22"/>
      <c r="X252" s="22"/>
      <c r="Y252" s="22"/>
      <c r="Z252" s="22"/>
      <c r="AA252" s="51"/>
      <c r="AT252" s="6" t="s">
        <v>165</v>
      </c>
      <c r="AU252" s="6" t="s">
        <v>73</v>
      </c>
    </row>
    <row r="253" spans="2:51" s="6" customFormat="1" ht="15.75" customHeight="1">
      <c r="B253" s="145"/>
      <c r="C253" s="146"/>
      <c r="D253" s="146"/>
      <c r="E253" s="146"/>
      <c r="F253" s="234" t="s">
        <v>957</v>
      </c>
      <c r="G253" s="235"/>
      <c r="H253" s="235"/>
      <c r="I253" s="235"/>
      <c r="J253" s="146"/>
      <c r="K253" s="146"/>
      <c r="L253" s="146"/>
      <c r="M253" s="146"/>
      <c r="N253" s="146"/>
      <c r="O253" s="146"/>
      <c r="P253" s="146"/>
      <c r="Q253" s="146"/>
      <c r="R253" s="146"/>
      <c r="S253" s="148"/>
      <c r="T253" s="149"/>
      <c r="U253" s="146"/>
      <c r="V253" s="146"/>
      <c r="W253" s="146"/>
      <c r="X253" s="146"/>
      <c r="Y253" s="146"/>
      <c r="Z253" s="146"/>
      <c r="AA253" s="150"/>
      <c r="AT253" s="151" t="s">
        <v>214</v>
      </c>
      <c r="AU253" s="151" t="s">
        <v>73</v>
      </c>
      <c r="AV253" s="151" t="s">
        <v>17</v>
      </c>
      <c r="AW253" s="151" t="s">
        <v>104</v>
      </c>
      <c r="AX253" s="151" t="s">
        <v>65</v>
      </c>
      <c r="AY253" s="151" t="s">
        <v>123</v>
      </c>
    </row>
    <row r="254" spans="2:51" s="6" customFormat="1" ht="15.75" customHeight="1">
      <c r="B254" s="137"/>
      <c r="C254" s="138"/>
      <c r="D254" s="138"/>
      <c r="E254" s="138"/>
      <c r="F254" s="232" t="s">
        <v>725</v>
      </c>
      <c r="G254" s="233"/>
      <c r="H254" s="233"/>
      <c r="I254" s="233"/>
      <c r="J254" s="138"/>
      <c r="K254" s="140">
        <v>700.5</v>
      </c>
      <c r="L254" s="138"/>
      <c r="M254" s="138"/>
      <c r="N254" s="138"/>
      <c r="O254" s="138"/>
      <c r="P254" s="138"/>
      <c r="Q254" s="138"/>
      <c r="R254" s="138"/>
      <c r="S254" s="141"/>
      <c r="T254" s="142"/>
      <c r="U254" s="138"/>
      <c r="V254" s="138"/>
      <c r="W254" s="138"/>
      <c r="X254" s="138"/>
      <c r="Y254" s="138"/>
      <c r="Z254" s="138"/>
      <c r="AA254" s="143"/>
      <c r="AT254" s="144" t="s">
        <v>214</v>
      </c>
      <c r="AU254" s="144" t="s">
        <v>73</v>
      </c>
      <c r="AV254" s="144" t="s">
        <v>73</v>
      </c>
      <c r="AW254" s="144" t="s">
        <v>104</v>
      </c>
      <c r="AX254" s="144" t="s">
        <v>17</v>
      </c>
      <c r="AY254" s="144" t="s">
        <v>123</v>
      </c>
    </row>
    <row r="255" spans="2:65" s="6" customFormat="1" ht="27" customHeight="1">
      <c r="B255" s="21"/>
      <c r="C255" s="117" t="s">
        <v>8</v>
      </c>
      <c r="D255" s="117" t="s">
        <v>124</v>
      </c>
      <c r="E255" s="118" t="s">
        <v>958</v>
      </c>
      <c r="F255" s="218" t="s">
        <v>959</v>
      </c>
      <c r="G255" s="219"/>
      <c r="H255" s="219"/>
      <c r="I255" s="219"/>
      <c r="J255" s="120" t="s">
        <v>172</v>
      </c>
      <c r="K255" s="121">
        <v>104.3</v>
      </c>
      <c r="L255" s="220"/>
      <c r="M255" s="219"/>
      <c r="N255" s="221">
        <f>ROUND($L$255*$K$255,2)</f>
        <v>0</v>
      </c>
      <c r="O255" s="219"/>
      <c r="P255" s="219"/>
      <c r="Q255" s="219"/>
      <c r="R255" s="119" t="s">
        <v>161</v>
      </c>
      <c r="S255" s="41"/>
      <c r="T255" s="122"/>
      <c r="U255" s="123" t="s">
        <v>35</v>
      </c>
      <c r="V255" s="22"/>
      <c r="W255" s="22"/>
      <c r="X255" s="124">
        <v>0.12966</v>
      </c>
      <c r="Y255" s="124">
        <f>$X$255*$K$255</f>
        <v>13.523537999999999</v>
      </c>
      <c r="Z255" s="124">
        <v>0</v>
      </c>
      <c r="AA255" s="125">
        <f>$Z$255*$K$255</f>
        <v>0</v>
      </c>
      <c r="AR255" s="80" t="s">
        <v>122</v>
      </c>
      <c r="AT255" s="80" t="s">
        <v>124</v>
      </c>
      <c r="AU255" s="80" t="s">
        <v>73</v>
      </c>
      <c r="AY255" s="6" t="s">
        <v>123</v>
      </c>
      <c r="BE255" s="126">
        <f>IF($U$255="základní",$N$255,0)</f>
        <v>0</v>
      </c>
      <c r="BF255" s="126">
        <f>IF($U$255="snížená",$N$255,0)</f>
        <v>0</v>
      </c>
      <c r="BG255" s="126">
        <f>IF($U$255="zákl. přenesená",$N$255,0)</f>
        <v>0</v>
      </c>
      <c r="BH255" s="126">
        <f>IF($U$255="sníž. přenesená",$N$255,0)</f>
        <v>0</v>
      </c>
      <c r="BI255" s="126">
        <f>IF($U$255="nulová",$N$255,0)</f>
        <v>0</v>
      </c>
      <c r="BJ255" s="80" t="s">
        <v>17</v>
      </c>
      <c r="BK255" s="126">
        <f>ROUND($L$255*$K$255,2)</f>
        <v>0</v>
      </c>
      <c r="BL255" s="80" t="s">
        <v>122</v>
      </c>
      <c r="BM255" s="80" t="s">
        <v>960</v>
      </c>
    </row>
    <row r="256" spans="2:47" s="6" customFormat="1" ht="16.5" customHeight="1">
      <c r="B256" s="21"/>
      <c r="C256" s="22"/>
      <c r="D256" s="22"/>
      <c r="E256" s="22"/>
      <c r="F256" s="222" t="s">
        <v>961</v>
      </c>
      <c r="G256" s="189"/>
      <c r="H256" s="189"/>
      <c r="I256" s="189"/>
      <c r="J256" s="189"/>
      <c r="K256" s="189"/>
      <c r="L256" s="189"/>
      <c r="M256" s="189"/>
      <c r="N256" s="189"/>
      <c r="O256" s="189"/>
      <c r="P256" s="189"/>
      <c r="Q256" s="189"/>
      <c r="R256" s="189"/>
      <c r="S256" s="41"/>
      <c r="T256" s="50"/>
      <c r="U256" s="22"/>
      <c r="V256" s="22"/>
      <c r="W256" s="22"/>
      <c r="X256" s="22"/>
      <c r="Y256" s="22"/>
      <c r="Z256" s="22"/>
      <c r="AA256" s="51"/>
      <c r="AT256" s="6" t="s">
        <v>128</v>
      </c>
      <c r="AU256" s="6" t="s">
        <v>73</v>
      </c>
    </row>
    <row r="257" spans="2:51" s="6" customFormat="1" ht="15.75" customHeight="1">
      <c r="B257" s="145"/>
      <c r="C257" s="146"/>
      <c r="D257" s="146"/>
      <c r="E257" s="146"/>
      <c r="F257" s="234" t="s">
        <v>729</v>
      </c>
      <c r="G257" s="235"/>
      <c r="H257" s="235"/>
      <c r="I257" s="235"/>
      <c r="J257" s="146"/>
      <c r="K257" s="146"/>
      <c r="L257" s="146"/>
      <c r="M257" s="146"/>
      <c r="N257" s="146"/>
      <c r="O257" s="146"/>
      <c r="P257" s="146"/>
      <c r="Q257" s="146"/>
      <c r="R257" s="146"/>
      <c r="S257" s="148"/>
      <c r="T257" s="149"/>
      <c r="U257" s="146"/>
      <c r="V257" s="146"/>
      <c r="W257" s="146"/>
      <c r="X257" s="146"/>
      <c r="Y257" s="146"/>
      <c r="Z257" s="146"/>
      <c r="AA257" s="150"/>
      <c r="AT257" s="151" t="s">
        <v>214</v>
      </c>
      <c r="AU257" s="151" t="s">
        <v>73</v>
      </c>
      <c r="AV257" s="151" t="s">
        <v>17</v>
      </c>
      <c r="AW257" s="151" t="s">
        <v>104</v>
      </c>
      <c r="AX257" s="151" t="s">
        <v>65</v>
      </c>
      <c r="AY257" s="151" t="s">
        <v>123</v>
      </c>
    </row>
    <row r="258" spans="2:51" s="6" customFormat="1" ht="15.75" customHeight="1">
      <c r="B258" s="137"/>
      <c r="C258" s="138"/>
      <c r="D258" s="138"/>
      <c r="E258" s="138"/>
      <c r="F258" s="232" t="s">
        <v>728</v>
      </c>
      <c r="G258" s="233"/>
      <c r="H258" s="233"/>
      <c r="I258" s="233"/>
      <c r="J258" s="138"/>
      <c r="K258" s="140">
        <v>104.3</v>
      </c>
      <c r="L258" s="138"/>
      <c r="M258" s="138"/>
      <c r="N258" s="138"/>
      <c r="O258" s="138"/>
      <c r="P258" s="138"/>
      <c r="Q258" s="138"/>
      <c r="R258" s="138"/>
      <c r="S258" s="141"/>
      <c r="T258" s="142"/>
      <c r="U258" s="138"/>
      <c r="V258" s="138"/>
      <c r="W258" s="138"/>
      <c r="X258" s="138"/>
      <c r="Y258" s="138"/>
      <c r="Z258" s="138"/>
      <c r="AA258" s="143"/>
      <c r="AT258" s="144" t="s">
        <v>214</v>
      </c>
      <c r="AU258" s="144" t="s">
        <v>73</v>
      </c>
      <c r="AV258" s="144" t="s">
        <v>73</v>
      </c>
      <c r="AW258" s="144" t="s">
        <v>104</v>
      </c>
      <c r="AX258" s="144" t="s">
        <v>17</v>
      </c>
      <c r="AY258" s="144" t="s">
        <v>123</v>
      </c>
    </row>
    <row r="259" spans="2:65" s="6" customFormat="1" ht="27" customHeight="1">
      <c r="B259" s="21"/>
      <c r="C259" s="117" t="s">
        <v>244</v>
      </c>
      <c r="D259" s="117" t="s">
        <v>124</v>
      </c>
      <c r="E259" s="118" t="s">
        <v>962</v>
      </c>
      <c r="F259" s="218" t="s">
        <v>963</v>
      </c>
      <c r="G259" s="219"/>
      <c r="H259" s="219"/>
      <c r="I259" s="219"/>
      <c r="J259" s="120" t="s">
        <v>172</v>
      </c>
      <c r="K259" s="121">
        <v>4.5</v>
      </c>
      <c r="L259" s="220"/>
      <c r="M259" s="219"/>
      <c r="N259" s="221">
        <f>ROUND($L$259*$K$259,2)</f>
        <v>0</v>
      </c>
      <c r="O259" s="219"/>
      <c r="P259" s="219"/>
      <c r="Q259" s="219"/>
      <c r="R259" s="119" t="s">
        <v>161</v>
      </c>
      <c r="S259" s="41"/>
      <c r="T259" s="122"/>
      <c r="U259" s="123" t="s">
        <v>35</v>
      </c>
      <c r="V259" s="22"/>
      <c r="W259" s="22"/>
      <c r="X259" s="124">
        <v>0.19536</v>
      </c>
      <c r="Y259" s="124">
        <f>$X$259*$K$259</f>
        <v>0.87912</v>
      </c>
      <c r="Z259" s="124">
        <v>0</v>
      </c>
      <c r="AA259" s="125">
        <f>$Z$259*$K$259</f>
        <v>0</v>
      </c>
      <c r="AR259" s="80" t="s">
        <v>122</v>
      </c>
      <c r="AT259" s="80" t="s">
        <v>124</v>
      </c>
      <c r="AU259" s="80" t="s">
        <v>73</v>
      </c>
      <c r="AY259" s="6" t="s">
        <v>123</v>
      </c>
      <c r="BE259" s="126">
        <f>IF($U$259="základní",$N$259,0)</f>
        <v>0</v>
      </c>
      <c r="BF259" s="126">
        <f>IF($U$259="snížená",$N$259,0)</f>
        <v>0</v>
      </c>
      <c r="BG259" s="126">
        <f>IF($U$259="zákl. přenesená",$N$259,0)</f>
        <v>0</v>
      </c>
      <c r="BH259" s="126">
        <f>IF($U$259="sníž. přenesená",$N$259,0)</f>
        <v>0</v>
      </c>
      <c r="BI259" s="126">
        <f>IF($U$259="nulová",$N$259,0)</f>
        <v>0</v>
      </c>
      <c r="BJ259" s="80" t="s">
        <v>17</v>
      </c>
      <c r="BK259" s="126">
        <f>ROUND($L$259*$K$259,2)</f>
        <v>0</v>
      </c>
      <c r="BL259" s="80" t="s">
        <v>122</v>
      </c>
      <c r="BM259" s="80" t="s">
        <v>964</v>
      </c>
    </row>
    <row r="260" spans="2:47" s="6" customFormat="1" ht="27" customHeight="1">
      <c r="B260" s="21"/>
      <c r="C260" s="22"/>
      <c r="D260" s="22"/>
      <c r="E260" s="22"/>
      <c r="F260" s="222" t="s">
        <v>965</v>
      </c>
      <c r="G260" s="189"/>
      <c r="H260" s="189"/>
      <c r="I260" s="189"/>
      <c r="J260" s="189"/>
      <c r="K260" s="189"/>
      <c r="L260" s="189"/>
      <c r="M260" s="189"/>
      <c r="N260" s="189"/>
      <c r="O260" s="189"/>
      <c r="P260" s="189"/>
      <c r="Q260" s="189"/>
      <c r="R260" s="189"/>
      <c r="S260" s="41"/>
      <c r="T260" s="50"/>
      <c r="U260" s="22"/>
      <c r="V260" s="22"/>
      <c r="W260" s="22"/>
      <c r="X260" s="22"/>
      <c r="Y260" s="22"/>
      <c r="Z260" s="22"/>
      <c r="AA260" s="51"/>
      <c r="AT260" s="6" t="s">
        <v>128</v>
      </c>
      <c r="AU260" s="6" t="s">
        <v>73</v>
      </c>
    </row>
    <row r="261" spans="2:47" s="6" customFormat="1" ht="204" customHeight="1">
      <c r="B261" s="21"/>
      <c r="C261" s="22"/>
      <c r="D261" s="22"/>
      <c r="E261" s="22"/>
      <c r="F261" s="227" t="s">
        <v>966</v>
      </c>
      <c r="G261" s="189"/>
      <c r="H261" s="189"/>
      <c r="I261" s="189"/>
      <c r="J261" s="189"/>
      <c r="K261" s="189"/>
      <c r="L261" s="189"/>
      <c r="M261" s="189"/>
      <c r="N261" s="189"/>
      <c r="O261" s="189"/>
      <c r="P261" s="189"/>
      <c r="Q261" s="189"/>
      <c r="R261" s="189"/>
      <c r="S261" s="41"/>
      <c r="T261" s="50"/>
      <c r="U261" s="22"/>
      <c r="V261" s="22"/>
      <c r="W261" s="22"/>
      <c r="X261" s="22"/>
      <c r="Y261" s="22"/>
      <c r="Z261" s="22"/>
      <c r="AA261" s="51"/>
      <c r="AT261" s="6" t="s">
        <v>165</v>
      </c>
      <c r="AU261" s="6" t="s">
        <v>73</v>
      </c>
    </row>
    <row r="262" spans="2:51" s="6" customFormat="1" ht="15.75" customHeight="1">
      <c r="B262" s="145"/>
      <c r="C262" s="146"/>
      <c r="D262" s="146"/>
      <c r="E262" s="146"/>
      <c r="F262" s="234" t="s">
        <v>920</v>
      </c>
      <c r="G262" s="235"/>
      <c r="H262" s="235"/>
      <c r="I262" s="235"/>
      <c r="J262" s="146"/>
      <c r="K262" s="146"/>
      <c r="L262" s="146"/>
      <c r="M262" s="146"/>
      <c r="N262" s="146"/>
      <c r="O262" s="146"/>
      <c r="P262" s="146"/>
      <c r="Q262" s="146"/>
      <c r="R262" s="146"/>
      <c r="S262" s="148"/>
      <c r="T262" s="149"/>
      <c r="U262" s="146"/>
      <c r="V262" s="146"/>
      <c r="W262" s="146"/>
      <c r="X262" s="146"/>
      <c r="Y262" s="146"/>
      <c r="Z262" s="146"/>
      <c r="AA262" s="150"/>
      <c r="AT262" s="151" t="s">
        <v>214</v>
      </c>
      <c r="AU262" s="151" t="s">
        <v>73</v>
      </c>
      <c r="AV262" s="151" t="s">
        <v>17</v>
      </c>
      <c r="AW262" s="151" t="s">
        <v>104</v>
      </c>
      <c r="AX262" s="151" t="s">
        <v>65</v>
      </c>
      <c r="AY262" s="151" t="s">
        <v>123</v>
      </c>
    </row>
    <row r="263" spans="2:51" s="6" customFormat="1" ht="15.75" customHeight="1">
      <c r="B263" s="137"/>
      <c r="C263" s="138"/>
      <c r="D263" s="138"/>
      <c r="E263" s="138"/>
      <c r="F263" s="232" t="s">
        <v>740</v>
      </c>
      <c r="G263" s="233"/>
      <c r="H263" s="233"/>
      <c r="I263" s="233"/>
      <c r="J263" s="138"/>
      <c r="K263" s="140">
        <v>4.5</v>
      </c>
      <c r="L263" s="138"/>
      <c r="M263" s="138"/>
      <c r="N263" s="138"/>
      <c r="O263" s="138"/>
      <c r="P263" s="138"/>
      <c r="Q263" s="138"/>
      <c r="R263" s="138"/>
      <c r="S263" s="141"/>
      <c r="T263" s="142"/>
      <c r="U263" s="138"/>
      <c r="V263" s="138"/>
      <c r="W263" s="138"/>
      <c r="X263" s="138"/>
      <c r="Y263" s="138"/>
      <c r="Z263" s="138"/>
      <c r="AA263" s="143"/>
      <c r="AT263" s="144" t="s">
        <v>214</v>
      </c>
      <c r="AU263" s="144" t="s">
        <v>73</v>
      </c>
      <c r="AV263" s="144" t="s">
        <v>73</v>
      </c>
      <c r="AW263" s="144" t="s">
        <v>104</v>
      </c>
      <c r="AX263" s="144" t="s">
        <v>17</v>
      </c>
      <c r="AY263" s="144" t="s">
        <v>123</v>
      </c>
    </row>
    <row r="264" spans="2:65" s="6" customFormat="1" ht="15.75" customHeight="1">
      <c r="B264" s="21"/>
      <c r="C264" s="133" t="s">
        <v>249</v>
      </c>
      <c r="D264" s="133" t="s">
        <v>190</v>
      </c>
      <c r="E264" s="134" t="s">
        <v>967</v>
      </c>
      <c r="F264" s="228" t="s">
        <v>968</v>
      </c>
      <c r="G264" s="229"/>
      <c r="H264" s="229"/>
      <c r="I264" s="229"/>
      <c r="J264" s="135" t="s">
        <v>218</v>
      </c>
      <c r="K264" s="136">
        <v>0.909</v>
      </c>
      <c r="L264" s="230"/>
      <c r="M264" s="229"/>
      <c r="N264" s="231">
        <f>ROUND($L$264*$K$264,2)</f>
        <v>0</v>
      </c>
      <c r="O264" s="219"/>
      <c r="P264" s="219"/>
      <c r="Q264" s="219"/>
      <c r="R264" s="119" t="s">
        <v>161</v>
      </c>
      <c r="S264" s="41"/>
      <c r="T264" s="122"/>
      <c r="U264" s="123" t="s">
        <v>35</v>
      </c>
      <c r="V264" s="22"/>
      <c r="W264" s="22"/>
      <c r="X264" s="124">
        <v>1</v>
      </c>
      <c r="Y264" s="124">
        <f>$X$264*$K$264</f>
        <v>0.909</v>
      </c>
      <c r="Z264" s="124">
        <v>0</v>
      </c>
      <c r="AA264" s="125">
        <f>$Z$264*$K$264</f>
        <v>0</v>
      </c>
      <c r="AR264" s="80" t="s">
        <v>144</v>
      </c>
      <c r="AT264" s="80" t="s">
        <v>190</v>
      </c>
      <c r="AU264" s="80" t="s">
        <v>73</v>
      </c>
      <c r="AY264" s="6" t="s">
        <v>123</v>
      </c>
      <c r="BE264" s="126">
        <f>IF($U$264="základní",$N$264,0)</f>
        <v>0</v>
      </c>
      <c r="BF264" s="126">
        <f>IF($U$264="snížená",$N$264,0)</f>
        <v>0</v>
      </c>
      <c r="BG264" s="126">
        <f>IF($U$264="zákl. přenesená",$N$264,0)</f>
        <v>0</v>
      </c>
      <c r="BH264" s="126">
        <f>IF($U$264="sníž. přenesená",$N$264,0)</f>
        <v>0</v>
      </c>
      <c r="BI264" s="126">
        <f>IF($U$264="nulová",$N$264,0)</f>
        <v>0</v>
      </c>
      <c r="BJ264" s="80" t="s">
        <v>17</v>
      </c>
      <c r="BK264" s="126">
        <f>ROUND($L$264*$K$264,2)</f>
        <v>0</v>
      </c>
      <c r="BL264" s="80" t="s">
        <v>122</v>
      </c>
      <c r="BM264" s="80" t="s">
        <v>969</v>
      </c>
    </row>
    <row r="265" spans="2:47" s="6" customFormat="1" ht="27" customHeight="1">
      <c r="B265" s="21"/>
      <c r="C265" s="22"/>
      <c r="D265" s="22"/>
      <c r="E265" s="22"/>
      <c r="F265" s="227" t="s">
        <v>970</v>
      </c>
      <c r="G265" s="189"/>
      <c r="H265" s="189"/>
      <c r="I265" s="189"/>
      <c r="J265" s="189"/>
      <c r="K265" s="189"/>
      <c r="L265" s="189"/>
      <c r="M265" s="189"/>
      <c r="N265" s="189"/>
      <c r="O265" s="189"/>
      <c r="P265" s="189"/>
      <c r="Q265" s="189"/>
      <c r="R265" s="189"/>
      <c r="S265" s="41"/>
      <c r="T265" s="50"/>
      <c r="U265" s="22"/>
      <c r="V265" s="22"/>
      <c r="W265" s="22"/>
      <c r="X265" s="22"/>
      <c r="Y265" s="22"/>
      <c r="Z265" s="22"/>
      <c r="AA265" s="51"/>
      <c r="AT265" s="6" t="s">
        <v>971</v>
      </c>
      <c r="AU265" s="6" t="s">
        <v>73</v>
      </c>
    </row>
    <row r="266" spans="2:51" s="6" customFormat="1" ht="15.75" customHeight="1">
      <c r="B266" s="137"/>
      <c r="C266" s="138"/>
      <c r="D266" s="138"/>
      <c r="E266" s="138"/>
      <c r="F266" s="232" t="s">
        <v>972</v>
      </c>
      <c r="G266" s="233"/>
      <c r="H266" s="233"/>
      <c r="I266" s="233"/>
      <c r="J266" s="138"/>
      <c r="K266" s="140">
        <v>0.909</v>
      </c>
      <c r="L266" s="138"/>
      <c r="M266" s="138"/>
      <c r="N266" s="138"/>
      <c r="O266" s="138"/>
      <c r="P266" s="138"/>
      <c r="Q266" s="138"/>
      <c r="R266" s="138"/>
      <c r="S266" s="141"/>
      <c r="T266" s="142"/>
      <c r="U266" s="138"/>
      <c r="V266" s="138"/>
      <c r="W266" s="138"/>
      <c r="X266" s="138"/>
      <c r="Y266" s="138"/>
      <c r="Z266" s="138"/>
      <c r="AA266" s="143"/>
      <c r="AT266" s="144" t="s">
        <v>214</v>
      </c>
      <c r="AU266" s="144" t="s">
        <v>73</v>
      </c>
      <c r="AV266" s="144" t="s">
        <v>73</v>
      </c>
      <c r="AW266" s="144" t="s">
        <v>104</v>
      </c>
      <c r="AX266" s="144" t="s">
        <v>17</v>
      </c>
      <c r="AY266" s="144" t="s">
        <v>123</v>
      </c>
    </row>
    <row r="267" spans="2:65" s="6" customFormat="1" ht="27" customHeight="1">
      <c r="B267" s="21"/>
      <c r="C267" s="117" t="s">
        <v>199</v>
      </c>
      <c r="D267" s="117" t="s">
        <v>124</v>
      </c>
      <c r="E267" s="118" t="s">
        <v>973</v>
      </c>
      <c r="F267" s="218" t="s">
        <v>974</v>
      </c>
      <c r="G267" s="219"/>
      <c r="H267" s="219"/>
      <c r="I267" s="219"/>
      <c r="J267" s="120" t="s">
        <v>172</v>
      </c>
      <c r="K267" s="121">
        <v>960.46</v>
      </c>
      <c r="L267" s="220"/>
      <c r="M267" s="219"/>
      <c r="N267" s="221">
        <f>ROUND($L$267*$K$267,2)</f>
        <v>0</v>
      </c>
      <c r="O267" s="219"/>
      <c r="P267" s="219"/>
      <c r="Q267" s="219"/>
      <c r="R267" s="119" t="s">
        <v>161</v>
      </c>
      <c r="S267" s="41"/>
      <c r="T267" s="122"/>
      <c r="U267" s="123" t="s">
        <v>35</v>
      </c>
      <c r="V267" s="22"/>
      <c r="W267" s="22"/>
      <c r="X267" s="124">
        <v>0.08425</v>
      </c>
      <c r="Y267" s="124">
        <f>$X$267*$K$267</f>
        <v>80.918755</v>
      </c>
      <c r="Z267" s="124">
        <v>0</v>
      </c>
      <c r="AA267" s="125">
        <f>$Z$267*$K$267</f>
        <v>0</v>
      </c>
      <c r="AR267" s="80" t="s">
        <v>122</v>
      </c>
      <c r="AT267" s="80" t="s">
        <v>124</v>
      </c>
      <c r="AU267" s="80" t="s">
        <v>73</v>
      </c>
      <c r="AY267" s="6" t="s">
        <v>123</v>
      </c>
      <c r="BE267" s="126">
        <f>IF($U$267="základní",$N$267,0)</f>
        <v>0</v>
      </c>
      <c r="BF267" s="126">
        <f>IF($U$267="snížená",$N$267,0)</f>
        <v>0</v>
      </c>
      <c r="BG267" s="126">
        <f>IF($U$267="zákl. přenesená",$N$267,0)</f>
        <v>0</v>
      </c>
      <c r="BH267" s="126">
        <f>IF($U$267="sníž. přenesená",$N$267,0)</f>
        <v>0</v>
      </c>
      <c r="BI267" s="126">
        <f>IF($U$267="nulová",$N$267,0)</f>
        <v>0</v>
      </c>
      <c r="BJ267" s="80" t="s">
        <v>17</v>
      </c>
      <c r="BK267" s="126">
        <f>ROUND($L$267*$K$267,2)</f>
        <v>0</v>
      </c>
      <c r="BL267" s="80" t="s">
        <v>122</v>
      </c>
      <c r="BM267" s="80" t="s">
        <v>975</v>
      </c>
    </row>
    <row r="268" spans="2:47" s="6" customFormat="1" ht="27" customHeight="1">
      <c r="B268" s="21"/>
      <c r="C268" s="22"/>
      <c r="D268" s="22"/>
      <c r="E268" s="22"/>
      <c r="F268" s="222" t="s">
        <v>976</v>
      </c>
      <c r="G268" s="189"/>
      <c r="H268" s="189"/>
      <c r="I268" s="189"/>
      <c r="J268" s="189"/>
      <c r="K268" s="189"/>
      <c r="L268" s="189"/>
      <c r="M268" s="189"/>
      <c r="N268" s="189"/>
      <c r="O268" s="189"/>
      <c r="P268" s="189"/>
      <c r="Q268" s="189"/>
      <c r="R268" s="189"/>
      <c r="S268" s="41"/>
      <c r="T268" s="50"/>
      <c r="U268" s="22"/>
      <c r="V268" s="22"/>
      <c r="W268" s="22"/>
      <c r="X268" s="22"/>
      <c r="Y268" s="22"/>
      <c r="Z268" s="22"/>
      <c r="AA268" s="51"/>
      <c r="AT268" s="6" t="s">
        <v>128</v>
      </c>
      <c r="AU268" s="6" t="s">
        <v>73</v>
      </c>
    </row>
    <row r="269" spans="2:47" s="6" customFormat="1" ht="156.75" customHeight="1">
      <c r="B269" s="21"/>
      <c r="C269" s="22"/>
      <c r="D269" s="22"/>
      <c r="E269" s="22"/>
      <c r="F269" s="227" t="s">
        <v>977</v>
      </c>
      <c r="G269" s="189"/>
      <c r="H269" s="189"/>
      <c r="I269" s="189"/>
      <c r="J269" s="189"/>
      <c r="K269" s="189"/>
      <c r="L269" s="189"/>
      <c r="M269" s="189"/>
      <c r="N269" s="189"/>
      <c r="O269" s="189"/>
      <c r="P269" s="189"/>
      <c r="Q269" s="189"/>
      <c r="R269" s="189"/>
      <c r="S269" s="41"/>
      <c r="T269" s="50"/>
      <c r="U269" s="22"/>
      <c r="V269" s="22"/>
      <c r="W269" s="22"/>
      <c r="X269" s="22"/>
      <c r="Y269" s="22"/>
      <c r="Z269" s="22"/>
      <c r="AA269" s="51"/>
      <c r="AT269" s="6" t="s">
        <v>165</v>
      </c>
      <c r="AU269" s="6" t="s">
        <v>73</v>
      </c>
    </row>
    <row r="270" spans="2:51" s="6" customFormat="1" ht="15.75" customHeight="1">
      <c r="B270" s="145"/>
      <c r="C270" s="146"/>
      <c r="D270" s="146"/>
      <c r="E270" s="146"/>
      <c r="F270" s="234" t="s">
        <v>978</v>
      </c>
      <c r="G270" s="235"/>
      <c r="H270" s="235"/>
      <c r="I270" s="235"/>
      <c r="J270" s="146"/>
      <c r="K270" s="146"/>
      <c r="L270" s="146"/>
      <c r="M270" s="146"/>
      <c r="N270" s="146"/>
      <c r="O270" s="146"/>
      <c r="P270" s="146"/>
      <c r="Q270" s="146"/>
      <c r="R270" s="146"/>
      <c r="S270" s="148"/>
      <c r="T270" s="149"/>
      <c r="U270" s="146"/>
      <c r="V270" s="146"/>
      <c r="W270" s="146"/>
      <c r="X270" s="146"/>
      <c r="Y270" s="146"/>
      <c r="Z270" s="146"/>
      <c r="AA270" s="150"/>
      <c r="AT270" s="151" t="s">
        <v>214</v>
      </c>
      <c r="AU270" s="151" t="s">
        <v>73</v>
      </c>
      <c r="AV270" s="151" t="s">
        <v>17</v>
      </c>
      <c r="AW270" s="151" t="s">
        <v>104</v>
      </c>
      <c r="AX270" s="151" t="s">
        <v>65</v>
      </c>
      <c r="AY270" s="151" t="s">
        <v>123</v>
      </c>
    </row>
    <row r="271" spans="2:51" s="6" customFormat="1" ht="15.75" customHeight="1">
      <c r="B271" s="137"/>
      <c r="C271" s="138"/>
      <c r="D271" s="138"/>
      <c r="E271" s="138"/>
      <c r="F271" s="232" t="s">
        <v>733</v>
      </c>
      <c r="G271" s="233"/>
      <c r="H271" s="233"/>
      <c r="I271" s="233"/>
      <c r="J271" s="138"/>
      <c r="K271" s="140">
        <v>948.7</v>
      </c>
      <c r="L271" s="138"/>
      <c r="M271" s="138"/>
      <c r="N271" s="138"/>
      <c r="O271" s="138"/>
      <c r="P271" s="138"/>
      <c r="Q271" s="138"/>
      <c r="R271" s="138"/>
      <c r="S271" s="141"/>
      <c r="T271" s="142"/>
      <c r="U271" s="138"/>
      <c r="V271" s="138"/>
      <c r="W271" s="138"/>
      <c r="X271" s="138"/>
      <c r="Y271" s="138"/>
      <c r="Z271" s="138"/>
      <c r="AA271" s="143"/>
      <c r="AT271" s="144" t="s">
        <v>214</v>
      </c>
      <c r="AU271" s="144" t="s">
        <v>73</v>
      </c>
      <c r="AV271" s="144" t="s">
        <v>73</v>
      </c>
      <c r="AW271" s="144" t="s">
        <v>104</v>
      </c>
      <c r="AX271" s="144" t="s">
        <v>65</v>
      </c>
      <c r="AY271" s="144" t="s">
        <v>123</v>
      </c>
    </row>
    <row r="272" spans="2:51" s="6" customFormat="1" ht="27" customHeight="1">
      <c r="B272" s="145"/>
      <c r="C272" s="146"/>
      <c r="D272" s="146"/>
      <c r="E272" s="146"/>
      <c r="F272" s="234" t="s">
        <v>979</v>
      </c>
      <c r="G272" s="235"/>
      <c r="H272" s="235"/>
      <c r="I272" s="235"/>
      <c r="J272" s="146"/>
      <c r="K272" s="146"/>
      <c r="L272" s="146"/>
      <c r="M272" s="146"/>
      <c r="N272" s="146"/>
      <c r="O272" s="146"/>
      <c r="P272" s="146"/>
      <c r="Q272" s="146"/>
      <c r="R272" s="146"/>
      <c r="S272" s="148"/>
      <c r="T272" s="149"/>
      <c r="U272" s="146"/>
      <c r="V272" s="146"/>
      <c r="W272" s="146"/>
      <c r="X272" s="146"/>
      <c r="Y272" s="146"/>
      <c r="Z272" s="146"/>
      <c r="AA272" s="150"/>
      <c r="AT272" s="151" t="s">
        <v>214</v>
      </c>
      <c r="AU272" s="151" t="s">
        <v>73</v>
      </c>
      <c r="AV272" s="151" t="s">
        <v>17</v>
      </c>
      <c r="AW272" s="151" t="s">
        <v>104</v>
      </c>
      <c r="AX272" s="151" t="s">
        <v>65</v>
      </c>
      <c r="AY272" s="151" t="s">
        <v>123</v>
      </c>
    </row>
    <row r="273" spans="2:51" s="6" customFormat="1" ht="15.75" customHeight="1">
      <c r="B273" s="137"/>
      <c r="C273" s="138"/>
      <c r="D273" s="138"/>
      <c r="E273" s="138"/>
      <c r="F273" s="232" t="s">
        <v>980</v>
      </c>
      <c r="G273" s="233"/>
      <c r="H273" s="233"/>
      <c r="I273" s="233"/>
      <c r="J273" s="138"/>
      <c r="K273" s="140">
        <v>8.4</v>
      </c>
      <c r="L273" s="138"/>
      <c r="M273" s="138"/>
      <c r="N273" s="138"/>
      <c r="O273" s="138"/>
      <c r="P273" s="138"/>
      <c r="Q273" s="138"/>
      <c r="R273" s="138"/>
      <c r="S273" s="141"/>
      <c r="T273" s="142"/>
      <c r="U273" s="138"/>
      <c r="V273" s="138"/>
      <c r="W273" s="138"/>
      <c r="X273" s="138"/>
      <c r="Y273" s="138"/>
      <c r="Z273" s="138"/>
      <c r="AA273" s="143"/>
      <c r="AT273" s="144" t="s">
        <v>214</v>
      </c>
      <c r="AU273" s="144" t="s">
        <v>73</v>
      </c>
      <c r="AV273" s="144" t="s">
        <v>73</v>
      </c>
      <c r="AW273" s="144" t="s">
        <v>104</v>
      </c>
      <c r="AX273" s="144" t="s">
        <v>65</v>
      </c>
      <c r="AY273" s="144" t="s">
        <v>123</v>
      </c>
    </row>
    <row r="274" spans="2:51" s="6" customFormat="1" ht="15.75" customHeight="1">
      <c r="B274" s="145"/>
      <c r="C274" s="146"/>
      <c r="D274" s="146"/>
      <c r="E274" s="146"/>
      <c r="F274" s="234" t="s">
        <v>981</v>
      </c>
      <c r="G274" s="235"/>
      <c r="H274" s="235"/>
      <c r="I274" s="235"/>
      <c r="J274" s="146"/>
      <c r="K274" s="146"/>
      <c r="L274" s="146"/>
      <c r="M274" s="146"/>
      <c r="N274" s="146"/>
      <c r="O274" s="146"/>
      <c r="P274" s="146"/>
      <c r="Q274" s="146"/>
      <c r="R274" s="146"/>
      <c r="S274" s="148"/>
      <c r="T274" s="149"/>
      <c r="U274" s="146"/>
      <c r="V274" s="146"/>
      <c r="W274" s="146"/>
      <c r="X274" s="146"/>
      <c r="Y274" s="146"/>
      <c r="Z274" s="146"/>
      <c r="AA274" s="150"/>
      <c r="AT274" s="151" t="s">
        <v>214</v>
      </c>
      <c r="AU274" s="151" t="s">
        <v>73</v>
      </c>
      <c r="AV274" s="151" t="s">
        <v>17</v>
      </c>
      <c r="AW274" s="151" t="s">
        <v>104</v>
      </c>
      <c r="AX274" s="151" t="s">
        <v>65</v>
      </c>
      <c r="AY274" s="151" t="s">
        <v>123</v>
      </c>
    </row>
    <row r="275" spans="2:51" s="6" customFormat="1" ht="15.75" customHeight="1">
      <c r="B275" s="137"/>
      <c r="C275" s="138"/>
      <c r="D275" s="138"/>
      <c r="E275" s="138"/>
      <c r="F275" s="232" t="s">
        <v>982</v>
      </c>
      <c r="G275" s="233"/>
      <c r="H275" s="233"/>
      <c r="I275" s="233"/>
      <c r="J275" s="138"/>
      <c r="K275" s="140">
        <v>3.36</v>
      </c>
      <c r="L275" s="138"/>
      <c r="M275" s="138"/>
      <c r="N275" s="138"/>
      <c r="O275" s="138"/>
      <c r="P275" s="138"/>
      <c r="Q275" s="138"/>
      <c r="R275" s="138"/>
      <c r="S275" s="141"/>
      <c r="T275" s="142"/>
      <c r="U275" s="138"/>
      <c r="V275" s="138"/>
      <c r="W275" s="138"/>
      <c r="X275" s="138"/>
      <c r="Y275" s="138"/>
      <c r="Z275" s="138"/>
      <c r="AA275" s="143"/>
      <c r="AT275" s="144" t="s">
        <v>214</v>
      </c>
      <c r="AU275" s="144" t="s">
        <v>73</v>
      </c>
      <c r="AV275" s="144" t="s">
        <v>73</v>
      </c>
      <c r="AW275" s="144" t="s">
        <v>104</v>
      </c>
      <c r="AX275" s="144" t="s">
        <v>65</v>
      </c>
      <c r="AY275" s="144" t="s">
        <v>123</v>
      </c>
    </row>
    <row r="276" spans="2:51" s="6" customFormat="1" ht="15.75" customHeight="1">
      <c r="B276" s="152"/>
      <c r="C276" s="153"/>
      <c r="D276" s="153"/>
      <c r="E276" s="153"/>
      <c r="F276" s="236" t="s">
        <v>614</v>
      </c>
      <c r="G276" s="237"/>
      <c r="H276" s="237"/>
      <c r="I276" s="237"/>
      <c r="J276" s="153"/>
      <c r="K276" s="154">
        <v>960.46</v>
      </c>
      <c r="L276" s="153"/>
      <c r="M276" s="153"/>
      <c r="N276" s="153"/>
      <c r="O276" s="153"/>
      <c r="P276" s="153"/>
      <c r="Q276" s="153"/>
      <c r="R276" s="153"/>
      <c r="S276" s="155"/>
      <c r="T276" s="156"/>
      <c r="U276" s="153"/>
      <c r="V276" s="153"/>
      <c r="W276" s="153"/>
      <c r="X276" s="153"/>
      <c r="Y276" s="153"/>
      <c r="Z276" s="153"/>
      <c r="AA276" s="157"/>
      <c r="AT276" s="158" t="s">
        <v>214</v>
      </c>
      <c r="AU276" s="158" t="s">
        <v>73</v>
      </c>
      <c r="AV276" s="158" t="s">
        <v>122</v>
      </c>
      <c r="AW276" s="158" t="s">
        <v>104</v>
      </c>
      <c r="AX276" s="158" t="s">
        <v>17</v>
      </c>
      <c r="AY276" s="158" t="s">
        <v>123</v>
      </c>
    </row>
    <row r="277" spans="2:65" s="6" customFormat="1" ht="15.75" customHeight="1">
      <c r="B277" s="21"/>
      <c r="C277" s="133" t="s">
        <v>983</v>
      </c>
      <c r="D277" s="133" t="s">
        <v>190</v>
      </c>
      <c r="E277" s="134" t="s">
        <v>984</v>
      </c>
      <c r="F277" s="228" t="s">
        <v>985</v>
      </c>
      <c r="G277" s="229"/>
      <c r="H277" s="229"/>
      <c r="I277" s="229"/>
      <c r="J277" s="135" t="s">
        <v>172</v>
      </c>
      <c r="K277" s="136">
        <v>3.394</v>
      </c>
      <c r="L277" s="230"/>
      <c r="M277" s="229"/>
      <c r="N277" s="231">
        <f>ROUND($L$277*$K$277,2)</f>
        <v>0</v>
      </c>
      <c r="O277" s="219"/>
      <c r="P277" s="219"/>
      <c r="Q277" s="219"/>
      <c r="R277" s="119" t="s">
        <v>161</v>
      </c>
      <c r="S277" s="41"/>
      <c r="T277" s="122"/>
      <c r="U277" s="123" t="s">
        <v>35</v>
      </c>
      <c r="V277" s="22"/>
      <c r="W277" s="22"/>
      <c r="X277" s="124">
        <v>0.131</v>
      </c>
      <c r="Y277" s="124">
        <f>$X$277*$K$277</f>
        <v>0.444614</v>
      </c>
      <c r="Z277" s="124">
        <v>0</v>
      </c>
      <c r="AA277" s="125">
        <f>$Z$277*$K$277</f>
        <v>0</v>
      </c>
      <c r="AR277" s="80" t="s">
        <v>144</v>
      </c>
      <c r="AT277" s="80" t="s">
        <v>190</v>
      </c>
      <c r="AU277" s="80" t="s">
        <v>73</v>
      </c>
      <c r="AY277" s="6" t="s">
        <v>123</v>
      </c>
      <c r="BE277" s="126">
        <f>IF($U$277="základní",$N$277,0)</f>
        <v>0</v>
      </c>
      <c r="BF277" s="126">
        <f>IF($U$277="snížená",$N$277,0)</f>
        <v>0</v>
      </c>
      <c r="BG277" s="126">
        <f>IF($U$277="zákl. přenesená",$N$277,0)</f>
        <v>0</v>
      </c>
      <c r="BH277" s="126">
        <f>IF($U$277="sníž. přenesená",$N$277,0)</f>
        <v>0</v>
      </c>
      <c r="BI277" s="126">
        <f>IF($U$277="nulová",$N$277,0)</f>
        <v>0</v>
      </c>
      <c r="BJ277" s="80" t="s">
        <v>17</v>
      </c>
      <c r="BK277" s="126">
        <f>ROUND($L$277*$K$277,2)</f>
        <v>0</v>
      </c>
      <c r="BL277" s="80" t="s">
        <v>122</v>
      </c>
      <c r="BM277" s="80" t="s">
        <v>986</v>
      </c>
    </row>
    <row r="278" spans="2:51" s="6" customFormat="1" ht="15.75" customHeight="1">
      <c r="B278" s="145"/>
      <c r="C278" s="146"/>
      <c r="D278" s="146"/>
      <c r="E278" s="147"/>
      <c r="F278" s="234" t="s">
        <v>987</v>
      </c>
      <c r="G278" s="235"/>
      <c r="H278" s="235"/>
      <c r="I278" s="235"/>
      <c r="J278" s="146"/>
      <c r="K278" s="146"/>
      <c r="L278" s="146"/>
      <c r="M278" s="146"/>
      <c r="N278" s="146"/>
      <c r="O278" s="146"/>
      <c r="P278" s="146"/>
      <c r="Q278" s="146"/>
      <c r="R278" s="146"/>
      <c r="S278" s="148"/>
      <c r="T278" s="149"/>
      <c r="U278" s="146"/>
      <c r="V278" s="146"/>
      <c r="W278" s="146"/>
      <c r="X278" s="146"/>
      <c r="Y278" s="146"/>
      <c r="Z278" s="146"/>
      <c r="AA278" s="150"/>
      <c r="AT278" s="151" t="s">
        <v>214</v>
      </c>
      <c r="AU278" s="151" t="s">
        <v>73</v>
      </c>
      <c r="AV278" s="151" t="s">
        <v>17</v>
      </c>
      <c r="AW278" s="151" t="s">
        <v>104</v>
      </c>
      <c r="AX278" s="151" t="s">
        <v>65</v>
      </c>
      <c r="AY278" s="151" t="s">
        <v>123</v>
      </c>
    </row>
    <row r="279" spans="2:51" s="6" customFormat="1" ht="15.75" customHeight="1">
      <c r="B279" s="137"/>
      <c r="C279" s="138"/>
      <c r="D279" s="138"/>
      <c r="E279" s="138"/>
      <c r="F279" s="232" t="s">
        <v>988</v>
      </c>
      <c r="G279" s="233"/>
      <c r="H279" s="233"/>
      <c r="I279" s="233"/>
      <c r="J279" s="138"/>
      <c r="K279" s="140">
        <v>3.3936</v>
      </c>
      <c r="L279" s="138"/>
      <c r="M279" s="138"/>
      <c r="N279" s="138"/>
      <c r="O279" s="138"/>
      <c r="P279" s="138"/>
      <c r="Q279" s="138"/>
      <c r="R279" s="138"/>
      <c r="S279" s="141"/>
      <c r="T279" s="142"/>
      <c r="U279" s="138"/>
      <c r="V279" s="138"/>
      <c r="W279" s="138"/>
      <c r="X279" s="138"/>
      <c r="Y279" s="138"/>
      <c r="Z279" s="138"/>
      <c r="AA279" s="143"/>
      <c r="AT279" s="144" t="s">
        <v>214</v>
      </c>
      <c r="AU279" s="144" t="s">
        <v>73</v>
      </c>
      <c r="AV279" s="144" t="s">
        <v>73</v>
      </c>
      <c r="AW279" s="144" t="s">
        <v>104</v>
      </c>
      <c r="AX279" s="144" t="s">
        <v>65</v>
      </c>
      <c r="AY279" s="144" t="s">
        <v>123</v>
      </c>
    </row>
    <row r="280" spans="2:51" s="6" customFormat="1" ht="15.75" customHeight="1">
      <c r="B280" s="152"/>
      <c r="C280" s="153"/>
      <c r="D280" s="153"/>
      <c r="E280" s="153"/>
      <c r="F280" s="236" t="s">
        <v>614</v>
      </c>
      <c r="G280" s="237"/>
      <c r="H280" s="237"/>
      <c r="I280" s="237"/>
      <c r="J280" s="153"/>
      <c r="K280" s="154">
        <v>3.3936</v>
      </c>
      <c r="L280" s="153"/>
      <c r="M280" s="153"/>
      <c r="N280" s="153"/>
      <c r="O280" s="153"/>
      <c r="P280" s="153"/>
      <c r="Q280" s="153"/>
      <c r="R280" s="153"/>
      <c r="S280" s="155"/>
      <c r="T280" s="156"/>
      <c r="U280" s="153"/>
      <c r="V280" s="153"/>
      <c r="W280" s="153"/>
      <c r="X280" s="153"/>
      <c r="Y280" s="153"/>
      <c r="Z280" s="153"/>
      <c r="AA280" s="157"/>
      <c r="AT280" s="158" t="s">
        <v>214</v>
      </c>
      <c r="AU280" s="158" t="s">
        <v>73</v>
      </c>
      <c r="AV280" s="158" t="s">
        <v>122</v>
      </c>
      <c r="AW280" s="158" t="s">
        <v>104</v>
      </c>
      <c r="AX280" s="158" t="s">
        <v>17</v>
      </c>
      <c r="AY280" s="158" t="s">
        <v>123</v>
      </c>
    </row>
    <row r="281" spans="2:65" s="6" customFormat="1" ht="15.75" customHeight="1">
      <c r="B281" s="21"/>
      <c r="C281" s="133" t="s">
        <v>208</v>
      </c>
      <c r="D281" s="133" t="s">
        <v>190</v>
      </c>
      <c r="E281" s="134" t="s">
        <v>989</v>
      </c>
      <c r="F281" s="228" t="s">
        <v>990</v>
      </c>
      <c r="G281" s="229"/>
      <c r="H281" s="229"/>
      <c r="I281" s="229"/>
      <c r="J281" s="135" t="s">
        <v>172</v>
      </c>
      <c r="K281" s="136">
        <v>958.187</v>
      </c>
      <c r="L281" s="230"/>
      <c r="M281" s="229"/>
      <c r="N281" s="231">
        <f>ROUND($L$281*$K$281,2)</f>
        <v>0</v>
      </c>
      <c r="O281" s="219"/>
      <c r="P281" s="219"/>
      <c r="Q281" s="219"/>
      <c r="R281" s="119" t="s">
        <v>161</v>
      </c>
      <c r="S281" s="41"/>
      <c r="T281" s="122"/>
      <c r="U281" s="123" t="s">
        <v>35</v>
      </c>
      <c r="V281" s="22"/>
      <c r="W281" s="22"/>
      <c r="X281" s="124">
        <v>0.131</v>
      </c>
      <c r="Y281" s="124">
        <f>$X$281*$K$281</f>
        <v>125.522497</v>
      </c>
      <c r="Z281" s="124">
        <v>0</v>
      </c>
      <c r="AA281" s="125">
        <f>$Z$281*$K$281</f>
        <v>0</v>
      </c>
      <c r="AR281" s="80" t="s">
        <v>144</v>
      </c>
      <c r="AT281" s="80" t="s">
        <v>190</v>
      </c>
      <c r="AU281" s="80" t="s">
        <v>73</v>
      </c>
      <c r="AY281" s="6" t="s">
        <v>123</v>
      </c>
      <c r="BE281" s="126">
        <f>IF($U$281="základní",$N$281,0)</f>
        <v>0</v>
      </c>
      <c r="BF281" s="126">
        <f>IF($U$281="snížená",$N$281,0)</f>
        <v>0</v>
      </c>
      <c r="BG281" s="126">
        <f>IF($U$281="zákl. přenesená",$N$281,0)</f>
        <v>0</v>
      </c>
      <c r="BH281" s="126">
        <f>IF($U$281="sníž. přenesená",$N$281,0)</f>
        <v>0</v>
      </c>
      <c r="BI281" s="126">
        <f>IF($U$281="nulová",$N$281,0)</f>
        <v>0</v>
      </c>
      <c r="BJ281" s="80" t="s">
        <v>17</v>
      </c>
      <c r="BK281" s="126">
        <f>ROUND($L$281*$K$281,2)</f>
        <v>0</v>
      </c>
      <c r="BL281" s="80" t="s">
        <v>122</v>
      </c>
      <c r="BM281" s="80" t="s">
        <v>991</v>
      </c>
    </row>
    <row r="282" spans="2:51" s="6" customFormat="1" ht="15.75" customHeight="1">
      <c r="B282" s="137"/>
      <c r="C282" s="138"/>
      <c r="D282" s="138"/>
      <c r="E282" s="139"/>
      <c r="F282" s="232" t="s">
        <v>992</v>
      </c>
      <c r="G282" s="233"/>
      <c r="H282" s="233"/>
      <c r="I282" s="233"/>
      <c r="J282" s="138"/>
      <c r="K282" s="140">
        <v>958.187</v>
      </c>
      <c r="L282" s="138"/>
      <c r="M282" s="138"/>
      <c r="N282" s="138"/>
      <c r="O282" s="138"/>
      <c r="P282" s="138"/>
      <c r="Q282" s="138"/>
      <c r="R282" s="138"/>
      <c r="S282" s="141"/>
      <c r="T282" s="142"/>
      <c r="U282" s="138"/>
      <c r="V282" s="138"/>
      <c r="W282" s="138"/>
      <c r="X282" s="138"/>
      <c r="Y282" s="138"/>
      <c r="Z282" s="138"/>
      <c r="AA282" s="143"/>
      <c r="AT282" s="144" t="s">
        <v>214</v>
      </c>
      <c r="AU282" s="144" t="s">
        <v>73</v>
      </c>
      <c r="AV282" s="144" t="s">
        <v>73</v>
      </c>
      <c r="AW282" s="144" t="s">
        <v>104</v>
      </c>
      <c r="AX282" s="144" t="s">
        <v>17</v>
      </c>
      <c r="AY282" s="144" t="s">
        <v>123</v>
      </c>
    </row>
    <row r="283" spans="2:65" s="6" customFormat="1" ht="15.75" customHeight="1">
      <c r="B283" s="21"/>
      <c r="C283" s="133" t="s">
        <v>993</v>
      </c>
      <c r="D283" s="133" t="s">
        <v>190</v>
      </c>
      <c r="E283" s="134" t="s">
        <v>994</v>
      </c>
      <c r="F283" s="228" t="s">
        <v>995</v>
      </c>
      <c r="G283" s="229"/>
      <c r="H283" s="229"/>
      <c r="I283" s="229"/>
      <c r="J283" s="135" t="s">
        <v>172</v>
      </c>
      <c r="K283" s="136">
        <v>8.484</v>
      </c>
      <c r="L283" s="230"/>
      <c r="M283" s="229"/>
      <c r="N283" s="231">
        <f>ROUND($L$283*$K$283,2)</f>
        <v>0</v>
      </c>
      <c r="O283" s="219"/>
      <c r="P283" s="219"/>
      <c r="Q283" s="219"/>
      <c r="R283" s="119" t="s">
        <v>161</v>
      </c>
      <c r="S283" s="41"/>
      <c r="T283" s="122"/>
      <c r="U283" s="123" t="s">
        <v>35</v>
      </c>
      <c r="V283" s="22"/>
      <c r="W283" s="22"/>
      <c r="X283" s="124">
        <v>0.131</v>
      </c>
      <c r="Y283" s="124">
        <f>$X$283*$K$283</f>
        <v>1.111404</v>
      </c>
      <c r="Z283" s="124">
        <v>0</v>
      </c>
      <c r="AA283" s="125">
        <f>$Z$283*$K$283</f>
        <v>0</v>
      </c>
      <c r="AR283" s="80" t="s">
        <v>144</v>
      </c>
      <c r="AT283" s="80" t="s">
        <v>190</v>
      </c>
      <c r="AU283" s="80" t="s">
        <v>73</v>
      </c>
      <c r="AY283" s="6" t="s">
        <v>123</v>
      </c>
      <c r="BE283" s="126">
        <f>IF($U$283="základní",$N$283,0)</f>
        <v>0</v>
      </c>
      <c r="BF283" s="126">
        <f>IF($U$283="snížená",$N$283,0)</f>
        <v>0</v>
      </c>
      <c r="BG283" s="126">
        <f>IF($U$283="zákl. přenesená",$N$283,0)</f>
        <v>0</v>
      </c>
      <c r="BH283" s="126">
        <f>IF($U$283="sníž. přenesená",$N$283,0)</f>
        <v>0</v>
      </c>
      <c r="BI283" s="126">
        <f>IF($U$283="nulová",$N$283,0)</f>
        <v>0</v>
      </c>
      <c r="BJ283" s="80" t="s">
        <v>17</v>
      </c>
      <c r="BK283" s="126">
        <f>ROUND($L$283*$K$283,2)</f>
        <v>0</v>
      </c>
      <c r="BL283" s="80" t="s">
        <v>122</v>
      </c>
      <c r="BM283" s="80" t="s">
        <v>996</v>
      </c>
    </row>
    <row r="284" spans="2:51" s="6" customFormat="1" ht="27" customHeight="1">
      <c r="B284" s="145"/>
      <c r="C284" s="146"/>
      <c r="D284" s="146"/>
      <c r="E284" s="147"/>
      <c r="F284" s="234" t="s">
        <v>979</v>
      </c>
      <c r="G284" s="235"/>
      <c r="H284" s="235"/>
      <c r="I284" s="235"/>
      <c r="J284" s="146"/>
      <c r="K284" s="146"/>
      <c r="L284" s="146"/>
      <c r="M284" s="146"/>
      <c r="N284" s="146"/>
      <c r="O284" s="146"/>
      <c r="P284" s="146"/>
      <c r="Q284" s="146"/>
      <c r="R284" s="146"/>
      <c r="S284" s="148"/>
      <c r="T284" s="149"/>
      <c r="U284" s="146"/>
      <c r="V284" s="146"/>
      <c r="W284" s="146"/>
      <c r="X284" s="146"/>
      <c r="Y284" s="146"/>
      <c r="Z284" s="146"/>
      <c r="AA284" s="150"/>
      <c r="AT284" s="151" t="s">
        <v>214</v>
      </c>
      <c r="AU284" s="151" t="s">
        <v>73</v>
      </c>
      <c r="AV284" s="151" t="s">
        <v>17</v>
      </c>
      <c r="AW284" s="151" t="s">
        <v>104</v>
      </c>
      <c r="AX284" s="151" t="s">
        <v>65</v>
      </c>
      <c r="AY284" s="151" t="s">
        <v>123</v>
      </c>
    </row>
    <row r="285" spans="2:51" s="6" customFormat="1" ht="15.75" customHeight="1">
      <c r="B285" s="137"/>
      <c r="C285" s="138"/>
      <c r="D285" s="138"/>
      <c r="E285" s="138"/>
      <c r="F285" s="232" t="s">
        <v>997</v>
      </c>
      <c r="G285" s="233"/>
      <c r="H285" s="233"/>
      <c r="I285" s="233"/>
      <c r="J285" s="138"/>
      <c r="K285" s="140">
        <v>8.484</v>
      </c>
      <c r="L285" s="138"/>
      <c r="M285" s="138"/>
      <c r="N285" s="138"/>
      <c r="O285" s="138"/>
      <c r="P285" s="138"/>
      <c r="Q285" s="138"/>
      <c r="R285" s="138"/>
      <c r="S285" s="141"/>
      <c r="T285" s="142"/>
      <c r="U285" s="138"/>
      <c r="V285" s="138"/>
      <c r="W285" s="138"/>
      <c r="X285" s="138"/>
      <c r="Y285" s="138"/>
      <c r="Z285" s="138"/>
      <c r="AA285" s="143"/>
      <c r="AT285" s="144" t="s">
        <v>214</v>
      </c>
      <c r="AU285" s="144" t="s">
        <v>73</v>
      </c>
      <c r="AV285" s="144" t="s">
        <v>73</v>
      </c>
      <c r="AW285" s="144" t="s">
        <v>104</v>
      </c>
      <c r="AX285" s="144" t="s">
        <v>17</v>
      </c>
      <c r="AY285" s="144" t="s">
        <v>123</v>
      </c>
    </row>
    <row r="286" spans="2:65" s="6" customFormat="1" ht="27" customHeight="1">
      <c r="B286" s="21"/>
      <c r="C286" s="117" t="s">
        <v>135</v>
      </c>
      <c r="D286" s="117" t="s">
        <v>124</v>
      </c>
      <c r="E286" s="118" t="s">
        <v>998</v>
      </c>
      <c r="F286" s="218" t="s">
        <v>999</v>
      </c>
      <c r="G286" s="219"/>
      <c r="H286" s="219"/>
      <c r="I286" s="219"/>
      <c r="J286" s="120" t="s">
        <v>172</v>
      </c>
      <c r="K286" s="121">
        <v>4216.7</v>
      </c>
      <c r="L286" s="220"/>
      <c r="M286" s="219"/>
      <c r="N286" s="221">
        <f>ROUND($L$286*$K$286,2)</f>
        <v>0</v>
      </c>
      <c r="O286" s="219"/>
      <c r="P286" s="219"/>
      <c r="Q286" s="219"/>
      <c r="R286" s="119" t="s">
        <v>161</v>
      </c>
      <c r="S286" s="41"/>
      <c r="T286" s="122"/>
      <c r="U286" s="123" t="s">
        <v>35</v>
      </c>
      <c r="V286" s="22"/>
      <c r="W286" s="22"/>
      <c r="X286" s="124">
        <v>0.10362</v>
      </c>
      <c r="Y286" s="124">
        <f>$X$286*$K$286</f>
        <v>436.934454</v>
      </c>
      <c r="Z286" s="124">
        <v>0</v>
      </c>
      <c r="AA286" s="125">
        <f>$Z$286*$K$286</f>
        <v>0</v>
      </c>
      <c r="AR286" s="80" t="s">
        <v>122</v>
      </c>
      <c r="AT286" s="80" t="s">
        <v>124</v>
      </c>
      <c r="AU286" s="80" t="s">
        <v>73</v>
      </c>
      <c r="AY286" s="6" t="s">
        <v>123</v>
      </c>
      <c r="BE286" s="126">
        <f>IF($U$286="základní",$N$286,0)</f>
        <v>0</v>
      </c>
      <c r="BF286" s="126">
        <f>IF($U$286="snížená",$N$286,0)</f>
        <v>0</v>
      </c>
      <c r="BG286" s="126">
        <f>IF($U$286="zákl. přenesená",$N$286,0)</f>
        <v>0</v>
      </c>
      <c r="BH286" s="126">
        <f>IF($U$286="sníž. přenesená",$N$286,0)</f>
        <v>0</v>
      </c>
      <c r="BI286" s="126">
        <f>IF($U$286="nulová",$N$286,0)</f>
        <v>0</v>
      </c>
      <c r="BJ286" s="80" t="s">
        <v>17</v>
      </c>
      <c r="BK286" s="126">
        <f>ROUND($L$286*$K$286,2)</f>
        <v>0</v>
      </c>
      <c r="BL286" s="80" t="s">
        <v>122</v>
      </c>
      <c r="BM286" s="80" t="s">
        <v>1000</v>
      </c>
    </row>
    <row r="287" spans="2:47" s="6" customFormat="1" ht="27" customHeight="1">
      <c r="B287" s="21"/>
      <c r="C287" s="22"/>
      <c r="D287" s="22"/>
      <c r="E287" s="22"/>
      <c r="F287" s="222" t="s">
        <v>1001</v>
      </c>
      <c r="G287" s="189"/>
      <c r="H287" s="189"/>
      <c r="I287" s="189"/>
      <c r="J287" s="189"/>
      <c r="K287" s="189"/>
      <c r="L287" s="189"/>
      <c r="M287" s="189"/>
      <c r="N287" s="189"/>
      <c r="O287" s="189"/>
      <c r="P287" s="189"/>
      <c r="Q287" s="189"/>
      <c r="R287" s="189"/>
      <c r="S287" s="41"/>
      <c r="T287" s="50"/>
      <c r="U287" s="22"/>
      <c r="V287" s="22"/>
      <c r="W287" s="22"/>
      <c r="X287" s="22"/>
      <c r="Y287" s="22"/>
      <c r="Z287" s="22"/>
      <c r="AA287" s="51"/>
      <c r="AT287" s="6" t="s">
        <v>128</v>
      </c>
      <c r="AU287" s="6" t="s">
        <v>73</v>
      </c>
    </row>
    <row r="288" spans="2:47" s="6" customFormat="1" ht="156.75" customHeight="1">
      <c r="B288" s="21"/>
      <c r="C288" s="22"/>
      <c r="D288" s="22"/>
      <c r="E288" s="22"/>
      <c r="F288" s="227" t="s">
        <v>1002</v>
      </c>
      <c r="G288" s="189"/>
      <c r="H288" s="189"/>
      <c r="I288" s="189"/>
      <c r="J288" s="189"/>
      <c r="K288" s="189"/>
      <c r="L288" s="189"/>
      <c r="M288" s="189"/>
      <c r="N288" s="189"/>
      <c r="O288" s="189"/>
      <c r="P288" s="189"/>
      <c r="Q288" s="189"/>
      <c r="R288" s="189"/>
      <c r="S288" s="41"/>
      <c r="T288" s="50"/>
      <c r="U288" s="22"/>
      <c r="V288" s="22"/>
      <c r="W288" s="22"/>
      <c r="X288" s="22"/>
      <c r="Y288" s="22"/>
      <c r="Z288" s="22"/>
      <c r="AA288" s="51"/>
      <c r="AT288" s="6" t="s">
        <v>165</v>
      </c>
      <c r="AU288" s="6" t="s">
        <v>73</v>
      </c>
    </row>
    <row r="289" spans="2:51" s="6" customFormat="1" ht="15.75" customHeight="1">
      <c r="B289" s="145"/>
      <c r="C289" s="146"/>
      <c r="D289" s="146"/>
      <c r="E289" s="146"/>
      <c r="F289" s="234" t="s">
        <v>1003</v>
      </c>
      <c r="G289" s="235"/>
      <c r="H289" s="235"/>
      <c r="I289" s="235"/>
      <c r="J289" s="146"/>
      <c r="K289" s="146"/>
      <c r="L289" s="146"/>
      <c r="M289" s="146"/>
      <c r="N289" s="146"/>
      <c r="O289" s="146"/>
      <c r="P289" s="146"/>
      <c r="Q289" s="146"/>
      <c r="R289" s="146"/>
      <c r="S289" s="148"/>
      <c r="T289" s="149"/>
      <c r="U289" s="146"/>
      <c r="V289" s="146"/>
      <c r="W289" s="146"/>
      <c r="X289" s="146"/>
      <c r="Y289" s="146"/>
      <c r="Z289" s="146"/>
      <c r="AA289" s="150"/>
      <c r="AT289" s="151" t="s">
        <v>214</v>
      </c>
      <c r="AU289" s="151" t="s">
        <v>73</v>
      </c>
      <c r="AV289" s="151" t="s">
        <v>17</v>
      </c>
      <c r="AW289" s="151" t="s">
        <v>104</v>
      </c>
      <c r="AX289" s="151" t="s">
        <v>65</v>
      </c>
      <c r="AY289" s="151" t="s">
        <v>123</v>
      </c>
    </row>
    <row r="290" spans="2:51" s="6" customFormat="1" ht="15.75" customHeight="1">
      <c r="B290" s="137"/>
      <c r="C290" s="138"/>
      <c r="D290" s="138"/>
      <c r="E290" s="138"/>
      <c r="F290" s="232" t="s">
        <v>749</v>
      </c>
      <c r="G290" s="233"/>
      <c r="H290" s="233"/>
      <c r="I290" s="233"/>
      <c r="J290" s="138"/>
      <c r="K290" s="140">
        <v>2032.8</v>
      </c>
      <c r="L290" s="138"/>
      <c r="M290" s="138"/>
      <c r="N290" s="138"/>
      <c r="O290" s="138"/>
      <c r="P290" s="138"/>
      <c r="Q290" s="138"/>
      <c r="R290" s="138"/>
      <c r="S290" s="141"/>
      <c r="T290" s="142"/>
      <c r="U290" s="138"/>
      <c r="V290" s="138"/>
      <c r="W290" s="138"/>
      <c r="X290" s="138"/>
      <c r="Y290" s="138"/>
      <c r="Z290" s="138"/>
      <c r="AA290" s="143"/>
      <c r="AT290" s="144" t="s">
        <v>214</v>
      </c>
      <c r="AU290" s="144" t="s">
        <v>73</v>
      </c>
      <c r="AV290" s="144" t="s">
        <v>73</v>
      </c>
      <c r="AW290" s="144" t="s">
        <v>104</v>
      </c>
      <c r="AX290" s="144" t="s">
        <v>65</v>
      </c>
      <c r="AY290" s="144" t="s">
        <v>123</v>
      </c>
    </row>
    <row r="291" spans="2:51" s="6" customFormat="1" ht="15.75" customHeight="1">
      <c r="B291" s="145"/>
      <c r="C291" s="146"/>
      <c r="D291" s="146"/>
      <c r="E291" s="146"/>
      <c r="F291" s="234" t="s">
        <v>764</v>
      </c>
      <c r="G291" s="235"/>
      <c r="H291" s="235"/>
      <c r="I291" s="235"/>
      <c r="J291" s="146"/>
      <c r="K291" s="146"/>
      <c r="L291" s="146"/>
      <c r="M291" s="146"/>
      <c r="N291" s="146"/>
      <c r="O291" s="146"/>
      <c r="P291" s="146"/>
      <c r="Q291" s="146"/>
      <c r="R291" s="146"/>
      <c r="S291" s="148"/>
      <c r="T291" s="149"/>
      <c r="U291" s="146"/>
      <c r="V291" s="146"/>
      <c r="W291" s="146"/>
      <c r="X291" s="146"/>
      <c r="Y291" s="146"/>
      <c r="Z291" s="146"/>
      <c r="AA291" s="150"/>
      <c r="AT291" s="151" t="s">
        <v>214</v>
      </c>
      <c r="AU291" s="151" t="s">
        <v>73</v>
      </c>
      <c r="AV291" s="151" t="s">
        <v>17</v>
      </c>
      <c r="AW291" s="151" t="s">
        <v>104</v>
      </c>
      <c r="AX291" s="151" t="s">
        <v>65</v>
      </c>
      <c r="AY291" s="151" t="s">
        <v>123</v>
      </c>
    </row>
    <row r="292" spans="2:51" s="6" customFormat="1" ht="15.75" customHeight="1">
      <c r="B292" s="137"/>
      <c r="C292" s="138"/>
      <c r="D292" s="138"/>
      <c r="E292" s="138"/>
      <c r="F292" s="232" t="s">
        <v>763</v>
      </c>
      <c r="G292" s="233"/>
      <c r="H292" s="233"/>
      <c r="I292" s="233"/>
      <c r="J292" s="138"/>
      <c r="K292" s="140">
        <v>117.8</v>
      </c>
      <c r="L292" s="138"/>
      <c r="M292" s="138"/>
      <c r="N292" s="138"/>
      <c r="O292" s="138"/>
      <c r="P292" s="138"/>
      <c r="Q292" s="138"/>
      <c r="R292" s="138"/>
      <c r="S292" s="141"/>
      <c r="T292" s="142"/>
      <c r="U292" s="138"/>
      <c r="V292" s="138"/>
      <c r="W292" s="138"/>
      <c r="X292" s="138"/>
      <c r="Y292" s="138"/>
      <c r="Z292" s="138"/>
      <c r="AA292" s="143"/>
      <c r="AT292" s="144" t="s">
        <v>214</v>
      </c>
      <c r="AU292" s="144" t="s">
        <v>73</v>
      </c>
      <c r="AV292" s="144" t="s">
        <v>73</v>
      </c>
      <c r="AW292" s="144" t="s">
        <v>104</v>
      </c>
      <c r="AX292" s="144" t="s">
        <v>65</v>
      </c>
      <c r="AY292" s="144" t="s">
        <v>123</v>
      </c>
    </row>
    <row r="293" spans="2:51" s="6" customFormat="1" ht="15.75" customHeight="1">
      <c r="B293" s="145"/>
      <c r="C293" s="146"/>
      <c r="D293" s="146"/>
      <c r="E293" s="146"/>
      <c r="F293" s="234" t="s">
        <v>1004</v>
      </c>
      <c r="G293" s="235"/>
      <c r="H293" s="235"/>
      <c r="I293" s="235"/>
      <c r="J293" s="146"/>
      <c r="K293" s="146"/>
      <c r="L293" s="146"/>
      <c r="M293" s="146"/>
      <c r="N293" s="146"/>
      <c r="O293" s="146"/>
      <c r="P293" s="146"/>
      <c r="Q293" s="146"/>
      <c r="R293" s="146"/>
      <c r="S293" s="148"/>
      <c r="T293" s="149"/>
      <c r="U293" s="146"/>
      <c r="V293" s="146"/>
      <c r="W293" s="146"/>
      <c r="X293" s="146"/>
      <c r="Y293" s="146"/>
      <c r="Z293" s="146"/>
      <c r="AA293" s="150"/>
      <c r="AT293" s="151" t="s">
        <v>214</v>
      </c>
      <c r="AU293" s="151" t="s">
        <v>73</v>
      </c>
      <c r="AV293" s="151" t="s">
        <v>17</v>
      </c>
      <c r="AW293" s="151" t="s">
        <v>104</v>
      </c>
      <c r="AX293" s="151" t="s">
        <v>65</v>
      </c>
      <c r="AY293" s="151" t="s">
        <v>123</v>
      </c>
    </row>
    <row r="294" spans="2:51" s="6" customFormat="1" ht="15.75" customHeight="1">
      <c r="B294" s="137"/>
      <c r="C294" s="138"/>
      <c r="D294" s="138"/>
      <c r="E294" s="138"/>
      <c r="F294" s="232" t="s">
        <v>746</v>
      </c>
      <c r="G294" s="233"/>
      <c r="H294" s="233"/>
      <c r="I294" s="233"/>
      <c r="J294" s="138"/>
      <c r="K294" s="140">
        <v>2048.1</v>
      </c>
      <c r="L294" s="138"/>
      <c r="M294" s="138"/>
      <c r="N294" s="138"/>
      <c r="O294" s="138"/>
      <c r="P294" s="138"/>
      <c r="Q294" s="138"/>
      <c r="R294" s="138"/>
      <c r="S294" s="141"/>
      <c r="T294" s="142"/>
      <c r="U294" s="138"/>
      <c r="V294" s="138"/>
      <c r="W294" s="138"/>
      <c r="X294" s="138"/>
      <c r="Y294" s="138"/>
      <c r="Z294" s="138"/>
      <c r="AA294" s="143"/>
      <c r="AT294" s="144" t="s">
        <v>214</v>
      </c>
      <c r="AU294" s="144" t="s">
        <v>73</v>
      </c>
      <c r="AV294" s="144" t="s">
        <v>73</v>
      </c>
      <c r="AW294" s="144" t="s">
        <v>104</v>
      </c>
      <c r="AX294" s="144" t="s">
        <v>65</v>
      </c>
      <c r="AY294" s="144" t="s">
        <v>123</v>
      </c>
    </row>
    <row r="295" spans="2:51" s="6" customFormat="1" ht="15.75" customHeight="1">
      <c r="B295" s="145"/>
      <c r="C295" s="146"/>
      <c r="D295" s="146"/>
      <c r="E295" s="146"/>
      <c r="F295" s="234" t="s">
        <v>1005</v>
      </c>
      <c r="G295" s="235"/>
      <c r="H295" s="235"/>
      <c r="I295" s="235"/>
      <c r="J295" s="146"/>
      <c r="K295" s="146"/>
      <c r="L295" s="146"/>
      <c r="M295" s="146"/>
      <c r="N295" s="146"/>
      <c r="O295" s="146"/>
      <c r="P295" s="146"/>
      <c r="Q295" s="146"/>
      <c r="R295" s="146"/>
      <c r="S295" s="148"/>
      <c r="T295" s="149"/>
      <c r="U295" s="146"/>
      <c r="V295" s="146"/>
      <c r="W295" s="146"/>
      <c r="X295" s="146"/>
      <c r="Y295" s="146"/>
      <c r="Z295" s="146"/>
      <c r="AA295" s="150"/>
      <c r="AT295" s="151" t="s">
        <v>214</v>
      </c>
      <c r="AU295" s="151" t="s">
        <v>73</v>
      </c>
      <c r="AV295" s="151" t="s">
        <v>17</v>
      </c>
      <c r="AW295" s="151" t="s">
        <v>104</v>
      </c>
      <c r="AX295" s="151" t="s">
        <v>65</v>
      </c>
      <c r="AY295" s="151" t="s">
        <v>123</v>
      </c>
    </row>
    <row r="296" spans="2:51" s="6" customFormat="1" ht="15.75" customHeight="1">
      <c r="B296" s="137"/>
      <c r="C296" s="138"/>
      <c r="D296" s="138"/>
      <c r="E296" s="138"/>
      <c r="F296" s="232" t="s">
        <v>731</v>
      </c>
      <c r="G296" s="233"/>
      <c r="H296" s="233"/>
      <c r="I296" s="233"/>
      <c r="J296" s="138"/>
      <c r="K296" s="140">
        <v>18</v>
      </c>
      <c r="L296" s="138"/>
      <c r="M296" s="138"/>
      <c r="N296" s="138"/>
      <c r="O296" s="138"/>
      <c r="P296" s="138"/>
      <c r="Q296" s="138"/>
      <c r="R296" s="138"/>
      <c r="S296" s="141"/>
      <c r="T296" s="142"/>
      <c r="U296" s="138"/>
      <c r="V296" s="138"/>
      <c r="W296" s="138"/>
      <c r="X296" s="138"/>
      <c r="Y296" s="138"/>
      <c r="Z296" s="138"/>
      <c r="AA296" s="143"/>
      <c r="AT296" s="144" t="s">
        <v>214</v>
      </c>
      <c r="AU296" s="144" t="s">
        <v>73</v>
      </c>
      <c r="AV296" s="144" t="s">
        <v>73</v>
      </c>
      <c r="AW296" s="144" t="s">
        <v>104</v>
      </c>
      <c r="AX296" s="144" t="s">
        <v>65</v>
      </c>
      <c r="AY296" s="144" t="s">
        <v>123</v>
      </c>
    </row>
    <row r="297" spans="2:51" s="6" customFormat="1" ht="15.75" customHeight="1">
      <c r="B297" s="152"/>
      <c r="C297" s="153"/>
      <c r="D297" s="153"/>
      <c r="E297" s="153"/>
      <c r="F297" s="236" t="s">
        <v>614</v>
      </c>
      <c r="G297" s="237"/>
      <c r="H297" s="237"/>
      <c r="I297" s="237"/>
      <c r="J297" s="153"/>
      <c r="K297" s="154">
        <v>4216.7</v>
      </c>
      <c r="L297" s="153"/>
      <c r="M297" s="153"/>
      <c r="N297" s="153"/>
      <c r="O297" s="153"/>
      <c r="P297" s="153"/>
      <c r="Q297" s="153"/>
      <c r="R297" s="153"/>
      <c r="S297" s="155"/>
      <c r="T297" s="156"/>
      <c r="U297" s="153"/>
      <c r="V297" s="153"/>
      <c r="W297" s="153"/>
      <c r="X297" s="153"/>
      <c r="Y297" s="153"/>
      <c r="Z297" s="153"/>
      <c r="AA297" s="157"/>
      <c r="AT297" s="158" t="s">
        <v>214</v>
      </c>
      <c r="AU297" s="158" t="s">
        <v>73</v>
      </c>
      <c r="AV297" s="158" t="s">
        <v>122</v>
      </c>
      <c r="AW297" s="158" t="s">
        <v>104</v>
      </c>
      <c r="AX297" s="158" t="s">
        <v>17</v>
      </c>
      <c r="AY297" s="158" t="s">
        <v>123</v>
      </c>
    </row>
    <row r="298" spans="2:65" s="6" customFormat="1" ht="27" customHeight="1">
      <c r="B298" s="21"/>
      <c r="C298" s="133" t="s">
        <v>138</v>
      </c>
      <c r="D298" s="133" t="s">
        <v>190</v>
      </c>
      <c r="E298" s="134" t="s">
        <v>1006</v>
      </c>
      <c r="F298" s="228" t="s">
        <v>1007</v>
      </c>
      <c r="G298" s="229"/>
      <c r="H298" s="229"/>
      <c r="I298" s="229"/>
      <c r="J298" s="135" t="s">
        <v>172</v>
      </c>
      <c r="K298" s="136">
        <v>4119.157</v>
      </c>
      <c r="L298" s="230"/>
      <c r="M298" s="229"/>
      <c r="N298" s="231">
        <f>ROUND($L$298*$K$298,2)</f>
        <v>0</v>
      </c>
      <c r="O298" s="219"/>
      <c r="P298" s="219"/>
      <c r="Q298" s="219"/>
      <c r="R298" s="119" t="s">
        <v>161</v>
      </c>
      <c r="S298" s="41"/>
      <c r="T298" s="122"/>
      <c r="U298" s="123" t="s">
        <v>35</v>
      </c>
      <c r="V298" s="22"/>
      <c r="W298" s="22"/>
      <c r="X298" s="124">
        <v>0.152</v>
      </c>
      <c r="Y298" s="124">
        <f>$X$298*$K$298</f>
        <v>626.111864</v>
      </c>
      <c r="Z298" s="124">
        <v>0</v>
      </c>
      <c r="AA298" s="125">
        <f>$Z$298*$K$298</f>
        <v>0</v>
      </c>
      <c r="AR298" s="80" t="s">
        <v>144</v>
      </c>
      <c r="AT298" s="80" t="s">
        <v>190</v>
      </c>
      <c r="AU298" s="80" t="s">
        <v>73</v>
      </c>
      <c r="AY298" s="6" t="s">
        <v>123</v>
      </c>
      <c r="BE298" s="126">
        <f>IF($U$298="základní",$N$298,0)</f>
        <v>0</v>
      </c>
      <c r="BF298" s="126">
        <f>IF($U$298="snížená",$N$298,0)</f>
        <v>0</v>
      </c>
      <c r="BG298" s="126">
        <f>IF($U$298="zákl. přenesená",$N$298,0)</f>
        <v>0</v>
      </c>
      <c r="BH298" s="126">
        <f>IF($U$298="sníž. přenesená",$N$298,0)</f>
        <v>0</v>
      </c>
      <c r="BI298" s="126">
        <f>IF($U$298="nulová",$N$298,0)</f>
        <v>0</v>
      </c>
      <c r="BJ298" s="80" t="s">
        <v>17</v>
      </c>
      <c r="BK298" s="126">
        <f>ROUND($L$298*$K$298,2)</f>
        <v>0</v>
      </c>
      <c r="BL298" s="80" t="s">
        <v>122</v>
      </c>
      <c r="BM298" s="80" t="s">
        <v>1008</v>
      </c>
    </row>
    <row r="299" spans="2:51" s="6" customFormat="1" ht="15.75" customHeight="1">
      <c r="B299" s="137"/>
      <c r="C299" s="138"/>
      <c r="D299" s="138"/>
      <c r="E299" s="139"/>
      <c r="F299" s="232" t="s">
        <v>1009</v>
      </c>
      <c r="G299" s="233"/>
      <c r="H299" s="233"/>
      <c r="I299" s="233"/>
      <c r="J299" s="138"/>
      <c r="K299" s="140">
        <v>4078.37293</v>
      </c>
      <c r="L299" s="138"/>
      <c r="M299" s="138"/>
      <c r="N299" s="138"/>
      <c r="O299" s="138"/>
      <c r="P299" s="138"/>
      <c r="Q299" s="138"/>
      <c r="R299" s="138"/>
      <c r="S299" s="141"/>
      <c r="T299" s="142"/>
      <c r="U299" s="138"/>
      <c r="V299" s="138"/>
      <c r="W299" s="138"/>
      <c r="X299" s="138"/>
      <c r="Y299" s="138"/>
      <c r="Z299" s="138"/>
      <c r="AA299" s="143"/>
      <c r="AT299" s="144" t="s">
        <v>214</v>
      </c>
      <c r="AU299" s="144" t="s">
        <v>73</v>
      </c>
      <c r="AV299" s="144" t="s">
        <v>73</v>
      </c>
      <c r="AW299" s="144" t="s">
        <v>104</v>
      </c>
      <c r="AX299" s="144" t="s">
        <v>65</v>
      </c>
      <c r="AY299" s="144" t="s">
        <v>123</v>
      </c>
    </row>
    <row r="300" spans="2:51" s="6" customFormat="1" ht="27" customHeight="1">
      <c r="B300" s="137"/>
      <c r="C300" s="138"/>
      <c r="D300" s="138"/>
      <c r="E300" s="138"/>
      <c r="F300" s="232" t="s">
        <v>1010</v>
      </c>
      <c r="G300" s="233"/>
      <c r="H300" s="233"/>
      <c r="I300" s="233"/>
      <c r="J300" s="138"/>
      <c r="K300" s="140">
        <v>4119.15673</v>
      </c>
      <c r="L300" s="138"/>
      <c r="M300" s="138"/>
      <c r="N300" s="138"/>
      <c r="O300" s="138"/>
      <c r="P300" s="138"/>
      <c r="Q300" s="138"/>
      <c r="R300" s="138"/>
      <c r="S300" s="141"/>
      <c r="T300" s="142"/>
      <c r="U300" s="138"/>
      <c r="V300" s="138"/>
      <c r="W300" s="138"/>
      <c r="X300" s="138"/>
      <c r="Y300" s="138"/>
      <c r="Z300" s="138"/>
      <c r="AA300" s="143"/>
      <c r="AT300" s="144" t="s">
        <v>214</v>
      </c>
      <c r="AU300" s="144" t="s">
        <v>73</v>
      </c>
      <c r="AV300" s="144" t="s">
        <v>73</v>
      </c>
      <c r="AW300" s="144" t="s">
        <v>104</v>
      </c>
      <c r="AX300" s="144" t="s">
        <v>17</v>
      </c>
      <c r="AY300" s="144" t="s">
        <v>123</v>
      </c>
    </row>
    <row r="301" spans="2:65" s="6" customFormat="1" ht="27" customHeight="1">
      <c r="B301" s="21"/>
      <c r="C301" s="133" t="s">
        <v>1011</v>
      </c>
      <c r="D301" s="133" t="s">
        <v>190</v>
      </c>
      <c r="E301" s="134" t="s">
        <v>1012</v>
      </c>
      <c r="F301" s="228" t="s">
        <v>1013</v>
      </c>
      <c r="G301" s="229"/>
      <c r="H301" s="229"/>
      <c r="I301" s="229"/>
      <c r="J301" s="135" t="s">
        <v>172</v>
      </c>
      <c r="K301" s="136">
        <v>162.314</v>
      </c>
      <c r="L301" s="230"/>
      <c r="M301" s="229"/>
      <c r="N301" s="231">
        <f>ROUND($L$301*$K$301,2)</f>
        <v>0</v>
      </c>
      <c r="O301" s="219"/>
      <c r="P301" s="219"/>
      <c r="Q301" s="219"/>
      <c r="R301" s="119" t="s">
        <v>161</v>
      </c>
      <c r="S301" s="41"/>
      <c r="T301" s="122"/>
      <c r="U301" s="123" t="s">
        <v>35</v>
      </c>
      <c r="V301" s="22"/>
      <c r="W301" s="22"/>
      <c r="X301" s="124">
        <v>0.152</v>
      </c>
      <c r="Y301" s="124">
        <f>$X$301*$K$301</f>
        <v>24.671727999999998</v>
      </c>
      <c r="Z301" s="124">
        <v>0</v>
      </c>
      <c r="AA301" s="125">
        <f>$Z$301*$K$301</f>
        <v>0</v>
      </c>
      <c r="AR301" s="80" t="s">
        <v>144</v>
      </c>
      <c r="AT301" s="80" t="s">
        <v>190</v>
      </c>
      <c r="AU301" s="80" t="s">
        <v>73</v>
      </c>
      <c r="AY301" s="6" t="s">
        <v>123</v>
      </c>
      <c r="BE301" s="126">
        <f>IF($U$301="základní",$N$301,0)</f>
        <v>0</v>
      </c>
      <c r="BF301" s="126">
        <f>IF($U$301="snížená",$N$301,0)</f>
        <v>0</v>
      </c>
      <c r="BG301" s="126">
        <f>IF($U$301="zákl. přenesená",$N$301,0)</f>
        <v>0</v>
      </c>
      <c r="BH301" s="126">
        <f>IF($U$301="sníž. přenesená",$N$301,0)</f>
        <v>0</v>
      </c>
      <c r="BI301" s="126">
        <f>IF($U$301="nulová",$N$301,0)</f>
        <v>0</v>
      </c>
      <c r="BJ301" s="80" t="s">
        <v>17</v>
      </c>
      <c r="BK301" s="126">
        <f>ROUND($L$301*$K$301,2)</f>
        <v>0</v>
      </c>
      <c r="BL301" s="80" t="s">
        <v>122</v>
      </c>
      <c r="BM301" s="80" t="s">
        <v>1014</v>
      </c>
    </row>
    <row r="302" spans="2:51" s="6" customFormat="1" ht="15.75" customHeight="1">
      <c r="B302" s="145"/>
      <c r="C302" s="146"/>
      <c r="D302" s="146"/>
      <c r="E302" s="147"/>
      <c r="F302" s="234" t="s">
        <v>1015</v>
      </c>
      <c r="G302" s="235"/>
      <c r="H302" s="235"/>
      <c r="I302" s="235"/>
      <c r="J302" s="146"/>
      <c r="K302" s="146"/>
      <c r="L302" s="146"/>
      <c r="M302" s="146"/>
      <c r="N302" s="146"/>
      <c r="O302" s="146"/>
      <c r="P302" s="146"/>
      <c r="Q302" s="146"/>
      <c r="R302" s="146"/>
      <c r="S302" s="148"/>
      <c r="T302" s="149"/>
      <c r="U302" s="146"/>
      <c r="V302" s="146"/>
      <c r="W302" s="146"/>
      <c r="X302" s="146"/>
      <c r="Y302" s="146"/>
      <c r="Z302" s="146"/>
      <c r="AA302" s="150"/>
      <c r="AT302" s="151" t="s">
        <v>214</v>
      </c>
      <c r="AU302" s="151" t="s">
        <v>73</v>
      </c>
      <c r="AV302" s="151" t="s">
        <v>17</v>
      </c>
      <c r="AW302" s="151" t="s">
        <v>104</v>
      </c>
      <c r="AX302" s="151" t="s">
        <v>65</v>
      </c>
      <c r="AY302" s="151" t="s">
        <v>123</v>
      </c>
    </row>
    <row r="303" spans="2:51" s="6" customFormat="1" ht="15.75" customHeight="1">
      <c r="B303" s="145"/>
      <c r="C303" s="146"/>
      <c r="D303" s="146"/>
      <c r="E303" s="146"/>
      <c r="F303" s="234" t="s">
        <v>1016</v>
      </c>
      <c r="G303" s="235"/>
      <c r="H303" s="235"/>
      <c r="I303" s="235"/>
      <c r="J303" s="146"/>
      <c r="K303" s="146"/>
      <c r="L303" s="146"/>
      <c r="M303" s="146"/>
      <c r="N303" s="146"/>
      <c r="O303" s="146"/>
      <c r="P303" s="146"/>
      <c r="Q303" s="146"/>
      <c r="R303" s="146"/>
      <c r="S303" s="148"/>
      <c r="T303" s="149"/>
      <c r="U303" s="146"/>
      <c r="V303" s="146"/>
      <c r="W303" s="146"/>
      <c r="X303" s="146"/>
      <c r="Y303" s="146"/>
      <c r="Z303" s="146"/>
      <c r="AA303" s="150"/>
      <c r="AT303" s="151" t="s">
        <v>214</v>
      </c>
      <c r="AU303" s="151" t="s">
        <v>73</v>
      </c>
      <c r="AV303" s="151" t="s">
        <v>17</v>
      </c>
      <c r="AW303" s="151" t="s">
        <v>104</v>
      </c>
      <c r="AX303" s="151" t="s">
        <v>65</v>
      </c>
      <c r="AY303" s="151" t="s">
        <v>123</v>
      </c>
    </row>
    <row r="304" spans="2:51" s="6" customFormat="1" ht="15.75" customHeight="1">
      <c r="B304" s="137"/>
      <c r="C304" s="138"/>
      <c r="D304" s="138"/>
      <c r="E304" s="138"/>
      <c r="F304" s="232" t="s">
        <v>1017</v>
      </c>
      <c r="G304" s="233"/>
      <c r="H304" s="233"/>
      <c r="I304" s="233"/>
      <c r="J304" s="138"/>
      <c r="K304" s="140">
        <v>1290</v>
      </c>
      <c r="L304" s="138"/>
      <c r="M304" s="138"/>
      <c r="N304" s="138"/>
      <c r="O304" s="138"/>
      <c r="P304" s="138"/>
      <c r="Q304" s="138"/>
      <c r="R304" s="138"/>
      <c r="S304" s="141"/>
      <c r="T304" s="142"/>
      <c r="U304" s="138"/>
      <c r="V304" s="138"/>
      <c r="W304" s="138"/>
      <c r="X304" s="138"/>
      <c r="Y304" s="138"/>
      <c r="Z304" s="138"/>
      <c r="AA304" s="143"/>
      <c r="AT304" s="144" t="s">
        <v>214</v>
      </c>
      <c r="AU304" s="144" t="s">
        <v>73</v>
      </c>
      <c r="AV304" s="144" t="s">
        <v>73</v>
      </c>
      <c r="AW304" s="144" t="s">
        <v>104</v>
      </c>
      <c r="AX304" s="144" t="s">
        <v>65</v>
      </c>
      <c r="AY304" s="144" t="s">
        <v>123</v>
      </c>
    </row>
    <row r="305" spans="2:51" s="6" customFormat="1" ht="15.75" customHeight="1">
      <c r="B305" s="145"/>
      <c r="C305" s="146"/>
      <c r="D305" s="146"/>
      <c r="E305" s="146"/>
      <c r="F305" s="234" t="s">
        <v>1018</v>
      </c>
      <c r="G305" s="235"/>
      <c r="H305" s="235"/>
      <c r="I305" s="235"/>
      <c r="J305" s="146"/>
      <c r="K305" s="146"/>
      <c r="L305" s="146"/>
      <c r="M305" s="146"/>
      <c r="N305" s="146"/>
      <c r="O305" s="146"/>
      <c r="P305" s="146"/>
      <c r="Q305" s="146"/>
      <c r="R305" s="146"/>
      <c r="S305" s="148"/>
      <c r="T305" s="149"/>
      <c r="U305" s="146"/>
      <c r="V305" s="146"/>
      <c r="W305" s="146"/>
      <c r="X305" s="146"/>
      <c r="Y305" s="146"/>
      <c r="Z305" s="146"/>
      <c r="AA305" s="150"/>
      <c r="AT305" s="151" t="s">
        <v>214</v>
      </c>
      <c r="AU305" s="151" t="s">
        <v>73</v>
      </c>
      <c r="AV305" s="151" t="s">
        <v>17</v>
      </c>
      <c r="AW305" s="151" t="s">
        <v>104</v>
      </c>
      <c r="AX305" s="151" t="s">
        <v>65</v>
      </c>
      <c r="AY305" s="151" t="s">
        <v>123</v>
      </c>
    </row>
    <row r="306" spans="2:51" s="6" customFormat="1" ht="15.75" customHeight="1">
      <c r="B306" s="137"/>
      <c r="C306" s="138"/>
      <c r="D306" s="138"/>
      <c r="E306" s="138"/>
      <c r="F306" s="232" t="s">
        <v>1019</v>
      </c>
      <c r="G306" s="233"/>
      <c r="H306" s="233"/>
      <c r="I306" s="233"/>
      <c r="J306" s="138"/>
      <c r="K306" s="140">
        <v>2292</v>
      </c>
      <c r="L306" s="138"/>
      <c r="M306" s="138"/>
      <c r="N306" s="138"/>
      <c r="O306" s="138"/>
      <c r="P306" s="138"/>
      <c r="Q306" s="138"/>
      <c r="R306" s="138"/>
      <c r="S306" s="141"/>
      <c r="T306" s="142"/>
      <c r="U306" s="138"/>
      <c r="V306" s="138"/>
      <c r="W306" s="138"/>
      <c r="X306" s="138"/>
      <c r="Y306" s="138"/>
      <c r="Z306" s="138"/>
      <c r="AA306" s="143"/>
      <c r="AT306" s="144" t="s">
        <v>214</v>
      </c>
      <c r="AU306" s="144" t="s">
        <v>73</v>
      </c>
      <c r="AV306" s="144" t="s">
        <v>73</v>
      </c>
      <c r="AW306" s="144" t="s">
        <v>104</v>
      </c>
      <c r="AX306" s="144" t="s">
        <v>65</v>
      </c>
      <c r="AY306" s="144" t="s">
        <v>123</v>
      </c>
    </row>
    <row r="307" spans="2:51" s="6" customFormat="1" ht="15.75" customHeight="1">
      <c r="B307" s="145"/>
      <c r="C307" s="146"/>
      <c r="D307" s="146"/>
      <c r="E307" s="146"/>
      <c r="F307" s="234" t="s">
        <v>1020</v>
      </c>
      <c r="G307" s="235"/>
      <c r="H307" s="235"/>
      <c r="I307" s="235"/>
      <c r="J307" s="146"/>
      <c r="K307" s="146"/>
      <c r="L307" s="146"/>
      <c r="M307" s="146"/>
      <c r="N307" s="146"/>
      <c r="O307" s="146"/>
      <c r="P307" s="146"/>
      <c r="Q307" s="146"/>
      <c r="R307" s="146"/>
      <c r="S307" s="148"/>
      <c r="T307" s="149"/>
      <c r="U307" s="146"/>
      <c r="V307" s="146"/>
      <c r="W307" s="146"/>
      <c r="X307" s="146"/>
      <c r="Y307" s="146"/>
      <c r="Z307" s="146"/>
      <c r="AA307" s="150"/>
      <c r="AT307" s="151" t="s">
        <v>214</v>
      </c>
      <c r="AU307" s="151" t="s">
        <v>73</v>
      </c>
      <c r="AV307" s="151" t="s">
        <v>17</v>
      </c>
      <c r="AW307" s="151" t="s">
        <v>104</v>
      </c>
      <c r="AX307" s="151" t="s">
        <v>65</v>
      </c>
      <c r="AY307" s="151" t="s">
        <v>123</v>
      </c>
    </row>
    <row r="308" spans="2:51" s="6" customFormat="1" ht="15.75" customHeight="1">
      <c r="B308" s="137"/>
      <c r="C308" s="138"/>
      <c r="D308" s="138"/>
      <c r="E308" s="138"/>
      <c r="F308" s="232" t="s">
        <v>1021</v>
      </c>
      <c r="G308" s="233"/>
      <c r="H308" s="233"/>
      <c r="I308" s="233"/>
      <c r="J308" s="138"/>
      <c r="K308" s="140">
        <v>1266</v>
      </c>
      <c r="L308" s="138"/>
      <c r="M308" s="138"/>
      <c r="N308" s="138"/>
      <c r="O308" s="138"/>
      <c r="P308" s="138"/>
      <c r="Q308" s="138"/>
      <c r="R308" s="138"/>
      <c r="S308" s="141"/>
      <c r="T308" s="142"/>
      <c r="U308" s="138"/>
      <c r="V308" s="138"/>
      <c r="W308" s="138"/>
      <c r="X308" s="138"/>
      <c r="Y308" s="138"/>
      <c r="Z308" s="138"/>
      <c r="AA308" s="143"/>
      <c r="AT308" s="144" t="s">
        <v>214</v>
      </c>
      <c r="AU308" s="144" t="s">
        <v>73</v>
      </c>
      <c r="AV308" s="144" t="s">
        <v>73</v>
      </c>
      <c r="AW308" s="144" t="s">
        <v>104</v>
      </c>
      <c r="AX308" s="144" t="s">
        <v>65</v>
      </c>
      <c r="AY308" s="144" t="s">
        <v>123</v>
      </c>
    </row>
    <row r="309" spans="2:51" s="6" customFormat="1" ht="15.75" customHeight="1">
      <c r="B309" s="162"/>
      <c r="C309" s="163"/>
      <c r="D309" s="163"/>
      <c r="E309" s="163"/>
      <c r="F309" s="238" t="s">
        <v>835</v>
      </c>
      <c r="G309" s="239"/>
      <c r="H309" s="239"/>
      <c r="I309" s="239"/>
      <c r="J309" s="163"/>
      <c r="K309" s="164">
        <v>4848</v>
      </c>
      <c r="L309" s="163"/>
      <c r="M309" s="163"/>
      <c r="N309" s="163"/>
      <c r="O309" s="163"/>
      <c r="P309" s="163"/>
      <c r="Q309" s="163"/>
      <c r="R309" s="163"/>
      <c r="S309" s="165"/>
      <c r="T309" s="166"/>
      <c r="U309" s="163"/>
      <c r="V309" s="163"/>
      <c r="W309" s="163"/>
      <c r="X309" s="163"/>
      <c r="Y309" s="163"/>
      <c r="Z309" s="163"/>
      <c r="AA309" s="167"/>
      <c r="AT309" s="168" t="s">
        <v>214</v>
      </c>
      <c r="AU309" s="168" t="s">
        <v>73</v>
      </c>
      <c r="AV309" s="168" t="s">
        <v>69</v>
      </c>
      <c r="AW309" s="168" t="s">
        <v>104</v>
      </c>
      <c r="AX309" s="168" t="s">
        <v>65</v>
      </c>
      <c r="AY309" s="168" t="s">
        <v>123</v>
      </c>
    </row>
    <row r="310" spans="2:51" s="6" customFormat="1" ht="15.75" customHeight="1">
      <c r="B310" s="137"/>
      <c r="C310" s="138"/>
      <c r="D310" s="138"/>
      <c r="E310" s="138"/>
      <c r="F310" s="232" t="s">
        <v>1022</v>
      </c>
      <c r="G310" s="233"/>
      <c r="H310" s="233"/>
      <c r="I310" s="233"/>
      <c r="J310" s="138"/>
      <c r="K310" s="140">
        <v>134.666666666667</v>
      </c>
      <c r="L310" s="138"/>
      <c r="M310" s="138"/>
      <c r="N310" s="138"/>
      <c r="O310" s="138"/>
      <c r="P310" s="138"/>
      <c r="Q310" s="138"/>
      <c r="R310" s="138"/>
      <c r="S310" s="141"/>
      <c r="T310" s="142"/>
      <c r="U310" s="138"/>
      <c r="V310" s="138"/>
      <c r="W310" s="138"/>
      <c r="X310" s="138"/>
      <c r="Y310" s="138"/>
      <c r="Z310" s="138"/>
      <c r="AA310" s="143"/>
      <c r="AT310" s="144" t="s">
        <v>214</v>
      </c>
      <c r="AU310" s="144" t="s">
        <v>73</v>
      </c>
      <c r="AV310" s="144" t="s">
        <v>73</v>
      </c>
      <c r="AW310" s="144" t="s">
        <v>104</v>
      </c>
      <c r="AX310" s="144" t="s">
        <v>65</v>
      </c>
      <c r="AY310" s="144" t="s">
        <v>123</v>
      </c>
    </row>
    <row r="311" spans="2:51" s="6" customFormat="1" ht="15.75" customHeight="1">
      <c r="B311" s="145"/>
      <c r="C311" s="146"/>
      <c r="D311" s="146"/>
      <c r="E311" s="146"/>
      <c r="F311" s="234" t="s">
        <v>1023</v>
      </c>
      <c r="G311" s="235"/>
      <c r="H311" s="235"/>
      <c r="I311" s="235"/>
      <c r="J311" s="146"/>
      <c r="K311" s="146"/>
      <c r="L311" s="146"/>
      <c r="M311" s="146"/>
      <c r="N311" s="146"/>
      <c r="O311" s="146"/>
      <c r="P311" s="146"/>
      <c r="Q311" s="146"/>
      <c r="R311" s="146"/>
      <c r="S311" s="148"/>
      <c r="T311" s="149"/>
      <c r="U311" s="146"/>
      <c r="V311" s="146"/>
      <c r="W311" s="146"/>
      <c r="X311" s="146"/>
      <c r="Y311" s="146"/>
      <c r="Z311" s="146"/>
      <c r="AA311" s="150"/>
      <c r="AT311" s="151" t="s">
        <v>214</v>
      </c>
      <c r="AU311" s="151" t="s">
        <v>73</v>
      </c>
      <c r="AV311" s="151" t="s">
        <v>17</v>
      </c>
      <c r="AW311" s="151" t="s">
        <v>104</v>
      </c>
      <c r="AX311" s="151" t="s">
        <v>65</v>
      </c>
      <c r="AY311" s="151" t="s">
        <v>123</v>
      </c>
    </row>
    <row r="312" spans="2:51" s="6" customFormat="1" ht="15.75" customHeight="1">
      <c r="B312" s="137"/>
      <c r="C312" s="138"/>
      <c r="D312" s="138"/>
      <c r="E312" s="138"/>
      <c r="F312" s="232" t="s">
        <v>1024</v>
      </c>
      <c r="G312" s="233"/>
      <c r="H312" s="233"/>
      <c r="I312" s="233"/>
      <c r="J312" s="138"/>
      <c r="K312" s="140">
        <v>26.04</v>
      </c>
      <c r="L312" s="138"/>
      <c r="M312" s="138"/>
      <c r="N312" s="138"/>
      <c r="O312" s="138"/>
      <c r="P312" s="138"/>
      <c r="Q312" s="138"/>
      <c r="R312" s="138"/>
      <c r="S312" s="141"/>
      <c r="T312" s="142"/>
      <c r="U312" s="138"/>
      <c r="V312" s="138"/>
      <c r="W312" s="138"/>
      <c r="X312" s="138"/>
      <c r="Y312" s="138"/>
      <c r="Z312" s="138"/>
      <c r="AA312" s="143"/>
      <c r="AT312" s="144" t="s">
        <v>214</v>
      </c>
      <c r="AU312" s="144" t="s">
        <v>73</v>
      </c>
      <c r="AV312" s="144" t="s">
        <v>73</v>
      </c>
      <c r="AW312" s="144" t="s">
        <v>104</v>
      </c>
      <c r="AX312" s="144" t="s">
        <v>65</v>
      </c>
      <c r="AY312" s="144" t="s">
        <v>123</v>
      </c>
    </row>
    <row r="313" spans="2:51" s="6" customFormat="1" ht="15.75" customHeight="1">
      <c r="B313" s="162"/>
      <c r="C313" s="163"/>
      <c r="D313" s="163"/>
      <c r="E313" s="163"/>
      <c r="F313" s="238" t="s">
        <v>835</v>
      </c>
      <c r="G313" s="239"/>
      <c r="H313" s="239"/>
      <c r="I313" s="239"/>
      <c r="J313" s="163"/>
      <c r="K313" s="164">
        <v>160.706666666667</v>
      </c>
      <c r="L313" s="163"/>
      <c r="M313" s="163"/>
      <c r="N313" s="163"/>
      <c r="O313" s="163"/>
      <c r="P313" s="163"/>
      <c r="Q313" s="163"/>
      <c r="R313" s="163"/>
      <c r="S313" s="165"/>
      <c r="T313" s="166"/>
      <c r="U313" s="163"/>
      <c r="V313" s="163"/>
      <c r="W313" s="163"/>
      <c r="X313" s="163"/>
      <c r="Y313" s="163"/>
      <c r="Z313" s="163"/>
      <c r="AA313" s="167"/>
      <c r="AT313" s="168" t="s">
        <v>214</v>
      </c>
      <c r="AU313" s="168" t="s">
        <v>73</v>
      </c>
      <c r="AV313" s="168" t="s">
        <v>69</v>
      </c>
      <c r="AW313" s="168" t="s">
        <v>104</v>
      </c>
      <c r="AX313" s="168" t="s">
        <v>65</v>
      </c>
      <c r="AY313" s="168" t="s">
        <v>123</v>
      </c>
    </row>
    <row r="314" spans="2:51" s="6" customFormat="1" ht="15.75" customHeight="1">
      <c r="B314" s="137"/>
      <c r="C314" s="138"/>
      <c r="D314" s="138"/>
      <c r="E314" s="138"/>
      <c r="F314" s="232" t="s">
        <v>1025</v>
      </c>
      <c r="G314" s="233"/>
      <c r="H314" s="233"/>
      <c r="I314" s="233"/>
      <c r="J314" s="138"/>
      <c r="K314" s="140">
        <v>162.31407</v>
      </c>
      <c r="L314" s="138"/>
      <c r="M314" s="138"/>
      <c r="N314" s="138"/>
      <c r="O314" s="138"/>
      <c r="P314" s="138"/>
      <c r="Q314" s="138"/>
      <c r="R314" s="138"/>
      <c r="S314" s="141"/>
      <c r="T314" s="142"/>
      <c r="U314" s="138"/>
      <c r="V314" s="138"/>
      <c r="W314" s="138"/>
      <c r="X314" s="138"/>
      <c r="Y314" s="138"/>
      <c r="Z314" s="138"/>
      <c r="AA314" s="143"/>
      <c r="AT314" s="144" t="s">
        <v>214</v>
      </c>
      <c r="AU314" s="144" t="s">
        <v>73</v>
      </c>
      <c r="AV314" s="144" t="s">
        <v>73</v>
      </c>
      <c r="AW314" s="144" t="s">
        <v>104</v>
      </c>
      <c r="AX314" s="144" t="s">
        <v>17</v>
      </c>
      <c r="AY314" s="144" t="s">
        <v>123</v>
      </c>
    </row>
    <row r="315" spans="2:65" s="6" customFormat="1" ht="15.75" customHeight="1">
      <c r="B315" s="21"/>
      <c r="C315" s="133" t="s">
        <v>1026</v>
      </c>
      <c r="D315" s="133" t="s">
        <v>190</v>
      </c>
      <c r="E315" s="134" t="s">
        <v>1027</v>
      </c>
      <c r="F315" s="228" t="s">
        <v>1028</v>
      </c>
      <c r="G315" s="229"/>
      <c r="H315" s="229"/>
      <c r="I315" s="229"/>
      <c r="J315" s="135" t="s">
        <v>172</v>
      </c>
      <c r="K315" s="136">
        <v>18.18</v>
      </c>
      <c r="L315" s="230"/>
      <c r="M315" s="229"/>
      <c r="N315" s="231">
        <f>ROUND($L$315*$K$315,2)</f>
        <v>0</v>
      </c>
      <c r="O315" s="219"/>
      <c r="P315" s="219"/>
      <c r="Q315" s="219"/>
      <c r="R315" s="119"/>
      <c r="S315" s="41"/>
      <c r="T315" s="122"/>
      <c r="U315" s="123" t="s">
        <v>35</v>
      </c>
      <c r="V315" s="22"/>
      <c r="W315" s="22"/>
      <c r="X315" s="124">
        <v>0.131</v>
      </c>
      <c r="Y315" s="124">
        <f>$X$315*$K$315</f>
        <v>2.38158</v>
      </c>
      <c r="Z315" s="124">
        <v>0</v>
      </c>
      <c r="AA315" s="125">
        <f>$Z$315*$K$315</f>
        <v>0</v>
      </c>
      <c r="AR315" s="80" t="s">
        <v>144</v>
      </c>
      <c r="AT315" s="80" t="s">
        <v>190</v>
      </c>
      <c r="AU315" s="80" t="s">
        <v>73</v>
      </c>
      <c r="AY315" s="6" t="s">
        <v>123</v>
      </c>
      <c r="BE315" s="126">
        <f>IF($U$315="základní",$N$315,0)</f>
        <v>0</v>
      </c>
      <c r="BF315" s="126">
        <f>IF($U$315="snížená",$N$315,0)</f>
        <v>0</v>
      </c>
      <c r="BG315" s="126">
        <f>IF($U$315="zákl. přenesená",$N$315,0)</f>
        <v>0</v>
      </c>
      <c r="BH315" s="126">
        <f>IF($U$315="sníž. přenesená",$N$315,0)</f>
        <v>0</v>
      </c>
      <c r="BI315" s="126">
        <f>IF($U$315="nulová",$N$315,0)</f>
        <v>0</v>
      </c>
      <c r="BJ315" s="80" t="s">
        <v>17</v>
      </c>
      <c r="BK315" s="126">
        <f>ROUND($L$315*$K$315,2)</f>
        <v>0</v>
      </c>
      <c r="BL315" s="80" t="s">
        <v>122</v>
      </c>
      <c r="BM315" s="80" t="s">
        <v>1029</v>
      </c>
    </row>
    <row r="316" spans="2:51" s="6" customFormat="1" ht="15.75" customHeight="1">
      <c r="B316" s="137"/>
      <c r="C316" s="138"/>
      <c r="D316" s="138"/>
      <c r="E316" s="139"/>
      <c r="F316" s="232" t="s">
        <v>1030</v>
      </c>
      <c r="G316" s="233"/>
      <c r="H316" s="233"/>
      <c r="I316" s="233"/>
      <c r="J316" s="138"/>
      <c r="K316" s="140">
        <v>18.18</v>
      </c>
      <c r="L316" s="138"/>
      <c r="M316" s="138"/>
      <c r="N316" s="138"/>
      <c r="O316" s="138"/>
      <c r="P316" s="138"/>
      <c r="Q316" s="138"/>
      <c r="R316" s="138"/>
      <c r="S316" s="141"/>
      <c r="T316" s="142"/>
      <c r="U316" s="138"/>
      <c r="V316" s="138"/>
      <c r="W316" s="138"/>
      <c r="X316" s="138"/>
      <c r="Y316" s="138"/>
      <c r="Z316" s="138"/>
      <c r="AA316" s="143"/>
      <c r="AT316" s="144" t="s">
        <v>214</v>
      </c>
      <c r="AU316" s="144" t="s">
        <v>73</v>
      </c>
      <c r="AV316" s="144" t="s">
        <v>73</v>
      </c>
      <c r="AW316" s="144" t="s">
        <v>104</v>
      </c>
      <c r="AX316" s="144" t="s">
        <v>17</v>
      </c>
      <c r="AY316" s="144" t="s">
        <v>123</v>
      </c>
    </row>
    <row r="317" spans="2:65" s="6" customFormat="1" ht="27" customHeight="1">
      <c r="B317" s="21"/>
      <c r="C317" s="117" t="s">
        <v>582</v>
      </c>
      <c r="D317" s="117" t="s">
        <v>124</v>
      </c>
      <c r="E317" s="118" t="s">
        <v>1031</v>
      </c>
      <c r="F317" s="218" t="s">
        <v>1032</v>
      </c>
      <c r="G317" s="219"/>
      <c r="H317" s="219"/>
      <c r="I317" s="219"/>
      <c r="J317" s="120" t="s">
        <v>172</v>
      </c>
      <c r="K317" s="121">
        <v>62.7</v>
      </c>
      <c r="L317" s="220"/>
      <c r="M317" s="219"/>
      <c r="N317" s="221">
        <f>ROUND($L$317*$K$317,2)</f>
        <v>0</v>
      </c>
      <c r="O317" s="219"/>
      <c r="P317" s="219"/>
      <c r="Q317" s="219"/>
      <c r="R317" s="119" t="s">
        <v>161</v>
      </c>
      <c r="S317" s="41"/>
      <c r="T317" s="122"/>
      <c r="U317" s="123" t="s">
        <v>35</v>
      </c>
      <c r="V317" s="22"/>
      <c r="W317" s="22"/>
      <c r="X317" s="124">
        <v>0.08003</v>
      </c>
      <c r="Y317" s="124">
        <f>$X$317*$K$317</f>
        <v>5.017881</v>
      </c>
      <c r="Z317" s="124">
        <v>0</v>
      </c>
      <c r="AA317" s="125">
        <f>$Z$317*$K$317</f>
        <v>0</v>
      </c>
      <c r="AR317" s="80" t="s">
        <v>122</v>
      </c>
      <c r="AT317" s="80" t="s">
        <v>124</v>
      </c>
      <c r="AU317" s="80" t="s">
        <v>73</v>
      </c>
      <c r="AY317" s="6" t="s">
        <v>123</v>
      </c>
      <c r="BE317" s="126">
        <f>IF($U$317="základní",$N$317,0)</f>
        <v>0</v>
      </c>
      <c r="BF317" s="126">
        <f>IF($U$317="snížená",$N$317,0)</f>
        <v>0</v>
      </c>
      <c r="BG317" s="126">
        <f>IF($U$317="zákl. přenesená",$N$317,0)</f>
        <v>0</v>
      </c>
      <c r="BH317" s="126">
        <f>IF($U$317="sníž. přenesená",$N$317,0)</f>
        <v>0</v>
      </c>
      <c r="BI317" s="126">
        <f>IF($U$317="nulová",$N$317,0)</f>
        <v>0</v>
      </c>
      <c r="BJ317" s="80" t="s">
        <v>17</v>
      </c>
      <c r="BK317" s="126">
        <f>ROUND($L$317*$K$317,2)</f>
        <v>0</v>
      </c>
      <c r="BL317" s="80" t="s">
        <v>122</v>
      </c>
      <c r="BM317" s="80" t="s">
        <v>1033</v>
      </c>
    </row>
    <row r="318" spans="2:47" s="6" customFormat="1" ht="27" customHeight="1">
      <c r="B318" s="21"/>
      <c r="C318" s="22"/>
      <c r="D318" s="22"/>
      <c r="E318" s="22"/>
      <c r="F318" s="222" t="s">
        <v>1034</v>
      </c>
      <c r="G318" s="189"/>
      <c r="H318" s="189"/>
      <c r="I318" s="189"/>
      <c r="J318" s="189"/>
      <c r="K318" s="189"/>
      <c r="L318" s="189"/>
      <c r="M318" s="189"/>
      <c r="N318" s="189"/>
      <c r="O318" s="189"/>
      <c r="P318" s="189"/>
      <c r="Q318" s="189"/>
      <c r="R318" s="189"/>
      <c r="S318" s="41"/>
      <c r="T318" s="50"/>
      <c r="U318" s="22"/>
      <c r="V318" s="22"/>
      <c r="W318" s="22"/>
      <c r="X318" s="22"/>
      <c r="Y318" s="22"/>
      <c r="Z318" s="22"/>
      <c r="AA318" s="51"/>
      <c r="AT318" s="6" t="s">
        <v>128</v>
      </c>
      <c r="AU318" s="6" t="s">
        <v>73</v>
      </c>
    </row>
    <row r="319" spans="2:47" s="6" customFormat="1" ht="132.75" customHeight="1">
      <c r="B319" s="21"/>
      <c r="C319" s="22"/>
      <c r="D319" s="22"/>
      <c r="E319" s="22"/>
      <c r="F319" s="227" t="s">
        <v>1035</v>
      </c>
      <c r="G319" s="189"/>
      <c r="H319" s="189"/>
      <c r="I319" s="189"/>
      <c r="J319" s="189"/>
      <c r="K319" s="189"/>
      <c r="L319" s="189"/>
      <c r="M319" s="189"/>
      <c r="N319" s="189"/>
      <c r="O319" s="189"/>
      <c r="P319" s="189"/>
      <c r="Q319" s="189"/>
      <c r="R319" s="189"/>
      <c r="S319" s="41"/>
      <c r="T319" s="50"/>
      <c r="U319" s="22"/>
      <c r="V319" s="22"/>
      <c r="W319" s="22"/>
      <c r="X319" s="22"/>
      <c r="Y319" s="22"/>
      <c r="Z319" s="22"/>
      <c r="AA319" s="51"/>
      <c r="AT319" s="6" t="s">
        <v>165</v>
      </c>
      <c r="AU319" s="6" t="s">
        <v>73</v>
      </c>
    </row>
    <row r="320" spans="2:51" s="6" customFormat="1" ht="15.75" customHeight="1">
      <c r="B320" s="145"/>
      <c r="C320" s="146"/>
      <c r="D320" s="146"/>
      <c r="E320" s="146"/>
      <c r="F320" s="234" t="s">
        <v>1036</v>
      </c>
      <c r="G320" s="235"/>
      <c r="H320" s="235"/>
      <c r="I320" s="235"/>
      <c r="J320" s="146"/>
      <c r="K320" s="146"/>
      <c r="L320" s="146"/>
      <c r="M320" s="146"/>
      <c r="N320" s="146"/>
      <c r="O320" s="146"/>
      <c r="P320" s="146"/>
      <c r="Q320" s="146"/>
      <c r="R320" s="146"/>
      <c r="S320" s="148"/>
      <c r="T320" s="149"/>
      <c r="U320" s="146"/>
      <c r="V320" s="146"/>
      <c r="W320" s="146"/>
      <c r="X320" s="146"/>
      <c r="Y320" s="146"/>
      <c r="Z320" s="146"/>
      <c r="AA320" s="150"/>
      <c r="AT320" s="151" t="s">
        <v>214</v>
      </c>
      <c r="AU320" s="151" t="s">
        <v>73</v>
      </c>
      <c r="AV320" s="151" t="s">
        <v>17</v>
      </c>
      <c r="AW320" s="151" t="s">
        <v>104</v>
      </c>
      <c r="AX320" s="151" t="s">
        <v>65</v>
      </c>
      <c r="AY320" s="151" t="s">
        <v>123</v>
      </c>
    </row>
    <row r="321" spans="2:51" s="6" customFormat="1" ht="15.75" customHeight="1">
      <c r="B321" s="137"/>
      <c r="C321" s="138"/>
      <c r="D321" s="138"/>
      <c r="E321" s="138"/>
      <c r="F321" s="232" t="s">
        <v>1037</v>
      </c>
      <c r="G321" s="233"/>
      <c r="H321" s="233"/>
      <c r="I321" s="233"/>
      <c r="J321" s="138"/>
      <c r="K321" s="140">
        <v>62.7</v>
      </c>
      <c r="L321" s="138"/>
      <c r="M321" s="138"/>
      <c r="N321" s="138"/>
      <c r="O321" s="138"/>
      <c r="P321" s="138"/>
      <c r="Q321" s="138"/>
      <c r="R321" s="138"/>
      <c r="S321" s="141"/>
      <c r="T321" s="142"/>
      <c r="U321" s="138"/>
      <c r="V321" s="138"/>
      <c r="W321" s="138"/>
      <c r="X321" s="138"/>
      <c r="Y321" s="138"/>
      <c r="Z321" s="138"/>
      <c r="AA321" s="143"/>
      <c r="AT321" s="144" t="s">
        <v>214</v>
      </c>
      <c r="AU321" s="144" t="s">
        <v>73</v>
      </c>
      <c r="AV321" s="144" t="s">
        <v>73</v>
      </c>
      <c r="AW321" s="144" t="s">
        <v>104</v>
      </c>
      <c r="AX321" s="144" t="s">
        <v>17</v>
      </c>
      <c r="AY321" s="144" t="s">
        <v>123</v>
      </c>
    </row>
    <row r="322" spans="2:65" s="6" customFormat="1" ht="15.75" customHeight="1">
      <c r="B322" s="21"/>
      <c r="C322" s="133" t="s">
        <v>517</v>
      </c>
      <c r="D322" s="133" t="s">
        <v>190</v>
      </c>
      <c r="E322" s="134" t="s">
        <v>1038</v>
      </c>
      <c r="F322" s="228" t="s">
        <v>1039</v>
      </c>
      <c r="G322" s="229"/>
      <c r="H322" s="229"/>
      <c r="I322" s="229"/>
      <c r="J322" s="135" t="s">
        <v>172</v>
      </c>
      <c r="K322" s="136">
        <v>65</v>
      </c>
      <c r="L322" s="230"/>
      <c r="M322" s="229"/>
      <c r="N322" s="231">
        <f>ROUND($L$322*$K$322,2)</f>
        <v>0</v>
      </c>
      <c r="O322" s="219"/>
      <c r="P322" s="219"/>
      <c r="Q322" s="219"/>
      <c r="R322" s="119" t="s">
        <v>161</v>
      </c>
      <c r="S322" s="41"/>
      <c r="T322" s="122"/>
      <c r="U322" s="123" t="s">
        <v>35</v>
      </c>
      <c r="V322" s="22"/>
      <c r="W322" s="22"/>
      <c r="X322" s="124">
        <v>0.0044</v>
      </c>
      <c r="Y322" s="124">
        <f>$X$322*$K$322</f>
        <v>0.28600000000000003</v>
      </c>
      <c r="Z322" s="124">
        <v>0</v>
      </c>
      <c r="AA322" s="125">
        <f>$Z$322*$K$322</f>
        <v>0</v>
      </c>
      <c r="AR322" s="80" t="s">
        <v>144</v>
      </c>
      <c r="AT322" s="80" t="s">
        <v>190</v>
      </c>
      <c r="AU322" s="80" t="s">
        <v>73</v>
      </c>
      <c r="AY322" s="6" t="s">
        <v>123</v>
      </c>
      <c r="BE322" s="126">
        <f>IF($U$322="základní",$N$322,0)</f>
        <v>0</v>
      </c>
      <c r="BF322" s="126">
        <f>IF($U$322="snížená",$N$322,0)</f>
        <v>0</v>
      </c>
      <c r="BG322" s="126">
        <f>IF($U$322="zákl. přenesená",$N$322,0)</f>
        <v>0</v>
      </c>
      <c r="BH322" s="126">
        <f>IF($U$322="sníž. přenesená",$N$322,0)</f>
        <v>0</v>
      </c>
      <c r="BI322" s="126">
        <f>IF($U$322="nulová",$N$322,0)</f>
        <v>0</v>
      </c>
      <c r="BJ322" s="80" t="s">
        <v>17</v>
      </c>
      <c r="BK322" s="126">
        <f>ROUND($L$322*$K$322,2)</f>
        <v>0</v>
      </c>
      <c r="BL322" s="80" t="s">
        <v>122</v>
      </c>
      <c r="BM322" s="80" t="s">
        <v>1040</v>
      </c>
    </row>
    <row r="323" spans="2:63" s="106" customFormat="1" ht="30.75" customHeight="1">
      <c r="B323" s="107"/>
      <c r="C323" s="108"/>
      <c r="D323" s="116" t="s">
        <v>434</v>
      </c>
      <c r="E323" s="108"/>
      <c r="F323" s="108"/>
      <c r="G323" s="108"/>
      <c r="H323" s="108"/>
      <c r="I323" s="108"/>
      <c r="J323" s="108"/>
      <c r="K323" s="108"/>
      <c r="L323" s="108"/>
      <c r="M323" s="108"/>
      <c r="N323" s="226">
        <f>$BK$323</f>
        <v>0</v>
      </c>
      <c r="O323" s="225"/>
      <c r="P323" s="225"/>
      <c r="Q323" s="225"/>
      <c r="R323" s="108"/>
      <c r="S323" s="110"/>
      <c r="T323" s="111"/>
      <c r="U323" s="108"/>
      <c r="V323" s="108"/>
      <c r="W323" s="112">
        <f>SUM($W$324:$W$337)</f>
        <v>0</v>
      </c>
      <c r="X323" s="108"/>
      <c r="Y323" s="112">
        <f>SUM($Y$324:$Y$337)</f>
        <v>11.81268</v>
      </c>
      <c r="Z323" s="108"/>
      <c r="AA323" s="113">
        <f>SUM($AA$324:$AA$337)</f>
        <v>0</v>
      </c>
      <c r="AR323" s="114" t="s">
        <v>17</v>
      </c>
      <c r="AT323" s="114" t="s">
        <v>64</v>
      </c>
      <c r="AU323" s="114" t="s">
        <v>17</v>
      </c>
      <c r="AY323" s="114" t="s">
        <v>123</v>
      </c>
      <c r="BK323" s="115">
        <f>SUM($BK$324:$BK$337)</f>
        <v>0</v>
      </c>
    </row>
    <row r="324" spans="2:65" s="6" customFormat="1" ht="27" customHeight="1">
      <c r="B324" s="21"/>
      <c r="C324" s="120" t="s">
        <v>1041</v>
      </c>
      <c r="D324" s="120" t="s">
        <v>124</v>
      </c>
      <c r="E324" s="118" t="s">
        <v>1042</v>
      </c>
      <c r="F324" s="218" t="s">
        <v>1043</v>
      </c>
      <c r="G324" s="219"/>
      <c r="H324" s="219"/>
      <c r="I324" s="219"/>
      <c r="J324" s="120" t="s">
        <v>146</v>
      </c>
      <c r="K324" s="121">
        <v>17</v>
      </c>
      <c r="L324" s="220"/>
      <c r="M324" s="219"/>
      <c r="N324" s="221">
        <f>ROUND($L$324*$K$324,2)</f>
        <v>0</v>
      </c>
      <c r="O324" s="219"/>
      <c r="P324" s="219"/>
      <c r="Q324" s="219"/>
      <c r="R324" s="119"/>
      <c r="S324" s="41"/>
      <c r="T324" s="122"/>
      <c r="U324" s="123" t="s">
        <v>35</v>
      </c>
      <c r="V324" s="22"/>
      <c r="W324" s="22"/>
      <c r="X324" s="124">
        <v>0</v>
      </c>
      <c r="Y324" s="124">
        <f>$X$324*$K$324</f>
        <v>0</v>
      </c>
      <c r="Z324" s="124">
        <v>0</v>
      </c>
      <c r="AA324" s="125">
        <f>$Z$324*$K$324</f>
        <v>0</v>
      </c>
      <c r="AR324" s="80" t="s">
        <v>122</v>
      </c>
      <c r="AT324" s="80" t="s">
        <v>124</v>
      </c>
      <c r="AU324" s="80" t="s">
        <v>73</v>
      </c>
      <c r="AY324" s="80" t="s">
        <v>123</v>
      </c>
      <c r="BE324" s="126">
        <f>IF($U$324="základní",$N$324,0)</f>
        <v>0</v>
      </c>
      <c r="BF324" s="126">
        <f>IF($U$324="snížená",$N$324,0)</f>
        <v>0</v>
      </c>
      <c r="BG324" s="126">
        <f>IF($U$324="zákl. přenesená",$N$324,0)</f>
        <v>0</v>
      </c>
      <c r="BH324" s="126">
        <f>IF($U$324="sníž. přenesená",$N$324,0)</f>
        <v>0</v>
      </c>
      <c r="BI324" s="126">
        <f>IF($U$324="nulová",$N$324,0)</f>
        <v>0</v>
      </c>
      <c r="BJ324" s="80" t="s">
        <v>17</v>
      </c>
      <c r="BK324" s="126">
        <f>ROUND($L$324*$K$324,2)</f>
        <v>0</v>
      </c>
      <c r="BL324" s="80" t="s">
        <v>122</v>
      </c>
      <c r="BM324" s="80" t="s">
        <v>1044</v>
      </c>
    </row>
    <row r="325" spans="2:47" s="6" customFormat="1" ht="16.5" customHeight="1">
      <c r="B325" s="21"/>
      <c r="C325" s="22"/>
      <c r="D325" s="22"/>
      <c r="E325" s="22"/>
      <c r="F325" s="222" t="s">
        <v>1045</v>
      </c>
      <c r="G325" s="189"/>
      <c r="H325" s="189"/>
      <c r="I325" s="189"/>
      <c r="J325" s="189"/>
      <c r="K325" s="189"/>
      <c r="L325" s="189"/>
      <c r="M325" s="189"/>
      <c r="N325" s="189"/>
      <c r="O325" s="189"/>
      <c r="P325" s="189"/>
      <c r="Q325" s="189"/>
      <c r="R325" s="189"/>
      <c r="S325" s="41"/>
      <c r="T325" s="50"/>
      <c r="U325" s="22"/>
      <c r="V325" s="22"/>
      <c r="W325" s="22"/>
      <c r="X325" s="22"/>
      <c r="Y325" s="22"/>
      <c r="Z325" s="22"/>
      <c r="AA325" s="51"/>
      <c r="AT325" s="6" t="s">
        <v>128</v>
      </c>
      <c r="AU325" s="6" t="s">
        <v>73</v>
      </c>
    </row>
    <row r="326" spans="2:65" s="6" customFormat="1" ht="27" customHeight="1">
      <c r="B326" s="21"/>
      <c r="C326" s="117" t="s">
        <v>1046</v>
      </c>
      <c r="D326" s="117" t="s">
        <v>124</v>
      </c>
      <c r="E326" s="118" t="s">
        <v>1047</v>
      </c>
      <c r="F326" s="218" t="s">
        <v>1048</v>
      </c>
      <c r="G326" s="219"/>
      <c r="H326" s="219"/>
      <c r="I326" s="219"/>
      <c r="J326" s="120" t="s">
        <v>146</v>
      </c>
      <c r="K326" s="121">
        <v>18</v>
      </c>
      <c r="L326" s="220"/>
      <c r="M326" s="219"/>
      <c r="N326" s="221">
        <f>ROUND($L$326*$K$326,2)</f>
        <v>0</v>
      </c>
      <c r="O326" s="219"/>
      <c r="P326" s="219"/>
      <c r="Q326" s="219"/>
      <c r="R326" s="119" t="s">
        <v>161</v>
      </c>
      <c r="S326" s="41"/>
      <c r="T326" s="122"/>
      <c r="U326" s="123" t="s">
        <v>35</v>
      </c>
      <c r="V326" s="22"/>
      <c r="W326" s="22"/>
      <c r="X326" s="124">
        <v>0.3409</v>
      </c>
      <c r="Y326" s="124">
        <f>$X$326*$K$326</f>
        <v>6.1362</v>
      </c>
      <c r="Z326" s="124">
        <v>0</v>
      </c>
      <c r="AA326" s="125">
        <f>$Z$326*$K$326</f>
        <v>0</v>
      </c>
      <c r="AR326" s="80" t="s">
        <v>122</v>
      </c>
      <c r="AT326" s="80" t="s">
        <v>124</v>
      </c>
      <c r="AU326" s="80" t="s">
        <v>73</v>
      </c>
      <c r="AY326" s="6" t="s">
        <v>123</v>
      </c>
      <c r="BE326" s="126">
        <f>IF($U$326="základní",$N$326,0)</f>
        <v>0</v>
      </c>
      <c r="BF326" s="126">
        <f>IF($U$326="snížená",$N$326,0)</f>
        <v>0</v>
      </c>
      <c r="BG326" s="126">
        <f>IF($U$326="zákl. přenesená",$N$326,0)</f>
        <v>0</v>
      </c>
      <c r="BH326" s="126">
        <f>IF($U$326="sníž. přenesená",$N$326,0)</f>
        <v>0</v>
      </c>
      <c r="BI326" s="126">
        <f>IF($U$326="nulová",$N$326,0)</f>
        <v>0</v>
      </c>
      <c r="BJ326" s="80" t="s">
        <v>17</v>
      </c>
      <c r="BK326" s="126">
        <f>ROUND($L$326*$K$326,2)</f>
        <v>0</v>
      </c>
      <c r="BL326" s="80" t="s">
        <v>122</v>
      </c>
      <c r="BM326" s="80" t="s">
        <v>1049</v>
      </c>
    </row>
    <row r="327" spans="2:47" s="6" customFormat="1" ht="16.5" customHeight="1">
      <c r="B327" s="21"/>
      <c r="C327" s="22"/>
      <c r="D327" s="22"/>
      <c r="E327" s="22"/>
      <c r="F327" s="222" t="s">
        <v>1048</v>
      </c>
      <c r="G327" s="189"/>
      <c r="H327" s="189"/>
      <c r="I327" s="189"/>
      <c r="J327" s="189"/>
      <c r="K327" s="189"/>
      <c r="L327" s="189"/>
      <c r="M327" s="189"/>
      <c r="N327" s="189"/>
      <c r="O327" s="189"/>
      <c r="P327" s="189"/>
      <c r="Q327" s="189"/>
      <c r="R327" s="189"/>
      <c r="S327" s="41"/>
      <c r="T327" s="50"/>
      <c r="U327" s="22"/>
      <c r="V327" s="22"/>
      <c r="W327" s="22"/>
      <c r="X327" s="22"/>
      <c r="Y327" s="22"/>
      <c r="Z327" s="22"/>
      <c r="AA327" s="51"/>
      <c r="AT327" s="6" t="s">
        <v>128</v>
      </c>
      <c r="AU327" s="6" t="s">
        <v>73</v>
      </c>
    </row>
    <row r="328" spans="2:47" s="6" customFormat="1" ht="132.75" customHeight="1">
      <c r="B328" s="21"/>
      <c r="C328" s="22"/>
      <c r="D328" s="22"/>
      <c r="E328" s="22"/>
      <c r="F328" s="227" t="s">
        <v>1050</v>
      </c>
      <c r="G328" s="189"/>
      <c r="H328" s="189"/>
      <c r="I328" s="189"/>
      <c r="J328" s="189"/>
      <c r="K328" s="189"/>
      <c r="L328" s="189"/>
      <c r="M328" s="189"/>
      <c r="N328" s="189"/>
      <c r="O328" s="189"/>
      <c r="P328" s="189"/>
      <c r="Q328" s="189"/>
      <c r="R328" s="189"/>
      <c r="S328" s="41"/>
      <c r="T328" s="50"/>
      <c r="U328" s="22"/>
      <c r="V328" s="22"/>
      <c r="W328" s="22"/>
      <c r="X328" s="22"/>
      <c r="Y328" s="22"/>
      <c r="Z328" s="22"/>
      <c r="AA328" s="51"/>
      <c r="AT328" s="6" t="s">
        <v>165</v>
      </c>
      <c r="AU328" s="6" t="s">
        <v>73</v>
      </c>
    </row>
    <row r="329" spans="2:65" s="6" customFormat="1" ht="15.75" customHeight="1">
      <c r="B329" s="21"/>
      <c r="C329" s="133" t="s">
        <v>1051</v>
      </c>
      <c r="D329" s="133" t="s">
        <v>190</v>
      </c>
      <c r="E329" s="134" t="s">
        <v>1052</v>
      </c>
      <c r="F329" s="228" t="s">
        <v>1053</v>
      </c>
      <c r="G329" s="229"/>
      <c r="H329" s="229"/>
      <c r="I329" s="229"/>
      <c r="J329" s="135" t="s">
        <v>146</v>
      </c>
      <c r="K329" s="136">
        <v>18</v>
      </c>
      <c r="L329" s="230"/>
      <c r="M329" s="229"/>
      <c r="N329" s="231">
        <f>ROUND($L$329*$K$329,2)</f>
        <v>0</v>
      </c>
      <c r="O329" s="219"/>
      <c r="P329" s="219"/>
      <c r="Q329" s="219"/>
      <c r="R329" s="119" t="s">
        <v>161</v>
      </c>
      <c r="S329" s="41"/>
      <c r="T329" s="122"/>
      <c r="U329" s="123" t="s">
        <v>35</v>
      </c>
      <c r="V329" s="22"/>
      <c r="W329" s="22"/>
      <c r="X329" s="124">
        <v>0.027</v>
      </c>
      <c r="Y329" s="124">
        <f>$X$329*$K$329</f>
        <v>0.486</v>
      </c>
      <c r="Z329" s="124">
        <v>0</v>
      </c>
      <c r="AA329" s="125">
        <f>$Z$329*$K$329</f>
        <v>0</v>
      </c>
      <c r="AR329" s="80" t="s">
        <v>144</v>
      </c>
      <c r="AT329" s="80" t="s">
        <v>190</v>
      </c>
      <c r="AU329" s="80" t="s">
        <v>73</v>
      </c>
      <c r="AY329" s="6" t="s">
        <v>123</v>
      </c>
      <c r="BE329" s="126">
        <f>IF($U$329="základní",$N$329,0)</f>
        <v>0</v>
      </c>
      <c r="BF329" s="126">
        <f>IF($U$329="snížená",$N$329,0)</f>
        <v>0</v>
      </c>
      <c r="BG329" s="126">
        <f>IF($U$329="zákl. přenesená",$N$329,0)</f>
        <v>0</v>
      </c>
      <c r="BH329" s="126">
        <f>IF($U$329="sníž. přenesená",$N$329,0)</f>
        <v>0</v>
      </c>
      <c r="BI329" s="126">
        <f>IF($U$329="nulová",$N$329,0)</f>
        <v>0</v>
      </c>
      <c r="BJ329" s="80" t="s">
        <v>17</v>
      </c>
      <c r="BK329" s="126">
        <f>ROUND($L$329*$K$329,2)</f>
        <v>0</v>
      </c>
      <c r="BL329" s="80" t="s">
        <v>122</v>
      </c>
      <c r="BM329" s="80" t="s">
        <v>1054</v>
      </c>
    </row>
    <row r="330" spans="2:65" s="6" customFormat="1" ht="15.75" customHeight="1">
      <c r="B330" s="21"/>
      <c r="C330" s="135" t="s">
        <v>1055</v>
      </c>
      <c r="D330" s="135" t="s">
        <v>190</v>
      </c>
      <c r="E330" s="134" t="s">
        <v>1056</v>
      </c>
      <c r="F330" s="228" t="s">
        <v>1057</v>
      </c>
      <c r="G330" s="229"/>
      <c r="H330" s="229"/>
      <c r="I330" s="229"/>
      <c r="J330" s="135" t="s">
        <v>146</v>
      </c>
      <c r="K330" s="136">
        <v>18</v>
      </c>
      <c r="L330" s="230"/>
      <c r="M330" s="229"/>
      <c r="N330" s="231">
        <f>ROUND($L$330*$K$330,2)</f>
        <v>0</v>
      </c>
      <c r="O330" s="219"/>
      <c r="P330" s="219"/>
      <c r="Q330" s="219"/>
      <c r="R330" s="119" t="s">
        <v>161</v>
      </c>
      <c r="S330" s="41"/>
      <c r="T330" s="122"/>
      <c r="U330" s="123" t="s">
        <v>35</v>
      </c>
      <c r="V330" s="22"/>
      <c r="W330" s="22"/>
      <c r="X330" s="124">
        <v>0.058</v>
      </c>
      <c r="Y330" s="124">
        <f>$X$330*$K$330</f>
        <v>1.044</v>
      </c>
      <c r="Z330" s="124">
        <v>0</v>
      </c>
      <c r="AA330" s="125">
        <f>$Z$330*$K$330</f>
        <v>0</v>
      </c>
      <c r="AR330" s="80" t="s">
        <v>144</v>
      </c>
      <c r="AT330" s="80" t="s">
        <v>190</v>
      </c>
      <c r="AU330" s="80" t="s">
        <v>73</v>
      </c>
      <c r="AY330" s="80" t="s">
        <v>123</v>
      </c>
      <c r="BE330" s="126">
        <f>IF($U$330="základní",$N$330,0)</f>
        <v>0</v>
      </c>
      <c r="BF330" s="126">
        <f>IF($U$330="snížená",$N$330,0)</f>
        <v>0</v>
      </c>
      <c r="BG330" s="126">
        <f>IF($U$330="zákl. přenesená",$N$330,0)</f>
        <v>0</v>
      </c>
      <c r="BH330" s="126">
        <f>IF($U$330="sníž. přenesená",$N$330,0)</f>
        <v>0</v>
      </c>
      <c r="BI330" s="126">
        <f>IF($U$330="nulová",$N$330,0)</f>
        <v>0</v>
      </c>
      <c r="BJ330" s="80" t="s">
        <v>17</v>
      </c>
      <c r="BK330" s="126">
        <f>ROUND($L$330*$K$330,2)</f>
        <v>0</v>
      </c>
      <c r="BL330" s="80" t="s">
        <v>122</v>
      </c>
      <c r="BM330" s="80" t="s">
        <v>1058</v>
      </c>
    </row>
    <row r="331" spans="2:65" s="6" customFormat="1" ht="27" customHeight="1">
      <c r="B331" s="21"/>
      <c r="C331" s="135" t="s">
        <v>1059</v>
      </c>
      <c r="D331" s="135" t="s">
        <v>190</v>
      </c>
      <c r="E331" s="134" t="s">
        <v>1060</v>
      </c>
      <c r="F331" s="228" t="s">
        <v>1061</v>
      </c>
      <c r="G331" s="229"/>
      <c r="H331" s="229"/>
      <c r="I331" s="229"/>
      <c r="J331" s="135" t="s">
        <v>146</v>
      </c>
      <c r="K331" s="136">
        <v>18</v>
      </c>
      <c r="L331" s="230"/>
      <c r="M331" s="229"/>
      <c r="N331" s="231">
        <f>ROUND($L$331*$K$331,2)</f>
        <v>0</v>
      </c>
      <c r="O331" s="219"/>
      <c r="P331" s="219"/>
      <c r="Q331" s="219"/>
      <c r="R331" s="119" t="s">
        <v>161</v>
      </c>
      <c r="S331" s="41"/>
      <c r="T331" s="122"/>
      <c r="U331" s="123" t="s">
        <v>35</v>
      </c>
      <c r="V331" s="22"/>
      <c r="W331" s="22"/>
      <c r="X331" s="124">
        <v>0.08</v>
      </c>
      <c r="Y331" s="124">
        <f>$X$331*$K$331</f>
        <v>1.44</v>
      </c>
      <c r="Z331" s="124">
        <v>0</v>
      </c>
      <c r="AA331" s="125">
        <f>$Z$331*$K$331</f>
        <v>0</v>
      </c>
      <c r="AR331" s="80" t="s">
        <v>144</v>
      </c>
      <c r="AT331" s="80" t="s">
        <v>190</v>
      </c>
      <c r="AU331" s="80" t="s">
        <v>73</v>
      </c>
      <c r="AY331" s="80" t="s">
        <v>123</v>
      </c>
      <c r="BE331" s="126">
        <f>IF($U$331="základní",$N$331,0)</f>
        <v>0</v>
      </c>
      <c r="BF331" s="126">
        <f>IF($U$331="snížená",$N$331,0)</f>
        <v>0</v>
      </c>
      <c r="BG331" s="126">
        <f>IF($U$331="zákl. přenesená",$N$331,0)</f>
        <v>0</v>
      </c>
      <c r="BH331" s="126">
        <f>IF($U$331="sníž. přenesená",$N$331,0)</f>
        <v>0</v>
      </c>
      <c r="BI331" s="126">
        <f>IF($U$331="nulová",$N$331,0)</f>
        <v>0</v>
      </c>
      <c r="BJ331" s="80" t="s">
        <v>17</v>
      </c>
      <c r="BK331" s="126">
        <f>ROUND($L$331*$K$331,2)</f>
        <v>0</v>
      </c>
      <c r="BL331" s="80" t="s">
        <v>122</v>
      </c>
      <c r="BM331" s="80" t="s">
        <v>1062</v>
      </c>
    </row>
    <row r="332" spans="2:65" s="6" customFormat="1" ht="15.75" customHeight="1">
      <c r="B332" s="21"/>
      <c r="C332" s="135" t="s">
        <v>1063</v>
      </c>
      <c r="D332" s="135" t="s">
        <v>190</v>
      </c>
      <c r="E332" s="134" t="s">
        <v>1064</v>
      </c>
      <c r="F332" s="228" t="s">
        <v>1065</v>
      </c>
      <c r="G332" s="229"/>
      <c r="H332" s="229"/>
      <c r="I332" s="229"/>
      <c r="J332" s="135" t="s">
        <v>146</v>
      </c>
      <c r="K332" s="136">
        <v>18</v>
      </c>
      <c r="L332" s="230"/>
      <c r="M332" s="229"/>
      <c r="N332" s="231">
        <f>ROUND($L$332*$K$332,2)</f>
        <v>0</v>
      </c>
      <c r="O332" s="219"/>
      <c r="P332" s="219"/>
      <c r="Q332" s="219"/>
      <c r="R332" s="119" t="s">
        <v>161</v>
      </c>
      <c r="S332" s="41"/>
      <c r="T332" s="122"/>
      <c r="U332" s="123" t="s">
        <v>35</v>
      </c>
      <c r="V332" s="22"/>
      <c r="W332" s="22"/>
      <c r="X332" s="124">
        <v>0.072</v>
      </c>
      <c r="Y332" s="124">
        <f>$X$332*$K$332</f>
        <v>1.2959999999999998</v>
      </c>
      <c r="Z332" s="124">
        <v>0</v>
      </c>
      <c r="AA332" s="125">
        <f>$Z$332*$K$332</f>
        <v>0</v>
      </c>
      <c r="AR332" s="80" t="s">
        <v>144</v>
      </c>
      <c r="AT332" s="80" t="s">
        <v>190</v>
      </c>
      <c r="AU332" s="80" t="s">
        <v>73</v>
      </c>
      <c r="AY332" s="80" t="s">
        <v>123</v>
      </c>
      <c r="BE332" s="126">
        <f>IF($U$332="základní",$N$332,0)</f>
        <v>0</v>
      </c>
      <c r="BF332" s="126">
        <f>IF($U$332="snížená",$N$332,0)</f>
        <v>0</v>
      </c>
      <c r="BG332" s="126">
        <f>IF($U$332="zákl. přenesená",$N$332,0)</f>
        <v>0</v>
      </c>
      <c r="BH332" s="126">
        <f>IF($U$332="sníž. přenesená",$N$332,0)</f>
        <v>0</v>
      </c>
      <c r="BI332" s="126">
        <f>IF($U$332="nulová",$N$332,0)</f>
        <v>0</v>
      </c>
      <c r="BJ332" s="80" t="s">
        <v>17</v>
      </c>
      <c r="BK332" s="126">
        <f>ROUND($L$332*$K$332,2)</f>
        <v>0</v>
      </c>
      <c r="BL332" s="80" t="s">
        <v>122</v>
      </c>
      <c r="BM332" s="80" t="s">
        <v>1066</v>
      </c>
    </row>
    <row r="333" spans="2:65" s="6" customFormat="1" ht="27" customHeight="1">
      <c r="B333" s="21"/>
      <c r="C333" s="120" t="s">
        <v>1067</v>
      </c>
      <c r="D333" s="120" t="s">
        <v>124</v>
      </c>
      <c r="E333" s="118" t="s">
        <v>1068</v>
      </c>
      <c r="F333" s="218" t="s">
        <v>1069</v>
      </c>
      <c r="G333" s="219"/>
      <c r="H333" s="219"/>
      <c r="I333" s="219"/>
      <c r="J333" s="120" t="s">
        <v>146</v>
      </c>
      <c r="K333" s="121">
        <v>18</v>
      </c>
      <c r="L333" s="220"/>
      <c r="M333" s="219"/>
      <c r="N333" s="221">
        <f>ROUND($L$333*$K$333,2)</f>
        <v>0</v>
      </c>
      <c r="O333" s="219"/>
      <c r="P333" s="219"/>
      <c r="Q333" s="219"/>
      <c r="R333" s="119" t="s">
        <v>161</v>
      </c>
      <c r="S333" s="41"/>
      <c r="T333" s="122"/>
      <c r="U333" s="123" t="s">
        <v>35</v>
      </c>
      <c r="V333" s="22"/>
      <c r="W333" s="22"/>
      <c r="X333" s="124">
        <v>0.00936</v>
      </c>
      <c r="Y333" s="124">
        <f>$X$333*$K$333</f>
        <v>0.16848000000000002</v>
      </c>
      <c r="Z333" s="124">
        <v>0</v>
      </c>
      <c r="AA333" s="125">
        <f>$Z$333*$K$333</f>
        <v>0</v>
      </c>
      <c r="AR333" s="80" t="s">
        <v>122</v>
      </c>
      <c r="AT333" s="80" t="s">
        <v>124</v>
      </c>
      <c r="AU333" s="80" t="s">
        <v>73</v>
      </c>
      <c r="AY333" s="80" t="s">
        <v>123</v>
      </c>
      <c r="BE333" s="126">
        <f>IF($U$333="základní",$N$333,0)</f>
        <v>0</v>
      </c>
      <c r="BF333" s="126">
        <f>IF($U$333="snížená",$N$333,0)</f>
        <v>0</v>
      </c>
      <c r="BG333" s="126">
        <f>IF($U$333="zákl. přenesená",$N$333,0)</f>
        <v>0</v>
      </c>
      <c r="BH333" s="126">
        <f>IF($U$333="sníž. přenesená",$N$333,0)</f>
        <v>0</v>
      </c>
      <c r="BI333" s="126">
        <f>IF($U$333="nulová",$N$333,0)</f>
        <v>0</v>
      </c>
      <c r="BJ333" s="80" t="s">
        <v>17</v>
      </c>
      <c r="BK333" s="126">
        <f>ROUND($L$333*$K$333,2)</f>
        <v>0</v>
      </c>
      <c r="BL333" s="80" t="s">
        <v>122</v>
      </c>
      <c r="BM333" s="80" t="s">
        <v>1070</v>
      </c>
    </row>
    <row r="334" spans="2:47" s="6" customFormat="1" ht="16.5" customHeight="1">
      <c r="B334" s="21"/>
      <c r="C334" s="22"/>
      <c r="D334" s="22"/>
      <c r="E334" s="22"/>
      <c r="F334" s="222" t="s">
        <v>1069</v>
      </c>
      <c r="G334" s="189"/>
      <c r="H334" s="189"/>
      <c r="I334" s="189"/>
      <c r="J334" s="189"/>
      <c r="K334" s="189"/>
      <c r="L334" s="189"/>
      <c r="M334" s="189"/>
      <c r="N334" s="189"/>
      <c r="O334" s="189"/>
      <c r="P334" s="189"/>
      <c r="Q334" s="189"/>
      <c r="R334" s="189"/>
      <c r="S334" s="41"/>
      <c r="T334" s="50"/>
      <c r="U334" s="22"/>
      <c r="V334" s="22"/>
      <c r="W334" s="22"/>
      <c r="X334" s="22"/>
      <c r="Y334" s="22"/>
      <c r="Z334" s="22"/>
      <c r="AA334" s="51"/>
      <c r="AT334" s="6" t="s">
        <v>128</v>
      </c>
      <c r="AU334" s="6" t="s">
        <v>73</v>
      </c>
    </row>
    <row r="335" spans="2:47" s="6" customFormat="1" ht="50.25" customHeight="1">
      <c r="B335" s="21"/>
      <c r="C335" s="22"/>
      <c r="D335" s="22"/>
      <c r="E335" s="22"/>
      <c r="F335" s="227" t="s">
        <v>1071</v>
      </c>
      <c r="G335" s="189"/>
      <c r="H335" s="189"/>
      <c r="I335" s="189"/>
      <c r="J335" s="189"/>
      <c r="K335" s="189"/>
      <c r="L335" s="189"/>
      <c r="M335" s="189"/>
      <c r="N335" s="189"/>
      <c r="O335" s="189"/>
      <c r="P335" s="189"/>
      <c r="Q335" s="189"/>
      <c r="R335" s="189"/>
      <c r="S335" s="41"/>
      <c r="T335" s="50"/>
      <c r="U335" s="22"/>
      <c r="V335" s="22"/>
      <c r="W335" s="22"/>
      <c r="X335" s="22"/>
      <c r="Y335" s="22"/>
      <c r="Z335" s="22"/>
      <c r="AA335" s="51"/>
      <c r="AT335" s="6" t="s">
        <v>165</v>
      </c>
      <c r="AU335" s="6" t="s">
        <v>73</v>
      </c>
    </row>
    <row r="336" spans="2:65" s="6" customFormat="1" ht="15.75" customHeight="1">
      <c r="B336" s="21"/>
      <c r="C336" s="133" t="s">
        <v>1072</v>
      </c>
      <c r="D336" s="133" t="s">
        <v>190</v>
      </c>
      <c r="E336" s="134" t="s">
        <v>1073</v>
      </c>
      <c r="F336" s="228" t="s">
        <v>1074</v>
      </c>
      <c r="G336" s="229"/>
      <c r="H336" s="229"/>
      <c r="I336" s="229"/>
      <c r="J336" s="135" t="s">
        <v>146</v>
      </c>
      <c r="K336" s="136">
        <v>18</v>
      </c>
      <c r="L336" s="230"/>
      <c r="M336" s="229"/>
      <c r="N336" s="231">
        <f>ROUND($L$336*$K$336,2)</f>
        <v>0</v>
      </c>
      <c r="O336" s="219"/>
      <c r="P336" s="219"/>
      <c r="Q336" s="219"/>
      <c r="R336" s="119"/>
      <c r="S336" s="41"/>
      <c r="T336" s="122"/>
      <c r="U336" s="123" t="s">
        <v>35</v>
      </c>
      <c r="V336" s="22"/>
      <c r="W336" s="22"/>
      <c r="X336" s="124">
        <v>0.068</v>
      </c>
      <c r="Y336" s="124">
        <f>$X$336*$K$336</f>
        <v>1.2240000000000002</v>
      </c>
      <c r="Z336" s="124">
        <v>0</v>
      </c>
      <c r="AA336" s="125">
        <f>$Z$336*$K$336</f>
        <v>0</v>
      </c>
      <c r="AR336" s="80" t="s">
        <v>144</v>
      </c>
      <c r="AT336" s="80" t="s">
        <v>190</v>
      </c>
      <c r="AU336" s="80" t="s">
        <v>73</v>
      </c>
      <c r="AY336" s="6" t="s">
        <v>123</v>
      </c>
      <c r="BE336" s="126">
        <f>IF($U$336="základní",$N$336,0)</f>
        <v>0</v>
      </c>
      <c r="BF336" s="126">
        <f>IF($U$336="snížená",$N$336,0)</f>
        <v>0</v>
      </c>
      <c r="BG336" s="126">
        <f>IF($U$336="zákl. přenesená",$N$336,0)</f>
        <v>0</v>
      </c>
      <c r="BH336" s="126">
        <f>IF($U$336="sníž. přenesená",$N$336,0)</f>
        <v>0</v>
      </c>
      <c r="BI336" s="126">
        <f>IF($U$336="nulová",$N$336,0)</f>
        <v>0</v>
      </c>
      <c r="BJ336" s="80" t="s">
        <v>17</v>
      </c>
      <c r="BK336" s="126">
        <f>ROUND($L$336*$K$336,2)</f>
        <v>0</v>
      </c>
      <c r="BL336" s="80" t="s">
        <v>122</v>
      </c>
      <c r="BM336" s="80" t="s">
        <v>1075</v>
      </c>
    </row>
    <row r="337" spans="2:65" s="6" customFormat="1" ht="15.75" customHeight="1">
      <c r="B337" s="21"/>
      <c r="C337" s="135" t="s">
        <v>1076</v>
      </c>
      <c r="D337" s="135" t="s">
        <v>190</v>
      </c>
      <c r="E337" s="134" t="s">
        <v>1077</v>
      </c>
      <c r="F337" s="228" t="s">
        <v>1078</v>
      </c>
      <c r="G337" s="229"/>
      <c r="H337" s="229"/>
      <c r="I337" s="229"/>
      <c r="J337" s="135" t="s">
        <v>146</v>
      </c>
      <c r="K337" s="136">
        <v>18</v>
      </c>
      <c r="L337" s="230"/>
      <c r="M337" s="229"/>
      <c r="N337" s="231">
        <f>ROUND($L$337*$K$337,2)</f>
        <v>0</v>
      </c>
      <c r="O337" s="219"/>
      <c r="P337" s="219"/>
      <c r="Q337" s="219"/>
      <c r="R337" s="119" t="s">
        <v>161</v>
      </c>
      <c r="S337" s="41"/>
      <c r="T337" s="122"/>
      <c r="U337" s="123" t="s">
        <v>35</v>
      </c>
      <c r="V337" s="22"/>
      <c r="W337" s="22"/>
      <c r="X337" s="124">
        <v>0.001</v>
      </c>
      <c r="Y337" s="124">
        <f>$X$337*$K$337</f>
        <v>0.018000000000000002</v>
      </c>
      <c r="Z337" s="124">
        <v>0</v>
      </c>
      <c r="AA337" s="125">
        <f>$Z$337*$K$337</f>
        <v>0</v>
      </c>
      <c r="AR337" s="80" t="s">
        <v>144</v>
      </c>
      <c r="AT337" s="80" t="s">
        <v>190</v>
      </c>
      <c r="AU337" s="80" t="s">
        <v>73</v>
      </c>
      <c r="AY337" s="80" t="s">
        <v>123</v>
      </c>
      <c r="BE337" s="126">
        <f>IF($U$337="základní",$N$337,0)</f>
        <v>0</v>
      </c>
      <c r="BF337" s="126">
        <f>IF($U$337="snížená",$N$337,0)</f>
        <v>0</v>
      </c>
      <c r="BG337" s="126">
        <f>IF($U$337="zákl. přenesená",$N$337,0)</f>
        <v>0</v>
      </c>
      <c r="BH337" s="126">
        <f>IF($U$337="sníž. přenesená",$N$337,0)</f>
        <v>0</v>
      </c>
      <c r="BI337" s="126">
        <f>IF($U$337="nulová",$N$337,0)</f>
        <v>0</v>
      </c>
      <c r="BJ337" s="80" t="s">
        <v>17</v>
      </c>
      <c r="BK337" s="126">
        <f>ROUND($L$337*$K$337,2)</f>
        <v>0</v>
      </c>
      <c r="BL337" s="80" t="s">
        <v>122</v>
      </c>
      <c r="BM337" s="80" t="s">
        <v>1079</v>
      </c>
    </row>
    <row r="338" spans="2:63" s="106" customFormat="1" ht="30.75" customHeight="1">
      <c r="B338" s="107"/>
      <c r="C338" s="108"/>
      <c r="D338" s="116" t="s">
        <v>435</v>
      </c>
      <c r="E338" s="108"/>
      <c r="F338" s="108"/>
      <c r="G338" s="108"/>
      <c r="H338" s="108"/>
      <c r="I338" s="108"/>
      <c r="J338" s="108"/>
      <c r="K338" s="108"/>
      <c r="L338" s="108"/>
      <c r="M338" s="108"/>
      <c r="N338" s="226">
        <f>$BK$338</f>
        <v>0</v>
      </c>
      <c r="O338" s="225"/>
      <c r="P338" s="225"/>
      <c r="Q338" s="225"/>
      <c r="R338" s="108"/>
      <c r="S338" s="110"/>
      <c r="T338" s="111"/>
      <c r="U338" s="108"/>
      <c r="V338" s="108"/>
      <c r="W338" s="112">
        <f>$W$339+SUM($W$340:$W$423)</f>
        <v>0</v>
      </c>
      <c r="X338" s="108"/>
      <c r="Y338" s="112">
        <f>$Y$339+SUM($Y$340:$Y$423)</f>
        <v>479.2268160000001</v>
      </c>
      <c r="Z338" s="108"/>
      <c r="AA338" s="113">
        <f>$AA$339+SUM($AA$340:$AA$423)</f>
        <v>0.23000000000000004</v>
      </c>
      <c r="AR338" s="114" t="s">
        <v>17</v>
      </c>
      <c r="AT338" s="114" t="s">
        <v>64</v>
      </c>
      <c r="AU338" s="114" t="s">
        <v>17</v>
      </c>
      <c r="AY338" s="114" t="s">
        <v>123</v>
      </c>
      <c r="BK338" s="115">
        <f>$BK$339+SUM($BK$340:$BK$423)</f>
        <v>0</v>
      </c>
    </row>
    <row r="339" spans="2:65" s="6" customFormat="1" ht="27" customHeight="1">
      <c r="B339" s="21"/>
      <c r="C339" s="120" t="s">
        <v>312</v>
      </c>
      <c r="D339" s="120" t="s">
        <v>124</v>
      </c>
      <c r="E339" s="118" t="s">
        <v>1080</v>
      </c>
      <c r="F339" s="218" t="s">
        <v>1081</v>
      </c>
      <c r="G339" s="219"/>
      <c r="H339" s="219"/>
      <c r="I339" s="219"/>
      <c r="J339" s="120" t="s">
        <v>146</v>
      </c>
      <c r="K339" s="121">
        <v>19</v>
      </c>
      <c r="L339" s="220"/>
      <c r="M339" s="219"/>
      <c r="N339" s="221">
        <f>ROUND($L$339*$K$339,2)</f>
        <v>0</v>
      </c>
      <c r="O339" s="219"/>
      <c r="P339" s="219"/>
      <c r="Q339" s="219"/>
      <c r="R339" s="119" t="s">
        <v>161</v>
      </c>
      <c r="S339" s="41"/>
      <c r="T339" s="122"/>
      <c r="U339" s="123" t="s">
        <v>35</v>
      </c>
      <c r="V339" s="22"/>
      <c r="W339" s="22"/>
      <c r="X339" s="124">
        <v>0.0007</v>
      </c>
      <c r="Y339" s="124">
        <f>$X$339*$K$339</f>
        <v>0.0133</v>
      </c>
      <c r="Z339" s="124">
        <v>0</v>
      </c>
      <c r="AA339" s="125">
        <f>$Z$339*$K$339</f>
        <v>0</v>
      </c>
      <c r="AR339" s="80" t="s">
        <v>122</v>
      </c>
      <c r="AT339" s="80" t="s">
        <v>124</v>
      </c>
      <c r="AU339" s="80" t="s">
        <v>73</v>
      </c>
      <c r="AY339" s="80" t="s">
        <v>123</v>
      </c>
      <c r="BE339" s="126">
        <f>IF($U$339="základní",$N$339,0)</f>
        <v>0</v>
      </c>
      <c r="BF339" s="126">
        <f>IF($U$339="snížená",$N$339,0)</f>
        <v>0</v>
      </c>
      <c r="BG339" s="126">
        <f>IF($U$339="zákl. přenesená",$N$339,0)</f>
        <v>0</v>
      </c>
      <c r="BH339" s="126">
        <f>IF($U$339="sníž. přenesená",$N$339,0)</f>
        <v>0</v>
      </c>
      <c r="BI339" s="126">
        <f>IF($U$339="nulová",$N$339,0)</f>
        <v>0</v>
      </c>
      <c r="BJ339" s="80" t="s">
        <v>17</v>
      </c>
      <c r="BK339" s="126">
        <f>ROUND($L$339*$K$339,2)</f>
        <v>0</v>
      </c>
      <c r="BL339" s="80" t="s">
        <v>122</v>
      </c>
      <c r="BM339" s="80" t="s">
        <v>1082</v>
      </c>
    </row>
    <row r="340" spans="2:47" s="6" customFormat="1" ht="16.5" customHeight="1">
      <c r="B340" s="21"/>
      <c r="C340" s="22"/>
      <c r="D340" s="22"/>
      <c r="E340" s="22"/>
      <c r="F340" s="222" t="s">
        <v>1083</v>
      </c>
      <c r="G340" s="189"/>
      <c r="H340" s="189"/>
      <c r="I340" s="189"/>
      <c r="J340" s="189"/>
      <c r="K340" s="189"/>
      <c r="L340" s="189"/>
      <c r="M340" s="189"/>
      <c r="N340" s="189"/>
      <c r="O340" s="189"/>
      <c r="P340" s="189"/>
      <c r="Q340" s="189"/>
      <c r="R340" s="189"/>
      <c r="S340" s="41"/>
      <c r="T340" s="50"/>
      <c r="U340" s="22"/>
      <c r="V340" s="22"/>
      <c r="W340" s="22"/>
      <c r="X340" s="22"/>
      <c r="Y340" s="22"/>
      <c r="Z340" s="22"/>
      <c r="AA340" s="51"/>
      <c r="AT340" s="6" t="s">
        <v>128</v>
      </c>
      <c r="AU340" s="6" t="s">
        <v>73</v>
      </c>
    </row>
    <row r="341" spans="2:47" s="6" customFormat="1" ht="168.75" customHeight="1">
      <c r="B341" s="21"/>
      <c r="C341" s="22"/>
      <c r="D341" s="22"/>
      <c r="E341" s="22"/>
      <c r="F341" s="227" t="s">
        <v>1084</v>
      </c>
      <c r="G341" s="189"/>
      <c r="H341" s="189"/>
      <c r="I341" s="189"/>
      <c r="J341" s="189"/>
      <c r="K341" s="189"/>
      <c r="L341" s="189"/>
      <c r="M341" s="189"/>
      <c r="N341" s="189"/>
      <c r="O341" s="189"/>
      <c r="P341" s="189"/>
      <c r="Q341" s="189"/>
      <c r="R341" s="189"/>
      <c r="S341" s="41"/>
      <c r="T341" s="50"/>
      <c r="U341" s="22"/>
      <c r="V341" s="22"/>
      <c r="W341" s="22"/>
      <c r="X341" s="22"/>
      <c r="Y341" s="22"/>
      <c r="Z341" s="22"/>
      <c r="AA341" s="51"/>
      <c r="AT341" s="6" t="s">
        <v>165</v>
      </c>
      <c r="AU341" s="6" t="s">
        <v>73</v>
      </c>
    </row>
    <row r="342" spans="2:65" s="6" customFormat="1" ht="15.75" customHeight="1">
      <c r="B342" s="21"/>
      <c r="C342" s="133" t="s">
        <v>343</v>
      </c>
      <c r="D342" s="133" t="s">
        <v>190</v>
      </c>
      <c r="E342" s="134" t="s">
        <v>1085</v>
      </c>
      <c r="F342" s="228" t="s">
        <v>1086</v>
      </c>
      <c r="G342" s="229"/>
      <c r="H342" s="229"/>
      <c r="I342" s="229"/>
      <c r="J342" s="135" t="s">
        <v>146</v>
      </c>
      <c r="K342" s="136">
        <v>3</v>
      </c>
      <c r="L342" s="230"/>
      <c r="M342" s="229"/>
      <c r="N342" s="231">
        <f>ROUND($L$342*$K$342,2)</f>
        <v>0</v>
      </c>
      <c r="O342" s="219"/>
      <c r="P342" s="219"/>
      <c r="Q342" s="219"/>
      <c r="R342" s="119"/>
      <c r="S342" s="41"/>
      <c r="T342" s="122"/>
      <c r="U342" s="123" t="s">
        <v>35</v>
      </c>
      <c r="V342" s="22"/>
      <c r="W342" s="22"/>
      <c r="X342" s="124">
        <v>0</v>
      </c>
      <c r="Y342" s="124">
        <f>$X$342*$K$342</f>
        <v>0</v>
      </c>
      <c r="Z342" s="124">
        <v>0</v>
      </c>
      <c r="AA342" s="125">
        <f>$Z$342*$K$342</f>
        <v>0</v>
      </c>
      <c r="AR342" s="80" t="s">
        <v>144</v>
      </c>
      <c r="AT342" s="80" t="s">
        <v>190</v>
      </c>
      <c r="AU342" s="80" t="s">
        <v>73</v>
      </c>
      <c r="AY342" s="6" t="s">
        <v>123</v>
      </c>
      <c r="BE342" s="126">
        <f>IF($U$342="základní",$N$342,0)</f>
        <v>0</v>
      </c>
      <c r="BF342" s="126">
        <f>IF($U$342="snížená",$N$342,0)</f>
        <v>0</v>
      </c>
      <c r="BG342" s="126">
        <f>IF($U$342="zákl. přenesená",$N$342,0)</f>
        <v>0</v>
      </c>
      <c r="BH342" s="126">
        <f>IF($U$342="sníž. přenesená",$N$342,0)</f>
        <v>0</v>
      </c>
      <c r="BI342" s="126">
        <f>IF($U$342="nulová",$N$342,0)</f>
        <v>0</v>
      </c>
      <c r="BJ342" s="80" t="s">
        <v>17</v>
      </c>
      <c r="BK342" s="126">
        <f>ROUND($L$342*$K$342,2)</f>
        <v>0</v>
      </c>
      <c r="BL342" s="80" t="s">
        <v>122</v>
      </c>
      <c r="BM342" s="80" t="s">
        <v>1087</v>
      </c>
    </row>
    <row r="343" spans="2:47" s="6" customFormat="1" ht="16.5" customHeight="1">
      <c r="B343" s="21"/>
      <c r="C343" s="22"/>
      <c r="D343" s="22"/>
      <c r="E343" s="22"/>
      <c r="F343" s="222" t="s">
        <v>1088</v>
      </c>
      <c r="G343" s="189"/>
      <c r="H343" s="189"/>
      <c r="I343" s="189"/>
      <c r="J343" s="189"/>
      <c r="K343" s="189"/>
      <c r="L343" s="189"/>
      <c r="M343" s="189"/>
      <c r="N343" s="189"/>
      <c r="O343" s="189"/>
      <c r="P343" s="189"/>
      <c r="Q343" s="189"/>
      <c r="R343" s="189"/>
      <c r="S343" s="41"/>
      <c r="T343" s="50"/>
      <c r="U343" s="22"/>
      <c r="V343" s="22"/>
      <c r="W343" s="22"/>
      <c r="X343" s="22"/>
      <c r="Y343" s="22"/>
      <c r="Z343" s="22"/>
      <c r="AA343" s="51"/>
      <c r="AT343" s="6" t="s">
        <v>128</v>
      </c>
      <c r="AU343" s="6" t="s">
        <v>73</v>
      </c>
    </row>
    <row r="344" spans="2:65" s="6" customFormat="1" ht="15.75" customHeight="1">
      <c r="B344" s="21"/>
      <c r="C344" s="133" t="s">
        <v>348</v>
      </c>
      <c r="D344" s="133" t="s">
        <v>190</v>
      </c>
      <c r="E344" s="134" t="s">
        <v>1089</v>
      </c>
      <c r="F344" s="228" t="s">
        <v>1090</v>
      </c>
      <c r="G344" s="229"/>
      <c r="H344" s="229"/>
      <c r="I344" s="229"/>
      <c r="J344" s="135" t="s">
        <v>146</v>
      </c>
      <c r="K344" s="136">
        <v>6</v>
      </c>
      <c r="L344" s="230"/>
      <c r="M344" s="229"/>
      <c r="N344" s="231">
        <f>ROUND($L$344*$K$344,2)</f>
        <v>0</v>
      </c>
      <c r="O344" s="219"/>
      <c r="P344" s="219"/>
      <c r="Q344" s="219"/>
      <c r="R344" s="119"/>
      <c r="S344" s="41"/>
      <c r="T344" s="122"/>
      <c r="U344" s="123" t="s">
        <v>35</v>
      </c>
      <c r="V344" s="22"/>
      <c r="W344" s="22"/>
      <c r="X344" s="124">
        <v>0</v>
      </c>
      <c r="Y344" s="124">
        <f>$X$344*$K$344</f>
        <v>0</v>
      </c>
      <c r="Z344" s="124">
        <v>0</v>
      </c>
      <c r="AA344" s="125">
        <f>$Z$344*$K$344</f>
        <v>0</v>
      </c>
      <c r="AR344" s="80" t="s">
        <v>144</v>
      </c>
      <c r="AT344" s="80" t="s">
        <v>190</v>
      </c>
      <c r="AU344" s="80" t="s">
        <v>73</v>
      </c>
      <c r="AY344" s="6" t="s">
        <v>123</v>
      </c>
      <c r="BE344" s="126">
        <f>IF($U$344="základní",$N$344,0)</f>
        <v>0</v>
      </c>
      <c r="BF344" s="126">
        <f>IF($U$344="snížená",$N$344,0)</f>
        <v>0</v>
      </c>
      <c r="BG344" s="126">
        <f>IF($U$344="zákl. přenesená",$N$344,0)</f>
        <v>0</v>
      </c>
      <c r="BH344" s="126">
        <f>IF($U$344="sníž. přenesená",$N$344,0)</f>
        <v>0</v>
      </c>
      <c r="BI344" s="126">
        <f>IF($U$344="nulová",$N$344,0)</f>
        <v>0</v>
      </c>
      <c r="BJ344" s="80" t="s">
        <v>17</v>
      </c>
      <c r="BK344" s="126">
        <f>ROUND($L$344*$K$344,2)</f>
        <v>0</v>
      </c>
      <c r="BL344" s="80" t="s">
        <v>122</v>
      </c>
      <c r="BM344" s="80" t="s">
        <v>1091</v>
      </c>
    </row>
    <row r="345" spans="2:47" s="6" customFormat="1" ht="16.5" customHeight="1">
      <c r="B345" s="21"/>
      <c r="C345" s="22"/>
      <c r="D345" s="22"/>
      <c r="E345" s="22"/>
      <c r="F345" s="222" t="s">
        <v>1092</v>
      </c>
      <c r="G345" s="189"/>
      <c r="H345" s="189"/>
      <c r="I345" s="189"/>
      <c r="J345" s="189"/>
      <c r="K345" s="189"/>
      <c r="L345" s="189"/>
      <c r="M345" s="189"/>
      <c r="N345" s="189"/>
      <c r="O345" s="189"/>
      <c r="P345" s="189"/>
      <c r="Q345" s="189"/>
      <c r="R345" s="189"/>
      <c r="S345" s="41"/>
      <c r="T345" s="50"/>
      <c r="U345" s="22"/>
      <c r="V345" s="22"/>
      <c r="W345" s="22"/>
      <c r="X345" s="22"/>
      <c r="Y345" s="22"/>
      <c r="Z345" s="22"/>
      <c r="AA345" s="51"/>
      <c r="AT345" s="6" t="s">
        <v>128</v>
      </c>
      <c r="AU345" s="6" t="s">
        <v>73</v>
      </c>
    </row>
    <row r="346" spans="2:65" s="6" customFormat="1" ht="15.75" customHeight="1">
      <c r="B346" s="21"/>
      <c r="C346" s="133" t="s">
        <v>386</v>
      </c>
      <c r="D346" s="133" t="s">
        <v>190</v>
      </c>
      <c r="E346" s="134" t="s">
        <v>1093</v>
      </c>
      <c r="F346" s="228" t="s">
        <v>1094</v>
      </c>
      <c r="G346" s="229"/>
      <c r="H346" s="229"/>
      <c r="I346" s="229"/>
      <c r="J346" s="135" t="s">
        <v>146</v>
      </c>
      <c r="K346" s="136">
        <v>1</v>
      </c>
      <c r="L346" s="230"/>
      <c r="M346" s="229"/>
      <c r="N346" s="231">
        <f>ROUND($L$346*$K$346,2)</f>
        <v>0</v>
      </c>
      <c r="O346" s="219"/>
      <c r="P346" s="219"/>
      <c r="Q346" s="219"/>
      <c r="R346" s="119"/>
      <c r="S346" s="41"/>
      <c r="T346" s="122"/>
      <c r="U346" s="123" t="s">
        <v>35</v>
      </c>
      <c r="V346" s="22"/>
      <c r="W346" s="22"/>
      <c r="X346" s="124">
        <v>0</v>
      </c>
      <c r="Y346" s="124">
        <f>$X$346*$K$346</f>
        <v>0</v>
      </c>
      <c r="Z346" s="124">
        <v>0</v>
      </c>
      <c r="AA346" s="125">
        <f>$Z$346*$K$346</f>
        <v>0</v>
      </c>
      <c r="AR346" s="80" t="s">
        <v>144</v>
      </c>
      <c r="AT346" s="80" t="s">
        <v>190</v>
      </c>
      <c r="AU346" s="80" t="s">
        <v>73</v>
      </c>
      <c r="AY346" s="6" t="s">
        <v>123</v>
      </c>
      <c r="BE346" s="126">
        <f>IF($U$346="základní",$N$346,0)</f>
        <v>0</v>
      </c>
      <c r="BF346" s="126">
        <f>IF($U$346="snížená",$N$346,0)</f>
        <v>0</v>
      </c>
      <c r="BG346" s="126">
        <f>IF($U$346="zákl. přenesená",$N$346,0)</f>
        <v>0</v>
      </c>
      <c r="BH346" s="126">
        <f>IF($U$346="sníž. přenesená",$N$346,0)</f>
        <v>0</v>
      </c>
      <c r="BI346" s="126">
        <f>IF($U$346="nulová",$N$346,0)</f>
        <v>0</v>
      </c>
      <c r="BJ346" s="80" t="s">
        <v>17</v>
      </c>
      <c r="BK346" s="126">
        <f>ROUND($L$346*$K$346,2)</f>
        <v>0</v>
      </c>
      <c r="BL346" s="80" t="s">
        <v>122</v>
      </c>
      <c r="BM346" s="80" t="s">
        <v>1095</v>
      </c>
    </row>
    <row r="347" spans="2:47" s="6" customFormat="1" ht="16.5" customHeight="1">
      <c r="B347" s="21"/>
      <c r="C347" s="22"/>
      <c r="D347" s="22"/>
      <c r="E347" s="22"/>
      <c r="F347" s="222" t="s">
        <v>1096</v>
      </c>
      <c r="G347" s="189"/>
      <c r="H347" s="189"/>
      <c r="I347" s="189"/>
      <c r="J347" s="189"/>
      <c r="K347" s="189"/>
      <c r="L347" s="189"/>
      <c r="M347" s="189"/>
      <c r="N347" s="189"/>
      <c r="O347" s="189"/>
      <c r="P347" s="189"/>
      <c r="Q347" s="189"/>
      <c r="R347" s="189"/>
      <c r="S347" s="41"/>
      <c r="T347" s="50"/>
      <c r="U347" s="22"/>
      <c r="V347" s="22"/>
      <c r="W347" s="22"/>
      <c r="X347" s="22"/>
      <c r="Y347" s="22"/>
      <c r="Z347" s="22"/>
      <c r="AA347" s="51"/>
      <c r="AT347" s="6" t="s">
        <v>128</v>
      </c>
      <c r="AU347" s="6" t="s">
        <v>73</v>
      </c>
    </row>
    <row r="348" spans="2:65" s="6" customFormat="1" ht="15.75" customHeight="1">
      <c r="B348" s="21"/>
      <c r="C348" s="133" t="s">
        <v>357</v>
      </c>
      <c r="D348" s="133" t="s">
        <v>190</v>
      </c>
      <c r="E348" s="134" t="s">
        <v>1097</v>
      </c>
      <c r="F348" s="228" t="s">
        <v>1098</v>
      </c>
      <c r="G348" s="229"/>
      <c r="H348" s="229"/>
      <c r="I348" s="229"/>
      <c r="J348" s="135" t="s">
        <v>146</v>
      </c>
      <c r="K348" s="136">
        <v>1</v>
      </c>
      <c r="L348" s="230"/>
      <c r="M348" s="229"/>
      <c r="N348" s="231">
        <f>ROUND($L$348*$K$348,2)</f>
        <v>0</v>
      </c>
      <c r="O348" s="219"/>
      <c r="P348" s="219"/>
      <c r="Q348" s="219"/>
      <c r="R348" s="119"/>
      <c r="S348" s="41"/>
      <c r="T348" s="122"/>
      <c r="U348" s="123" t="s">
        <v>35</v>
      </c>
      <c r="V348" s="22"/>
      <c r="W348" s="22"/>
      <c r="X348" s="124">
        <v>0</v>
      </c>
      <c r="Y348" s="124">
        <f>$X$348*$K$348</f>
        <v>0</v>
      </c>
      <c r="Z348" s="124">
        <v>0</v>
      </c>
      <c r="AA348" s="125">
        <f>$Z$348*$K$348</f>
        <v>0</v>
      </c>
      <c r="AR348" s="80" t="s">
        <v>144</v>
      </c>
      <c r="AT348" s="80" t="s">
        <v>190</v>
      </c>
      <c r="AU348" s="80" t="s">
        <v>73</v>
      </c>
      <c r="AY348" s="6" t="s">
        <v>123</v>
      </c>
      <c r="BE348" s="126">
        <f>IF($U$348="základní",$N$348,0)</f>
        <v>0</v>
      </c>
      <c r="BF348" s="126">
        <f>IF($U$348="snížená",$N$348,0)</f>
        <v>0</v>
      </c>
      <c r="BG348" s="126">
        <f>IF($U$348="zákl. přenesená",$N$348,0)</f>
        <v>0</v>
      </c>
      <c r="BH348" s="126">
        <f>IF($U$348="sníž. přenesená",$N$348,0)</f>
        <v>0</v>
      </c>
      <c r="BI348" s="126">
        <f>IF($U$348="nulová",$N$348,0)</f>
        <v>0</v>
      </c>
      <c r="BJ348" s="80" t="s">
        <v>17</v>
      </c>
      <c r="BK348" s="126">
        <f>ROUND($L$348*$K$348,2)</f>
        <v>0</v>
      </c>
      <c r="BL348" s="80" t="s">
        <v>122</v>
      </c>
      <c r="BM348" s="80" t="s">
        <v>1099</v>
      </c>
    </row>
    <row r="349" spans="2:47" s="6" customFormat="1" ht="16.5" customHeight="1">
      <c r="B349" s="21"/>
      <c r="C349" s="22"/>
      <c r="D349" s="22"/>
      <c r="E349" s="22"/>
      <c r="F349" s="222" t="s">
        <v>1100</v>
      </c>
      <c r="G349" s="189"/>
      <c r="H349" s="189"/>
      <c r="I349" s="189"/>
      <c r="J349" s="189"/>
      <c r="K349" s="189"/>
      <c r="L349" s="189"/>
      <c r="M349" s="189"/>
      <c r="N349" s="189"/>
      <c r="O349" s="189"/>
      <c r="P349" s="189"/>
      <c r="Q349" s="189"/>
      <c r="R349" s="189"/>
      <c r="S349" s="41"/>
      <c r="T349" s="50"/>
      <c r="U349" s="22"/>
      <c r="V349" s="22"/>
      <c r="W349" s="22"/>
      <c r="X349" s="22"/>
      <c r="Y349" s="22"/>
      <c r="Z349" s="22"/>
      <c r="AA349" s="51"/>
      <c r="AT349" s="6" t="s">
        <v>128</v>
      </c>
      <c r="AU349" s="6" t="s">
        <v>73</v>
      </c>
    </row>
    <row r="350" spans="2:65" s="6" customFormat="1" ht="15.75" customHeight="1">
      <c r="B350" s="21"/>
      <c r="C350" s="133" t="s">
        <v>361</v>
      </c>
      <c r="D350" s="133" t="s">
        <v>190</v>
      </c>
      <c r="E350" s="134" t="s">
        <v>1101</v>
      </c>
      <c r="F350" s="228" t="s">
        <v>1102</v>
      </c>
      <c r="G350" s="229"/>
      <c r="H350" s="229"/>
      <c r="I350" s="229"/>
      <c r="J350" s="135" t="s">
        <v>146</v>
      </c>
      <c r="K350" s="136">
        <v>1</v>
      </c>
      <c r="L350" s="230"/>
      <c r="M350" s="229"/>
      <c r="N350" s="231">
        <f>ROUND($L$350*$K$350,2)</f>
        <v>0</v>
      </c>
      <c r="O350" s="219"/>
      <c r="P350" s="219"/>
      <c r="Q350" s="219"/>
      <c r="R350" s="119"/>
      <c r="S350" s="41"/>
      <c r="T350" s="122"/>
      <c r="U350" s="123" t="s">
        <v>35</v>
      </c>
      <c r="V350" s="22"/>
      <c r="W350" s="22"/>
      <c r="X350" s="124">
        <v>0</v>
      </c>
      <c r="Y350" s="124">
        <f>$X$350*$K$350</f>
        <v>0</v>
      </c>
      <c r="Z350" s="124">
        <v>0</v>
      </c>
      <c r="AA350" s="125">
        <f>$Z$350*$K$350</f>
        <v>0</v>
      </c>
      <c r="AR350" s="80" t="s">
        <v>144</v>
      </c>
      <c r="AT350" s="80" t="s">
        <v>190</v>
      </c>
      <c r="AU350" s="80" t="s">
        <v>73</v>
      </c>
      <c r="AY350" s="6" t="s">
        <v>123</v>
      </c>
      <c r="BE350" s="126">
        <f>IF($U$350="základní",$N$350,0)</f>
        <v>0</v>
      </c>
      <c r="BF350" s="126">
        <f>IF($U$350="snížená",$N$350,0)</f>
        <v>0</v>
      </c>
      <c r="BG350" s="126">
        <f>IF($U$350="zákl. přenesená",$N$350,0)</f>
        <v>0</v>
      </c>
      <c r="BH350" s="126">
        <f>IF($U$350="sníž. přenesená",$N$350,0)</f>
        <v>0</v>
      </c>
      <c r="BI350" s="126">
        <f>IF($U$350="nulová",$N$350,0)</f>
        <v>0</v>
      </c>
      <c r="BJ350" s="80" t="s">
        <v>17</v>
      </c>
      <c r="BK350" s="126">
        <f>ROUND($L$350*$K$350,2)</f>
        <v>0</v>
      </c>
      <c r="BL350" s="80" t="s">
        <v>122</v>
      </c>
      <c r="BM350" s="80" t="s">
        <v>1103</v>
      </c>
    </row>
    <row r="351" spans="2:47" s="6" customFormat="1" ht="16.5" customHeight="1">
      <c r="B351" s="21"/>
      <c r="C351" s="22"/>
      <c r="D351" s="22"/>
      <c r="E351" s="22"/>
      <c r="F351" s="222" t="s">
        <v>1104</v>
      </c>
      <c r="G351" s="189"/>
      <c r="H351" s="189"/>
      <c r="I351" s="189"/>
      <c r="J351" s="189"/>
      <c r="K351" s="189"/>
      <c r="L351" s="189"/>
      <c r="M351" s="189"/>
      <c r="N351" s="189"/>
      <c r="O351" s="189"/>
      <c r="P351" s="189"/>
      <c r="Q351" s="189"/>
      <c r="R351" s="189"/>
      <c r="S351" s="41"/>
      <c r="T351" s="50"/>
      <c r="U351" s="22"/>
      <c r="V351" s="22"/>
      <c r="W351" s="22"/>
      <c r="X351" s="22"/>
      <c r="Y351" s="22"/>
      <c r="Z351" s="22"/>
      <c r="AA351" s="51"/>
      <c r="AT351" s="6" t="s">
        <v>128</v>
      </c>
      <c r="AU351" s="6" t="s">
        <v>73</v>
      </c>
    </row>
    <row r="352" spans="2:65" s="6" customFormat="1" ht="15.75" customHeight="1">
      <c r="B352" s="21"/>
      <c r="C352" s="133" t="s">
        <v>366</v>
      </c>
      <c r="D352" s="133" t="s">
        <v>190</v>
      </c>
      <c r="E352" s="134" t="s">
        <v>1105</v>
      </c>
      <c r="F352" s="228" t="s">
        <v>1106</v>
      </c>
      <c r="G352" s="229"/>
      <c r="H352" s="229"/>
      <c r="I352" s="229"/>
      <c r="J352" s="135" t="s">
        <v>146</v>
      </c>
      <c r="K352" s="136">
        <v>2</v>
      </c>
      <c r="L352" s="230"/>
      <c r="M352" s="229"/>
      <c r="N352" s="231">
        <f>ROUND($L$352*$K$352,2)</f>
        <v>0</v>
      </c>
      <c r="O352" s="219"/>
      <c r="P352" s="219"/>
      <c r="Q352" s="219"/>
      <c r="R352" s="119"/>
      <c r="S352" s="41"/>
      <c r="T352" s="122"/>
      <c r="U352" s="123" t="s">
        <v>35</v>
      </c>
      <c r="V352" s="22"/>
      <c r="W352" s="22"/>
      <c r="X352" s="124">
        <v>0</v>
      </c>
      <c r="Y352" s="124">
        <f>$X$352*$K$352</f>
        <v>0</v>
      </c>
      <c r="Z352" s="124">
        <v>0</v>
      </c>
      <c r="AA352" s="125">
        <f>$Z$352*$K$352</f>
        <v>0</v>
      </c>
      <c r="AR352" s="80" t="s">
        <v>144</v>
      </c>
      <c r="AT352" s="80" t="s">
        <v>190</v>
      </c>
      <c r="AU352" s="80" t="s">
        <v>73</v>
      </c>
      <c r="AY352" s="6" t="s">
        <v>123</v>
      </c>
      <c r="BE352" s="126">
        <f>IF($U$352="základní",$N$352,0)</f>
        <v>0</v>
      </c>
      <c r="BF352" s="126">
        <f>IF($U$352="snížená",$N$352,0)</f>
        <v>0</v>
      </c>
      <c r="BG352" s="126">
        <f>IF($U$352="zákl. přenesená",$N$352,0)</f>
        <v>0</v>
      </c>
      <c r="BH352" s="126">
        <f>IF($U$352="sníž. přenesená",$N$352,0)</f>
        <v>0</v>
      </c>
      <c r="BI352" s="126">
        <f>IF($U$352="nulová",$N$352,0)</f>
        <v>0</v>
      </c>
      <c r="BJ352" s="80" t="s">
        <v>17</v>
      </c>
      <c r="BK352" s="126">
        <f>ROUND($L$352*$K$352,2)</f>
        <v>0</v>
      </c>
      <c r="BL352" s="80" t="s">
        <v>122</v>
      </c>
      <c r="BM352" s="80" t="s">
        <v>1107</v>
      </c>
    </row>
    <row r="353" spans="2:47" s="6" customFormat="1" ht="16.5" customHeight="1">
      <c r="B353" s="21"/>
      <c r="C353" s="22"/>
      <c r="D353" s="22"/>
      <c r="E353" s="22"/>
      <c r="F353" s="222" t="s">
        <v>1108</v>
      </c>
      <c r="G353" s="189"/>
      <c r="H353" s="189"/>
      <c r="I353" s="189"/>
      <c r="J353" s="189"/>
      <c r="K353" s="189"/>
      <c r="L353" s="189"/>
      <c r="M353" s="189"/>
      <c r="N353" s="189"/>
      <c r="O353" s="189"/>
      <c r="P353" s="189"/>
      <c r="Q353" s="189"/>
      <c r="R353" s="189"/>
      <c r="S353" s="41"/>
      <c r="T353" s="50"/>
      <c r="U353" s="22"/>
      <c r="V353" s="22"/>
      <c r="W353" s="22"/>
      <c r="X353" s="22"/>
      <c r="Y353" s="22"/>
      <c r="Z353" s="22"/>
      <c r="AA353" s="51"/>
      <c r="AT353" s="6" t="s">
        <v>128</v>
      </c>
      <c r="AU353" s="6" t="s">
        <v>73</v>
      </c>
    </row>
    <row r="354" spans="2:65" s="6" customFormat="1" ht="15.75" customHeight="1">
      <c r="B354" s="21"/>
      <c r="C354" s="133" t="s">
        <v>372</v>
      </c>
      <c r="D354" s="133" t="s">
        <v>190</v>
      </c>
      <c r="E354" s="134" t="s">
        <v>1109</v>
      </c>
      <c r="F354" s="228" t="s">
        <v>1110</v>
      </c>
      <c r="G354" s="229"/>
      <c r="H354" s="229"/>
      <c r="I354" s="229"/>
      <c r="J354" s="135" t="s">
        <v>146</v>
      </c>
      <c r="K354" s="136">
        <v>2</v>
      </c>
      <c r="L354" s="230"/>
      <c r="M354" s="229"/>
      <c r="N354" s="231">
        <f>ROUND($L$354*$K$354,2)</f>
        <v>0</v>
      </c>
      <c r="O354" s="219"/>
      <c r="P354" s="219"/>
      <c r="Q354" s="219"/>
      <c r="R354" s="119"/>
      <c r="S354" s="41"/>
      <c r="T354" s="122"/>
      <c r="U354" s="123" t="s">
        <v>35</v>
      </c>
      <c r="V354" s="22"/>
      <c r="W354" s="22"/>
      <c r="X354" s="124">
        <v>0</v>
      </c>
      <c r="Y354" s="124">
        <f>$X$354*$K$354</f>
        <v>0</v>
      </c>
      <c r="Z354" s="124">
        <v>0</v>
      </c>
      <c r="AA354" s="125">
        <f>$Z$354*$K$354</f>
        <v>0</v>
      </c>
      <c r="AR354" s="80" t="s">
        <v>144</v>
      </c>
      <c r="AT354" s="80" t="s">
        <v>190</v>
      </c>
      <c r="AU354" s="80" t="s">
        <v>73</v>
      </c>
      <c r="AY354" s="6" t="s">
        <v>123</v>
      </c>
      <c r="BE354" s="126">
        <f>IF($U$354="základní",$N$354,0)</f>
        <v>0</v>
      </c>
      <c r="BF354" s="126">
        <f>IF($U$354="snížená",$N$354,0)</f>
        <v>0</v>
      </c>
      <c r="BG354" s="126">
        <f>IF($U$354="zákl. přenesená",$N$354,0)</f>
        <v>0</v>
      </c>
      <c r="BH354" s="126">
        <f>IF($U$354="sníž. přenesená",$N$354,0)</f>
        <v>0</v>
      </c>
      <c r="BI354" s="126">
        <f>IF($U$354="nulová",$N$354,0)</f>
        <v>0</v>
      </c>
      <c r="BJ354" s="80" t="s">
        <v>17</v>
      </c>
      <c r="BK354" s="126">
        <f>ROUND($L$354*$K$354,2)</f>
        <v>0</v>
      </c>
      <c r="BL354" s="80" t="s">
        <v>122</v>
      </c>
      <c r="BM354" s="80" t="s">
        <v>1111</v>
      </c>
    </row>
    <row r="355" spans="2:47" s="6" customFormat="1" ht="16.5" customHeight="1">
      <c r="B355" s="21"/>
      <c r="C355" s="22"/>
      <c r="D355" s="22"/>
      <c r="E355" s="22"/>
      <c r="F355" s="222" t="s">
        <v>1112</v>
      </c>
      <c r="G355" s="189"/>
      <c r="H355" s="189"/>
      <c r="I355" s="189"/>
      <c r="J355" s="189"/>
      <c r="K355" s="189"/>
      <c r="L355" s="189"/>
      <c r="M355" s="189"/>
      <c r="N355" s="189"/>
      <c r="O355" s="189"/>
      <c r="P355" s="189"/>
      <c r="Q355" s="189"/>
      <c r="R355" s="189"/>
      <c r="S355" s="41"/>
      <c r="T355" s="50"/>
      <c r="U355" s="22"/>
      <c r="V355" s="22"/>
      <c r="W355" s="22"/>
      <c r="X355" s="22"/>
      <c r="Y355" s="22"/>
      <c r="Z355" s="22"/>
      <c r="AA355" s="51"/>
      <c r="AT355" s="6" t="s">
        <v>128</v>
      </c>
      <c r="AU355" s="6" t="s">
        <v>73</v>
      </c>
    </row>
    <row r="356" spans="2:65" s="6" customFormat="1" ht="15.75" customHeight="1">
      <c r="B356" s="21"/>
      <c r="C356" s="133" t="s">
        <v>377</v>
      </c>
      <c r="D356" s="133" t="s">
        <v>190</v>
      </c>
      <c r="E356" s="134" t="s">
        <v>1113</v>
      </c>
      <c r="F356" s="228" t="s">
        <v>1114</v>
      </c>
      <c r="G356" s="229"/>
      <c r="H356" s="229"/>
      <c r="I356" s="229"/>
      <c r="J356" s="135" t="s">
        <v>146</v>
      </c>
      <c r="K356" s="136">
        <v>3</v>
      </c>
      <c r="L356" s="230"/>
      <c r="M356" s="229"/>
      <c r="N356" s="231">
        <f>ROUND($L$356*$K$356,2)</f>
        <v>0</v>
      </c>
      <c r="O356" s="219"/>
      <c r="P356" s="219"/>
      <c r="Q356" s="219"/>
      <c r="R356" s="119"/>
      <c r="S356" s="41"/>
      <c r="T356" s="122"/>
      <c r="U356" s="123" t="s">
        <v>35</v>
      </c>
      <c r="V356" s="22"/>
      <c r="W356" s="22"/>
      <c r="X356" s="124">
        <v>0</v>
      </c>
      <c r="Y356" s="124">
        <f>$X$356*$K$356</f>
        <v>0</v>
      </c>
      <c r="Z356" s="124">
        <v>0</v>
      </c>
      <c r="AA356" s="125">
        <f>$Z$356*$K$356</f>
        <v>0</v>
      </c>
      <c r="AR356" s="80" t="s">
        <v>144</v>
      </c>
      <c r="AT356" s="80" t="s">
        <v>190</v>
      </c>
      <c r="AU356" s="80" t="s">
        <v>73</v>
      </c>
      <c r="AY356" s="6" t="s">
        <v>123</v>
      </c>
      <c r="BE356" s="126">
        <f>IF($U$356="základní",$N$356,0)</f>
        <v>0</v>
      </c>
      <c r="BF356" s="126">
        <f>IF($U$356="snížená",$N$356,0)</f>
        <v>0</v>
      </c>
      <c r="BG356" s="126">
        <f>IF($U$356="zákl. přenesená",$N$356,0)</f>
        <v>0</v>
      </c>
      <c r="BH356" s="126">
        <f>IF($U$356="sníž. přenesená",$N$356,0)</f>
        <v>0</v>
      </c>
      <c r="BI356" s="126">
        <f>IF($U$356="nulová",$N$356,0)</f>
        <v>0</v>
      </c>
      <c r="BJ356" s="80" t="s">
        <v>17</v>
      </c>
      <c r="BK356" s="126">
        <f>ROUND($L$356*$K$356,2)</f>
        <v>0</v>
      </c>
      <c r="BL356" s="80" t="s">
        <v>122</v>
      </c>
      <c r="BM356" s="80" t="s">
        <v>1115</v>
      </c>
    </row>
    <row r="357" spans="2:47" s="6" customFormat="1" ht="16.5" customHeight="1">
      <c r="B357" s="21"/>
      <c r="C357" s="22"/>
      <c r="D357" s="22"/>
      <c r="E357" s="22"/>
      <c r="F357" s="222" t="s">
        <v>1116</v>
      </c>
      <c r="G357" s="189"/>
      <c r="H357" s="189"/>
      <c r="I357" s="189"/>
      <c r="J357" s="189"/>
      <c r="K357" s="189"/>
      <c r="L357" s="189"/>
      <c r="M357" s="189"/>
      <c r="N357" s="189"/>
      <c r="O357" s="189"/>
      <c r="P357" s="189"/>
      <c r="Q357" s="189"/>
      <c r="R357" s="189"/>
      <c r="S357" s="41"/>
      <c r="T357" s="50"/>
      <c r="U357" s="22"/>
      <c r="V357" s="22"/>
      <c r="W357" s="22"/>
      <c r="X357" s="22"/>
      <c r="Y357" s="22"/>
      <c r="Z357" s="22"/>
      <c r="AA357" s="51"/>
      <c r="AT357" s="6" t="s">
        <v>128</v>
      </c>
      <c r="AU357" s="6" t="s">
        <v>73</v>
      </c>
    </row>
    <row r="358" spans="2:65" s="6" customFormat="1" ht="27" customHeight="1">
      <c r="B358" s="21"/>
      <c r="C358" s="117" t="s">
        <v>316</v>
      </c>
      <c r="D358" s="117" t="s">
        <v>124</v>
      </c>
      <c r="E358" s="118" t="s">
        <v>1117</v>
      </c>
      <c r="F358" s="218" t="s">
        <v>1118</v>
      </c>
      <c r="G358" s="219"/>
      <c r="H358" s="219"/>
      <c r="I358" s="219"/>
      <c r="J358" s="120" t="s">
        <v>146</v>
      </c>
      <c r="K358" s="121">
        <v>17</v>
      </c>
      <c r="L358" s="220"/>
      <c r="M358" s="219"/>
      <c r="N358" s="221">
        <f>ROUND($L$358*$K$358,2)</f>
        <v>0</v>
      </c>
      <c r="O358" s="219"/>
      <c r="P358" s="219"/>
      <c r="Q358" s="219"/>
      <c r="R358" s="119" t="s">
        <v>161</v>
      </c>
      <c r="S358" s="41"/>
      <c r="T358" s="122"/>
      <c r="U358" s="123" t="s">
        <v>35</v>
      </c>
      <c r="V358" s="22"/>
      <c r="W358" s="22"/>
      <c r="X358" s="124">
        <v>0.11241</v>
      </c>
      <c r="Y358" s="124">
        <f>$X$358*$K$358</f>
        <v>1.9109699999999998</v>
      </c>
      <c r="Z358" s="124">
        <v>0</v>
      </c>
      <c r="AA358" s="125">
        <f>$Z$358*$K$358</f>
        <v>0</v>
      </c>
      <c r="AR358" s="80" t="s">
        <v>122</v>
      </c>
      <c r="AT358" s="80" t="s">
        <v>124</v>
      </c>
      <c r="AU358" s="80" t="s">
        <v>73</v>
      </c>
      <c r="AY358" s="6" t="s">
        <v>123</v>
      </c>
      <c r="BE358" s="126">
        <f>IF($U$358="základní",$N$358,0)</f>
        <v>0</v>
      </c>
      <c r="BF358" s="126">
        <f>IF($U$358="snížená",$N$358,0)</f>
        <v>0</v>
      </c>
      <c r="BG358" s="126">
        <f>IF($U$358="zákl. přenesená",$N$358,0)</f>
        <v>0</v>
      </c>
      <c r="BH358" s="126">
        <f>IF($U$358="sníž. přenesená",$N$358,0)</f>
        <v>0</v>
      </c>
      <c r="BI358" s="126">
        <f>IF($U$358="nulová",$N$358,0)</f>
        <v>0</v>
      </c>
      <c r="BJ358" s="80" t="s">
        <v>17</v>
      </c>
      <c r="BK358" s="126">
        <f>ROUND($L$358*$K$358,2)</f>
        <v>0</v>
      </c>
      <c r="BL358" s="80" t="s">
        <v>122</v>
      </c>
      <c r="BM358" s="80" t="s">
        <v>1119</v>
      </c>
    </row>
    <row r="359" spans="2:47" s="6" customFormat="1" ht="16.5" customHeight="1">
      <c r="B359" s="21"/>
      <c r="C359" s="22"/>
      <c r="D359" s="22"/>
      <c r="E359" s="22"/>
      <c r="F359" s="222" t="s">
        <v>1120</v>
      </c>
      <c r="G359" s="189"/>
      <c r="H359" s="189"/>
      <c r="I359" s="189"/>
      <c r="J359" s="189"/>
      <c r="K359" s="189"/>
      <c r="L359" s="189"/>
      <c r="M359" s="189"/>
      <c r="N359" s="189"/>
      <c r="O359" s="189"/>
      <c r="P359" s="189"/>
      <c r="Q359" s="189"/>
      <c r="R359" s="189"/>
      <c r="S359" s="41"/>
      <c r="T359" s="50"/>
      <c r="U359" s="22"/>
      <c r="V359" s="22"/>
      <c r="W359" s="22"/>
      <c r="X359" s="22"/>
      <c r="Y359" s="22"/>
      <c r="Z359" s="22"/>
      <c r="AA359" s="51"/>
      <c r="AT359" s="6" t="s">
        <v>128</v>
      </c>
      <c r="AU359" s="6" t="s">
        <v>73</v>
      </c>
    </row>
    <row r="360" spans="2:47" s="6" customFormat="1" ht="121.5" customHeight="1">
      <c r="B360" s="21"/>
      <c r="C360" s="22"/>
      <c r="D360" s="22"/>
      <c r="E360" s="22"/>
      <c r="F360" s="227" t="s">
        <v>1121</v>
      </c>
      <c r="G360" s="189"/>
      <c r="H360" s="189"/>
      <c r="I360" s="189"/>
      <c r="J360" s="189"/>
      <c r="K360" s="189"/>
      <c r="L360" s="189"/>
      <c r="M360" s="189"/>
      <c r="N360" s="189"/>
      <c r="O360" s="189"/>
      <c r="P360" s="189"/>
      <c r="Q360" s="189"/>
      <c r="R360" s="189"/>
      <c r="S360" s="41"/>
      <c r="T360" s="50"/>
      <c r="U360" s="22"/>
      <c r="V360" s="22"/>
      <c r="W360" s="22"/>
      <c r="X360" s="22"/>
      <c r="Y360" s="22"/>
      <c r="Z360" s="22"/>
      <c r="AA360" s="51"/>
      <c r="AT360" s="6" t="s">
        <v>165</v>
      </c>
      <c r="AU360" s="6" t="s">
        <v>73</v>
      </c>
    </row>
    <row r="361" spans="2:65" s="6" customFormat="1" ht="15.75" customHeight="1">
      <c r="B361" s="21"/>
      <c r="C361" s="133" t="s">
        <v>322</v>
      </c>
      <c r="D361" s="133" t="s">
        <v>190</v>
      </c>
      <c r="E361" s="134" t="s">
        <v>1122</v>
      </c>
      <c r="F361" s="228" t="s">
        <v>1123</v>
      </c>
      <c r="G361" s="229"/>
      <c r="H361" s="229"/>
      <c r="I361" s="229"/>
      <c r="J361" s="135" t="s">
        <v>146</v>
      </c>
      <c r="K361" s="136">
        <v>17</v>
      </c>
      <c r="L361" s="230"/>
      <c r="M361" s="229"/>
      <c r="N361" s="231">
        <f>ROUND($L$361*$K$361,2)</f>
        <v>0</v>
      </c>
      <c r="O361" s="219"/>
      <c r="P361" s="219"/>
      <c r="Q361" s="219"/>
      <c r="R361" s="119" t="s">
        <v>161</v>
      </c>
      <c r="S361" s="41"/>
      <c r="T361" s="122"/>
      <c r="U361" s="123" t="s">
        <v>35</v>
      </c>
      <c r="V361" s="22"/>
      <c r="W361" s="22"/>
      <c r="X361" s="124">
        <v>0.0065</v>
      </c>
      <c r="Y361" s="124">
        <f>$X$361*$K$361</f>
        <v>0.1105</v>
      </c>
      <c r="Z361" s="124">
        <v>0</v>
      </c>
      <c r="AA361" s="125">
        <f>$Z$361*$K$361</f>
        <v>0</v>
      </c>
      <c r="AR361" s="80" t="s">
        <v>144</v>
      </c>
      <c r="AT361" s="80" t="s">
        <v>190</v>
      </c>
      <c r="AU361" s="80" t="s">
        <v>73</v>
      </c>
      <c r="AY361" s="6" t="s">
        <v>123</v>
      </c>
      <c r="BE361" s="126">
        <f>IF($U$361="základní",$N$361,0)</f>
        <v>0</v>
      </c>
      <c r="BF361" s="126">
        <f>IF($U$361="snížená",$N$361,0)</f>
        <v>0</v>
      </c>
      <c r="BG361" s="126">
        <f>IF($U$361="zákl. přenesená",$N$361,0)</f>
        <v>0</v>
      </c>
      <c r="BH361" s="126">
        <f>IF($U$361="sníž. přenesená",$N$361,0)</f>
        <v>0</v>
      </c>
      <c r="BI361" s="126">
        <f>IF($U$361="nulová",$N$361,0)</f>
        <v>0</v>
      </c>
      <c r="BJ361" s="80" t="s">
        <v>17</v>
      </c>
      <c r="BK361" s="126">
        <f>ROUND($L$361*$K$361,2)</f>
        <v>0</v>
      </c>
      <c r="BL361" s="80" t="s">
        <v>122</v>
      </c>
      <c r="BM361" s="80" t="s">
        <v>1124</v>
      </c>
    </row>
    <row r="362" spans="2:47" s="6" customFormat="1" ht="16.5" customHeight="1">
      <c r="B362" s="21"/>
      <c r="C362" s="22"/>
      <c r="D362" s="22"/>
      <c r="E362" s="22"/>
      <c r="F362" s="222" t="s">
        <v>1123</v>
      </c>
      <c r="G362" s="189"/>
      <c r="H362" s="189"/>
      <c r="I362" s="189"/>
      <c r="J362" s="189"/>
      <c r="K362" s="189"/>
      <c r="L362" s="189"/>
      <c r="M362" s="189"/>
      <c r="N362" s="189"/>
      <c r="O362" s="189"/>
      <c r="P362" s="189"/>
      <c r="Q362" s="189"/>
      <c r="R362" s="189"/>
      <c r="S362" s="41"/>
      <c r="T362" s="50"/>
      <c r="U362" s="22"/>
      <c r="V362" s="22"/>
      <c r="W362" s="22"/>
      <c r="X362" s="22"/>
      <c r="Y362" s="22"/>
      <c r="Z362" s="22"/>
      <c r="AA362" s="51"/>
      <c r="AT362" s="6" t="s">
        <v>128</v>
      </c>
      <c r="AU362" s="6" t="s">
        <v>73</v>
      </c>
    </row>
    <row r="363" spans="2:65" s="6" customFormat="1" ht="15.75" customHeight="1">
      <c r="B363" s="21"/>
      <c r="C363" s="133" t="s">
        <v>326</v>
      </c>
      <c r="D363" s="133" t="s">
        <v>190</v>
      </c>
      <c r="E363" s="134" t="s">
        <v>1125</v>
      </c>
      <c r="F363" s="228" t="s">
        <v>1126</v>
      </c>
      <c r="G363" s="229"/>
      <c r="H363" s="229"/>
      <c r="I363" s="229"/>
      <c r="J363" s="135" t="s">
        <v>146</v>
      </c>
      <c r="K363" s="136">
        <v>17</v>
      </c>
      <c r="L363" s="230"/>
      <c r="M363" s="229"/>
      <c r="N363" s="231">
        <f>ROUND($L$363*$K$363,2)</f>
        <v>0</v>
      </c>
      <c r="O363" s="219"/>
      <c r="P363" s="219"/>
      <c r="Q363" s="219"/>
      <c r="R363" s="119" t="s">
        <v>161</v>
      </c>
      <c r="S363" s="41"/>
      <c r="T363" s="122"/>
      <c r="U363" s="123" t="s">
        <v>35</v>
      </c>
      <c r="V363" s="22"/>
      <c r="W363" s="22"/>
      <c r="X363" s="124">
        <v>0.0033</v>
      </c>
      <c r="Y363" s="124">
        <f>$X$363*$K$363</f>
        <v>0.0561</v>
      </c>
      <c r="Z363" s="124">
        <v>0</v>
      </c>
      <c r="AA363" s="125">
        <f>$Z$363*$K$363</f>
        <v>0</v>
      </c>
      <c r="AR363" s="80" t="s">
        <v>144</v>
      </c>
      <c r="AT363" s="80" t="s">
        <v>190</v>
      </c>
      <c r="AU363" s="80" t="s">
        <v>73</v>
      </c>
      <c r="AY363" s="6" t="s">
        <v>123</v>
      </c>
      <c r="BE363" s="126">
        <f>IF($U$363="základní",$N$363,0)</f>
        <v>0</v>
      </c>
      <c r="BF363" s="126">
        <f>IF($U$363="snížená",$N$363,0)</f>
        <v>0</v>
      </c>
      <c r="BG363" s="126">
        <f>IF($U$363="zákl. přenesená",$N$363,0)</f>
        <v>0</v>
      </c>
      <c r="BH363" s="126">
        <f>IF($U$363="sníž. přenesená",$N$363,0)</f>
        <v>0</v>
      </c>
      <c r="BI363" s="126">
        <f>IF($U$363="nulová",$N$363,0)</f>
        <v>0</v>
      </c>
      <c r="BJ363" s="80" t="s">
        <v>17</v>
      </c>
      <c r="BK363" s="126">
        <f>ROUND($L$363*$K$363,2)</f>
        <v>0</v>
      </c>
      <c r="BL363" s="80" t="s">
        <v>122</v>
      </c>
      <c r="BM363" s="80" t="s">
        <v>1127</v>
      </c>
    </row>
    <row r="364" spans="2:47" s="6" customFormat="1" ht="16.5" customHeight="1">
      <c r="B364" s="21"/>
      <c r="C364" s="22"/>
      <c r="D364" s="22"/>
      <c r="E364" s="22"/>
      <c r="F364" s="222" t="s">
        <v>1126</v>
      </c>
      <c r="G364" s="189"/>
      <c r="H364" s="189"/>
      <c r="I364" s="189"/>
      <c r="J364" s="189"/>
      <c r="K364" s="189"/>
      <c r="L364" s="189"/>
      <c r="M364" s="189"/>
      <c r="N364" s="189"/>
      <c r="O364" s="189"/>
      <c r="P364" s="189"/>
      <c r="Q364" s="189"/>
      <c r="R364" s="189"/>
      <c r="S364" s="41"/>
      <c r="T364" s="50"/>
      <c r="U364" s="22"/>
      <c r="V364" s="22"/>
      <c r="W364" s="22"/>
      <c r="X364" s="22"/>
      <c r="Y364" s="22"/>
      <c r="Z364" s="22"/>
      <c r="AA364" s="51"/>
      <c r="AT364" s="6" t="s">
        <v>128</v>
      </c>
      <c r="AU364" s="6" t="s">
        <v>73</v>
      </c>
    </row>
    <row r="365" spans="2:65" s="6" customFormat="1" ht="15.75" customHeight="1">
      <c r="B365" s="21"/>
      <c r="C365" s="133" t="s">
        <v>330</v>
      </c>
      <c r="D365" s="133" t="s">
        <v>190</v>
      </c>
      <c r="E365" s="134" t="s">
        <v>1128</v>
      </c>
      <c r="F365" s="228" t="s">
        <v>1129</v>
      </c>
      <c r="G365" s="229"/>
      <c r="H365" s="229"/>
      <c r="I365" s="229"/>
      <c r="J365" s="135" t="s">
        <v>146</v>
      </c>
      <c r="K365" s="136">
        <v>17</v>
      </c>
      <c r="L365" s="230"/>
      <c r="M365" s="229"/>
      <c r="N365" s="231">
        <f>ROUND($L$365*$K$365,2)</f>
        <v>0</v>
      </c>
      <c r="O365" s="219"/>
      <c r="P365" s="219"/>
      <c r="Q365" s="219"/>
      <c r="R365" s="119" t="s">
        <v>161</v>
      </c>
      <c r="S365" s="41"/>
      <c r="T365" s="122"/>
      <c r="U365" s="123" t="s">
        <v>35</v>
      </c>
      <c r="V365" s="22"/>
      <c r="W365" s="22"/>
      <c r="X365" s="124">
        <v>0.00015</v>
      </c>
      <c r="Y365" s="124">
        <f>$X$365*$K$365</f>
        <v>0.0025499999999999997</v>
      </c>
      <c r="Z365" s="124">
        <v>0</v>
      </c>
      <c r="AA365" s="125">
        <f>$Z$365*$K$365</f>
        <v>0</v>
      </c>
      <c r="AR365" s="80" t="s">
        <v>144</v>
      </c>
      <c r="AT365" s="80" t="s">
        <v>190</v>
      </c>
      <c r="AU365" s="80" t="s">
        <v>73</v>
      </c>
      <c r="AY365" s="6" t="s">
        <v>123</v>
      </c>
      <c r="BE365" s="126">
        <f>IF($U$365="základní",$N$365,0)</f>
        <v>0</v>
      </c>
      <c r="BF365" s="126">
        <f>IF($U$365="snížená",$N$365,0)</f>
        <v>0</v>
      </c>
      <c r="BG365" s="126">
        <f>IF($U$365="zákl. přenesená",$N$365,0)</f>
        <v>0</v>
      </c>
      <c r="BH365" s="126">
        <f>IF($U$365="sníž. přenesená",$N$365,0)</f>
        <v>0</v>
      </c>
      <c r="BI365" s="126">
        <f>IF($U$365="nulová",$N$365,0)</f>
        <v>0</v>
      </c>
      <c r="BJ365" s="80" t="s">
        <v>17</v>
      </c>
      <c r="BK365" s="126">
        <f>ROUND($L$365*$K$365,2)</f>
        <v>0</v>
      </c>
      <c r="BL365" s="80" t="s">
        <v>122</v>
      </c>
      <c r="BM365" s="80" t="s">
        <v>1130</v>
      </c>
    </row>
    <row r="366" spans="2:47" s="6" customFormat="1" ht="16.5" customHeight="1">
      <c r="B366" s="21"/>
      <c r="C366" s="22"/>
      <c r="D366" s="22"/>
      <c r="E366" s="22"/>
      <c r="F366" s="222" t="s">
        <v>1129</v>
      </c>
      <c r="G366" s="189"/>
      <c r="H366" s="189"/>
      <c r="I366" s="189"/>
      <c r="J366" s="189"/>
      <c r="K366" s="189"/>
      <c r="L366" s="189"/>
      <c r="M366" s="189"/>
      <c r="N366" s="189"/>
      <c r="O366" s="189"/>
      <c r="P366" s="189"/>
      <c r="Q366" s="189"/>
      <c r="R366" s="189"/>
      <c r="S366" s="41"/>
      <c r="T366" s="50"/>
      <c r="U366" s="22"/>
      <c r="V366" s="22"/>
      <c r="W366" s="22"/>
      <c r="X366" s="22"/>
      <c r="Y366" s="22"/>
      <c r="Z366" s="22"/>
      <c r="AA366" s="51"/>
      <c r="AT366" s="6" t="s">
        <v>128</v>
      </c>
      <c r="AU366" s="6" t="s">
        <v>73</v>
      </c>
    </row>
    <row r="367" spans="2:65" s="6" customFormat="1" ht="15.75" customHeight="1">
      <c r="B367" s="21"/>
      <c r="C367" s="133" t="s">
        <v>335</v>
      </c>
      <c r="D367" s="133" t="s">
        <v>190</v>
      </c>
      <c r="E367" s="134" t="s">
        <v>1131</v>
      </c>
      <c r="F367" s="228" t="s">
        <v>1132</v>
      </c>
      <c r="G367" s="229"/>
      <c r="H367" s="229"/>
      <c r="I367" s="229"/>
      <c r="J367" s="135" t="s">
        <v>146</v>
      </c>
      <c r="K367" s="136">
        <v>38</v>
      </c>
      <c r="L367" s="230"/>
      <c r="M367" s="229"/>
      <c r="N367" s="231">
        <f>ROUND($L$367*$K$367,2)</f>
        <v>0</v>
      </c>
      <c r="O367" s="219"/>
      <c r="P367" s="219"/>
      <c r="Q367" s="219"/>
      <c r="R367" s="119" t="s">
        <v>161</v>
      </c>
      <c r="S367" s="41"/>
      <c r="T367" s="122"/>
      <c r="U367" s="123" t="s">
        <v>35</v>
      </c>
      <c r="V367" s="22"/>
      <c r="W367" s="22"/>
      <c r="X367" s="124">
        <v>0.0004</v>
      </c>
      <c r="Y367" s="124">
        <f>$X$367*$K$367</f>
        <v>0.0152</v>
      </c>
      <c r="Z367" s="124">
        <v>0</v>
      </c>
      <c r="AA367" s="125">
        <f>$Z$367*$K$367</f>
        <v>0</v>
      </c>
      <c r="AR367" s="80" t="s">
        <v>144</v>
      </c>
      <c r="AT367" s="80" t="s">
        <v>190</v>
      </c>
      <c r="AU367" s="80" t="s">
        <v>73</v>
      </c>
      <c r="AY367" s="6" t="s">
        <v>123</v>
      </c>
      <c r="BE367" s="126">
        <f>IF($U$367="základní",$N$367,0)</f>
        <v>0</v>
      </c>
      <c r="BF367" s="126">
        <f>IF($U$367="snížená",$N$367,0)</f>
        <v>0</v>
      </c>
      <c r="BG367" s="126">
        <f>IF($U$367="zákl. přenesená",$N$367,0)</f>
        <v>0</v>
      </c>
      <c r="BH367" s="126">
        <f>IF($U$367="sníž. přenesená",$N$367,0)</f>
        <v>0</v>
      </c>
      <c r="BI367" s="126">
        <f>IF($U$367="nulová",$N$367,0)</f>
        <v>0</v>
      </c>
      <c r="BJ367" s="80" t="s">
        <v>17</v>
      </c>
      <c r="BK367" s="126">
        <f>ROUND($L$367*$K$367,2)</f>
        <v>0</v>
      </c>
      <c r="BL367" s="80" t="s">
        <v>122</v>
      </c>
      <c r="BM367" s="80" t="s">
        <v>1133</v>
      </c>
    </row>
    <row r="368" spans="2:47" s="6" customFormat="1" ht="16.5" customHeight="1">
      <c r="B368" s="21"/>
      <c r="C368" s="22"/>
      <c r="D368" s="22"/>
      <c r="E368" s="22"/>
      <c r="F368" s="222" t="s">
        <v>1132</v>
      </c>
      <c r="G368" s="189"/>
      <c r="H368" s="189"/>
      <c r="I368" s="189"/>
      <c r="J368" s="189"/>
      <c r="K368" s="189"/>
      <c r="L368" s="189"/>
      <c r="M368" s="189"/>
      <c r="N368" s="189"/>
      <c r="O368" s="189"/>
      <c r="P368" s="189"/>
      <c r="Q368" s="189"/>
      <c r="R368" s="189"/>
      <c r="S368" s="41"/>
      <c r="T368" s="50"/>
      <c r="U368" s="22"/>
      <c r="V368" s="22"/>
      <c r="W368" s="22"/>
      <c r="X368" s="22"/>
      <c r="Y368" s="22"/>
      <c r="Z368" s="22"/>
      <c r="AA368" s="51"/>
      <c r="AT368" s="6" t="s">
        <v>128</v>
      </c>
      <c r="AU368" s="6" t="s">
        <v>73</v>
      </c>
    </row>
    <row r="369" spans="2:51" s="6" customFormat="1" ht="15.75" customHeight="1">
      <c r="B369" s="137"/>
      <c r="C369" s="138"/>
      <c r="D369" s="138"/>
      <c r="E369" s="138"/>
      <c r="F369" s="232" t="s">
        <v>1134</v>
      </c>
      <c r="G369" s="233"/>
      <c r="H369" s="233"/>
      <c r="I369" s="233"/>
      <c r="J369" s="138"/>
      <c r="K369" s="140">
        <v>38</v>
      </c>
      <c r="L369" s="138"/>
      <c r="M369" s="138"/>
      <c r="N369" s="138"/>
      <c r="O369" s="138"/>
      <c r="P369" s="138"/>
      <c r="Q369" s="138"/>
      <c r="R369" s="138"/>
      <c r="S369" s="141"/>
      <c r="T369" s="142"/>
      <c r="U369" s="138"/>
      <c r="V369" s="138"/>
      <c r="W369" s="138"/>
      <c r="X369" s="138"/>
      <c r="Y369" s="138"/>
      <c r="Z369" s="138"/>
      <c r="AA369" s="143"/>
      <c r="AT369" s="144" t="s">
        <v>214</v>
      </c>
      <c r="AU369" s="144" t="s">
        <v>73</v>
      </c>
      <c r="AV369" s="144" t="s">
        <v>73</v>
      </c>
      <c r="AW369" s="144" t="s">
        <v>104</v>
      </c>
      <c r="AX369" s="144" t="s">
        <v>17</v>
      </c>
      <c r="AY369" s="144" t="s">
        <v>123</v>
      </c>
    </row>
    <row r="370" spans="2:65" s="6" customFormat="1" ht="27" customHeight="1">
      <c r="B370" s="21"/>
      <c r="C370" s="117" t="s">
        <v>390</v>
      </c>
      <c r="D370" s="117" t="s">
        <v>124</v>
      </c>
      <c r="E370" s="118" t="s">
        <v>1135</v>
      </c>
      <c r="F370" s="218" t="s">
        <v>1136</v>
      </c>
      <c r="G370" s="219"/>
      <c r="H370" s="219"/>
      <c r="I370" s="219"/>
      <c r="J370" s="120" t="s">
        <v>172</v>
      </c>
      <c r="K370" s="121">
        <v>3</v>
      </c>
      <c r="L370" s="220"/>
      <c r="M370" s="219"/>
      <c r="N370" s="221">
        <f>ROUND($L$370*$K$370,2)</f>
        <v>0</v>
      </c>
      <c r="O370" s="219"/>
      <c r="P370" s="219"/>
      <c r="Q370" s="219"/>
      <c r="R370" s="119" t="s">
        <v>161</v>
      </c>
      <c r="S370" s="41"/>
      <c r="T370" s="122"/>
      <c r="U370" s="123" t="s">
        <v>35</v>
      </c>
      <c r="V370" s="22"/>
      <c r="W370" s="22"/>
      <c r="X370" s="124">
        <v>0.0006</v>
      </c>
      <c r="Y370" s="124">
        <f>$X$370*$K$370</f>
        <v>0.0018</v>
      </c>
      <c r="Z370" s="124">
        <v>0</v>
      </c>
      <c r="AA370" s="125">
        <f>$Z$370*$K$370</f>
        <v>0</v>
      </c>
      <c r="AR370" s="80" t="s">
        <v>122</v>
      </c>
      <c r="AT370" s="80" t="s">
        <v>124</v>
      </c>
      <c r="AU370" s="80" t="s">
        <v>73</v>
      </c>
      <c r="AY370" s="6" t="s">
        <v>123</v>
      </c>
      <c r="BE370" s="126">
        <f>IF($U$370="základní",$N$370,0)</f>
        <v>0</v>
      </c>
      <c r="BF370" s="126">
        <f>IF($U$370="snížená",$N$370,0)</f>
        <v>0</v>
      </c>
      <c r="BG370" s="126">
        <f>IF($U$370="zákl. přenesená",$N$370,0)</f>
        <v>0</v>
      </c>
      <c r="BH370" s="126">
        <f>IF($U$370="sníž. přenesená",$N$370,0)</f>
        <v>0</v>
      </c>
      <c r="BI370" s="126">
        <f>IF($U$370="nulová",$N$370,0)</f>
        <v>0</v>
      </c>
      <c r="BJ370" s="80" t="s">
        <v>17</v>
      </c>
      <c r="BK370" s="126">
        <f>ROUND($L$370*$K$370,2)</f>
        <v>0</v>
      </c>
      <c r="BL370" s="80" t="s">
        <v>122</v>
      </c>
      <c r="BM370" s="80" t="s">
        <v>1137</v>
      </c>
    </row>
    <row r="371" spans="2:47" s="6" customFormat="1" ht="16.5" customHeight="1">
      <c r="B371" s="21"/>
      <c r="C371" s="22"/>
      <c r="D371" s="22"/>
      <c r="E371" s="22"/>
      <c r="F371" s="222" t="s">
        <v>1138</v>
      </c>
      <c r="G371" s="189"/>
      <c r="H371" s="189"/>
      <c r="I371" s="189"/>
      <c r="J371" s="189"/>
      <c r="K371" s="189"/>
      <c r="L371" s="189"/>
      <c r="M371" s="189"/>
      <c r="N371" s="189"/>
      <c r="O371" s="189"/>
      <c r="P371" s="189"/>
      <c r="Q371" s="189"/>
      <c r="R371" s="189"/>
      <c r="S371" s="41"/>
      <c r="T371" s="50"/>
      <c r="U371" s="22"/>
      <c r="V371" s="22"/>
      <c r="W371" s="22"/>
      <c r="X371" s="22"/>
      <c r="Y371" s="22"/>
      <c r="Z371" s="22"/>
      <c r="AA371" s="51"/>
      <c r="AT371" s="6" t="s">
        <v>128</v>
      </c>
      <c r="AU371" s="6" t="s">
        <v>73</v>
      </c>
    </row>
    <row r="372" spans="2:47" s="6" customFormat="1" ht="121.5" customHeight="1">
      <c r="B372" s="21"/>
      <c r="C372" s="22"/>
      <c r="D372" s="22"/>
      <c r="E372" s="22"/>
      <c r="F372" s="227" t="s">
        <v>1139</v>
      </c>
      <c r="G372" s="189"/>
      <c r="H372" s="189"/>
      <c r="I372" s="189"/>
      <c r="J372" s="189"/>
      <c r="K372" s="189"/>
      <c r="L372" s="189"/>
      <c r="M372" s="189"/>
      <c r="N372" s="189"/>
      <c r="O372" s="189"/>
      <c r="P372" s="189"/>
      <c r="Q372" s="189"/>
      <c r="R372" s="189"/>
      <c r="S372" s="41"/>
      <c r="T372" s="50"/>
      <c r="U372" s="22"/>
      <c r="V372" s="22"/>
      <c r="W372" s="22"/>
      <c r="X372" s="22"/>
      <c r="Y372" s="22"/>
      <c r="Z372" s="22"/>
      <c r="AA372" s="51"/>
      <c r="AT372" s="6" t="s">
        <v>165</v>
      </c>
      <c r="AU372" s="6" t="s">
        <v>73</v>
      </c>
    </row>
    <row r="373" spans="2:65" s="6" customFormat="1" ht="15.75" customHeight="1">
      <c r="B373" s="21"/>
      <c r="C373" s="117" t="s">
        <v>399</v>
      </c>
      <c r="D373" s="117" t="s">
        <v>124</v>
      </c>
      <c r="E373" s="118" t="s">
        <v>1140</v>
      </c>
      <c r="F373" s="218" t="s">
        <v>1141</v>
      </c>
      <c r="G373" s="219"/>
      <c r="H373" s="219"/>
      <c r="I373" s="219"/>
      <c r="J373" s="120" t="s">
        <v>172</v>
      </c>
      <c r="K373" s="121">
        <v>3</v>
      </c>
      <c r="L373" s="220"/>
      <c r="M373" s="219"/>
      <c r="N373" s="221">
        <f>ROUND($L$373*$K$373,2)</f>
        <v>0</v>
      </c>
      <c r="O373" s="219"/>
      <c r="P373" s="219"/>
      <c r="Q373" s="219"/>
      <c r="R373" s="119" t="s">
        <v>161</v>
      </c>
      <c r="S373" s="41"/>
      <c r="T373" s="122"/>
      <c r="U373" s="123" t="s">
        <v>35</v>
      </c>
      <c r="V373" s="22"/>
      <c r="W373" s="22"/>
      <c r="X373" s="124">
        <v>1E-05</v>
      </c>
      <c r="Y373" s="124">
        <f>$X$373*$K$373</f>
        <v>3.0000000000000004E-05</v>
      </c>
      <c r="Z373" s="124">
        <v>0</v>
      </c>
      <c r="AA373" s="125">
        <f>$Z$373*$K$373</f>
        <v>0</v>
      </c>
      <c r="AR373" s="80" t="s">
        <v>122</v>
      </c>
      <c r="AT373" s="80" t="s">
        <v>124</v>
      </c>
      <c r="AU373" s="80" t="s">
        <v>73</v>
      </c>
      <c r="AY373" s="6" t="s">
        <v>123</v>
      </c>
      <c r="BE373" s="126">
        <f>IF($U$373="základní",$N$373,0)</f>
        <v>0</v>
      </c>
      <c r="BF373" s="126">
        <f>IF($U$373="snížená",$N$373,0)</f>
        <v>0</v>
      </c>
      <c r="BG373" s="126">
        <f>IF($U$373="zákl. přenesená",$N$373,0)</f>
        <v>0</v>
      </c>
      <c r="BH373" s="126">
        <f>IF($U$373="sníž. přenesená",$N$373,0)</f>
        <v>0</v>
      </c>
      <c r="BI373" s="126">
        <f>IF($U$373="nulová",$N$373,0)</f>
        <v>0</v>
      </c>
      <c r="BJ373" s="80" t="s">
        <v>17</v>
      </c>
      <c r="BK373" s="126">
        <f>ROUND($L$373*$K$373,2)</f>
        <v>0</v>
      </c>
      <c r="BL373" s="80" t="s">
        <v>122</v>
      </c>
      <c r="BM373" s="80" t="s">
        <v>1142</v>
      </c>
    </row>
    <row r="374" spans="2:47" s="6" customFormat="1" ht="16.5" customHeight="1">
      <c r="B374" s="21"/>
      <c r="C374" s="22"/>
      <c r="D374" s="22"/>
      <c r="E374" s="22"/>
      <c r="F374" s="222" t="s">
        <v>1143</v>
      </c>
      <c r="G374" s="189"/>
      <c r="H374" s="189"/>
      <c r="I374" s="189"/>
      <c r="J374" s="189"/>
      <c r="K374" s="189"/>
      <c r="L374" s="189"/>
      <c r="M374" s="189"/>
      <c r="N374" s="189"/>
      <c r="O374" s="189"/>
      <c r="P374" s="189"/>
      <c r="Q374" s="189"/>
      <c r="R374" s="189"/>
      <c r="S374" s="41"/>
      <c r="T374" s="50"/>
      <c r="U374" s="22"/>
      <c r="V374" s="22"/>
      <c r="W374" s="22"/>
      <c r="X374" s="22"/>
      <c r="Y374" s="22"/>
      <c r="Z374" s="22"/>
      <c r="AA374" s="51"/>
      <c r="AT374" s="6" t="s">
        <v>128</v>
      </c>
      <c r="AU374" s="6" t="s">
        <v>73</v>
      </c>
    </row>
    <row r="375" spans="2:47" s="6" customFormat="1" ht="62.25" customHeight="1">
      <c r="B375" s="21"/>
      <c r="C375" s="22"/>
      <c r="D375" s="22"/>
      <c r="E375" s="22"/>
      <c r="F375" s="227" t="s">
        <v>1144</v>
      </c>
      <c r="G375" s="189"/>
      <c r="H375" s="189"/>
      <c r="I375" s="189"/>
      <c r="J375" s="189"/>
      <c r="K375" s="189"/>
      <c r="L375" s="189"/>
      <c r="M375" s="189"/>
      <c r="N375" s="189"/>
      <c r="O375" s="189"/>
      <c r="P375" s="189"/>
      <c r="Q375" s="189"/>
      <c r="R375" s="189"/>
      <c r="S375" s="41"/>
      <c r="T375" s="50"/>
      <c r="U375" s="22"/>
      <c r="V375" s="22"/>
      <c r="W375" s="22"/>
      <c r="X375" s="22"/>
      <c r="Y375" s="22"/>
      <c r="Z375" s="22"/>
      <c r="AA375" s="51"/>
      <c r="AT375" s="6" t="s">
        <v>165</v>
      </c>
      <c r="AU375" s="6" t="s">
        <v>73</v>
      </c>
    </row>
    <row r="376" spans="2:65" s="6" customFormat="1" ht="27" customHeight="1">
      <c r="B376" s="21"/>
      <c r="C376" s="117" t="s">
        <v>403</v>
      </c>
      <c r="D376" s="117" t="s">
        <v>124</v>
      </c>
      <c r="E376" s="118" t="s">
        <v>1145</v>
      </c>
      <c r="F376" s="218" t="s">
        <v>1146</v>
      </c>
      <c r="G376" s="219"/>
      <c r="H376" s="219"/>
      <c r="I376" s="219"/>
      <c r="J376" s="120" t="s">
        <v>226</v>
      </c>
      <c r="K376" s="121">
        <v>26.5</v>
      </c>
      <c r="L376" s="220"/>
      <c r="M376" s="219"/>
      <c r="N376" s="221">
        <f>ROUND($L$376*$K$376,2)</f>
        <v>0</v>
      </c>
      <c r="O376" s="219"/>
      <c r="P376" s="219"/>
      <c r="Q376" s="219"/>
      <c r="R376" s="119" t="s">
        <v>161</v>
      </c>
      <c r="S376" s="41"/>
      <c r="T376" s="122"/>
      <c r="U376" s="123" t="s">
        <v>35</v>
      </c>
      <c r="V376" s="22"/>
      <c r="W376" s="22"/>
      <c r="X376" s="124">
        <v>0.08978</v>
      </c>
      <c r="Y376" s="124">
        <f>$X$376*$K$376</f>
        <v>2.37917</v>
      </c>
      <c r="Z376" s="124">
        <v>0</v>
      </c>
      <c r="AA376" s="125">
        <f>$Z$376*$K$376</f>
        <v>0</v>
      </c>
      <c r="AR376" s="80" t="s">
        <v>122</v>
      </c>
      <c r="AT376" s="80" t="s">
        <v>124</v>
      </c>
      <c r="AU376" s="80" t="s">
        <v>73</v>
      </c>
      <c r="AY376" s="6" t="s">
        <v>123</v>
      </c>
      <c r="BE376" s="126">
        <f>IF($U$376="základní",$N$376,0)</f>
        <v>0</v>
      </c>
      <c r="BF376" s="126">
        <f>IF($U$376="snížená",$N$376,0)</f>
        <v>0</v>
      </c>
      <c r="BG376" s="126">
        <f>IF($U$376="zákl. přenesená",$N$376,0)</f>
        <v>0</v>
      </c>
      <c r="BH376" s="126">
        <f>IF($U$376="sníž. přenesená",$N$376,0)</f>
        <v>0</v>
      </c>
      <c r="BI376" s="126">
        <f>IF($U$376="nulová",$N$376,0)</f>
        <v>0</v>
      </c>
      <c r="BJ376" s="80" t="s">
        <v>17</v>
      </c>
      <c r="BK376" s="126">
        <f>ROUND($L$376*$K$376,2)</f>
        <v>0</v>
      </c>
      <c r="BL376" s="80" t="s">
        <v>122</v>
      </c>
      <c r="BM376" s="80" t="s">
        <v>1147</v>
      </c>
    </row>
    <row r="377" spans="2:47" s="6" customFormat="1" ht="27" customHeight="1">
      <c r="B377" s="21"/>
      <c r="C377" s="22"/>
      <c r="D377" s="22"/>
      <c r="E377" s="22"/>
      <c r="F377" s="222" t="s">
        <v>1148</v>
      </c>
      <c r="G377" s="189"/>
      <c r="H377" s="189"/>
      <c r="I377" s="189"/>
      <c r="J377" s="189"/>
      <c r="K377" s="189"/>
      <c r="L377" s="189"/>
      <c r="M377" s="189"/>
      <c r="N377" s="189"/>
      <c r="O377" s="189"/>
      <c r="P377" s="189"/>
      <c r="Q377" s="189"/>
      <c r="R377" s="189"/>
      <c r="S377" s="41"/>
      <c r="T377" s="50"/>
      <c r="U377" s="22"/>
      <c r="V377" s="22"/>
      <c r="W377" s="22"/>
      <c r="X377" s="22"/>
      <c r="Y377" s="22"/>
      <c r="Z377" s="22"/>
      <c r="AA377" s="51"/>
      <c r="AT377" s="6" t="s">
        <v>128</v>
      </c>
      <c r="AU377" s="6" t="s">
        <v>73</v>
      </c>
    </row>
    <row r="378" spans="2:47" s="6" customFormat="1" ht="168.75" customHeight="1">
      <c r="B378" s="21"/>
      <c r="C378" s="22"/>
      <c r="D378" s="22"/>
      <c r="E378" s="22"/>
      <c r="F378" s="227" t="s">
        <v>1149</v>
      </c>
      <c r="G378" s="189"/>
      <c r="H378" s="189"/>
      <c r="I378" s="189"/>
      <c r="J378" s="189"/>
      <c r="K378" s="189"/>
      <c r="L378" s="189"/>
      <c r="M378" s="189"/>
      <c r="N378" s="189"/>
      <c r="O378" s="189"/>
      <c r="P378" s="189"/>
      <c r="Q378" s="189"/>
      <c r="R378" s="189"/>
      <c r="S378" s="41"/>
      <c r="T378" s="50"/>
      <c r="U378" s="22"/>
      <c r="V378" s="22"/>
      <c r="W378" s="22"/>
      <c r="X378" s="22"/>
      <c r="Y378" s="22"/>
      <c r="Z378" s="22"/>
      <c r="AA378" s="51"/>
      <c r="AT378" s="6" t="s">
        <v>165</v>
      </c>
      <c r="AU378" s="6" t="s">
        <v>73</v>
      </c>
    </row>
    <row r="379" spans="2:51" s="6" customFormat="1" ht="15.75" customHeight="1">
      <c r="B379" s="145"/>
      <c r="C379" s="146"/>
      <c r="D379" s="146"/>
      <c r="E379" s="146"/>
      <c r="F379" s="234" t="s">
        <v>1150</v>
      </c>
      <c r="G379" s="235"/>
      <c r="H379" s="235"/>
      <c r="I379" s="235"/>
      <c r="J379" s="146"/>
      <c r="K379" s="146"/>
      <c r="L379" s="146"/>
      <c r="M379" s="146"/>
      <c r="N379" s="146"/>
      <c r="O379" s="146"/>
      <c r="P379" s="146"/>
      <c r="Q379" s="146"/>
      <c r="R379" s="146"/>
      <c r="S379" s="148"/>
      <c r="T379" s="149"/>
      <c r="U379" s="146"/>
      <c r="V379" s="146"/>
      <c r="W379" s="146"/>
      <c r="X379" s="146"/>
      <c r="Y379" s="146"/>
      <c r="Z379" s="146"/>
      <c r="AA379" s="150"/>
      <c r="AT379" s="151" t="s">
        <v>214</v>
      </c>
      <c r="AU379" s="151" t="s">
        <v>73</v>
      </c>
      <c r="AV379" s="151" t="s">
        <v>17</v>
      </c>
      <c r="AW379" s="151" t="s">
        <v>104</v>
      </c>
      <c r="AX379" s="151" t="s">
        <v>65</v>
      </c>
      <c r="AY379" s="151" t="s">
        <v>123</v>
      </c>
    </row>
    <row r="380" spans="2:51" s="6" customFormat="1" ht="15.75" customHeight="1">
      <c r="B380" s="137"/>
      <c r="C380" s="138"/>
      <c r="D380" s="138"/>
      <c r="E380" s="138"/>
      <c r="F380" s="232" t="s">
        <v>1151</v>
      </c>
      <c r="G380" s="233"/>
      <c r="H380" s="233"/>
      <c r="I380" s="233"/>
      <c r="J380" s="138"/>
      <c r="K380" s="140">
        <v>26.5</v>
      </c>
      <c r="L380" s="138"/>
      <c r="M380" s="138"/>
      <c r="N380" s="138"/>
      <c r="O380" s="138"/>
      <c r="P380" s="138"/>
      <c r="Q380" s="138"/>
      <c r="R380" s="138"/>
      <c r="S380" s="141"/>
      <c r="T380" s="142"/>
      <c r="U380" s="138"/>
      <c r="V380" s="138"/>
      <c r="W380" s="138"/>
      <c r="X380" s="138"/>
      <c r="Y380" s="138"/>
      <c r="Z380" s="138"/>
      <c r="AA380" s="143"/>
      <c r="AT380" s="144" t="s">
        <v>214</v>
      </c>
      <c r="AU380" s="144" t="s">
        <v>73</v>
      </c>
      <c r="AV380" s="144" t="s">
        <v>73</v>
      </c>
      <c r="AW380" s="144" t="s">
        <v>104</v>
      </c>
      <c r="AX380" s="144" t="s">
        <v>17</v>
      </c>
      <c r="AY380" s="144" t="s">
        <v>123</v>
      </c>
    </row>
    <row r="381" spans="2:65" s="6" customFormat="1" ht="15.75" customHeight="1">
      <c r="B381" s="21"/>
      <c r="C381" s="133" t="s">
        <v>409</v>
      </c>
      <c r="D381" s="133" t="s">
        <v>190</v>
      </c>
      <c r="E381" s="134" t="s">
        <v>967</v>
      </c>
      <c r="F381" s="228" t="s">
        <v>968</v>
      </c>
      <c r="G381" s="229"/>
      <c r="H381" s="229"/>
      <c r="I381" s="229"/>
      <c r="J381" s="135" t="s">
        <v>218</v>
      </c>
      <c r="K381" s="136">
        <v>0.53</v>
      </c>
      <c r="L381" s="230"/>
      <c r="M381" s="229"/>
      <c r="N381" s="231">
        <f>ROUND($L$381*$K$381,2)</f>
        <v>0</v>
      </c>
      <c r="O381" s="219"/>
      <c r="P381" s="219"/>
      <c r="Q381" s="219"/>
      <c r="R381" s="119" t="s">
        <v>161</v>
      </c>
      <c r="S381" s="41"/>
      <c r="T381" s="122"/>
      <c r="U381" s="123" t="s">
        <v>35</v>
      </c>
      <c r="V381" s="22"/>
      <c r="W381" s="22"/>
      <c r="X381" s="124">
        <v>1</v>
      </c>
      <c r="Y381" s="124">
        <f>$X$381*$K$381</f>
        <v>0.53</v>
      </c>
      <c r="Z381" s="124">
        <v>0</v>
      </c>
      <c r="AA381" s="125">
        <f>$Z$381*$K$381</f>
        <v>0</v>
      </c>
      <c r="AR381" s="80" t="s">
        <v>144</v>
      </c>
      <c r="AT381" s="80" t="s">
        <v>190</v>
      </c>
      <c r="AU381" s="80" t="s">
        <v>73</v>
      </c>
      <c r="AY381" s="6" t="s">
        <v>123</v>
      </c>
      <c r="BE381" s="126">
        <f>IF($U$381="základní",$N$381,0)</f>
        <v>0</v>
      </c>
      <c r="BF381" s="126">
        <f>IF($U$381="snížená",$N$381,0)</f>
        <v>0</v>
      </c>
      <c r="BG381" s="126">
        <f>IF($U$381="zákl. přenesená",$N$381,0)</f>
        <v>0</v>
      </c>
      <c r="BH381" s="126">
        <f>IF($U$381="sníž. přenesená",$N$381,0)</f>
        <v>0</v>
      </c>
      <c r="BI381" s="126">
        <f>IF($U$381="nulová",$N$381,0)</f>
        <v>0</v>
      </c>
      <c r="BJ381" s="80" t="s">
        <v>17</v>
      </c>
      <c r="BK381" s="126">
        <f>ROUND($L$381*$K$381,2)</f>
        <v>0</v>
      </c>
      <c r="BL381" s="80" t="s">
        <v>122</v>
      </c>
      <c r="BM381" s="80" t="s">
        <v>1152</v>
      </c>
    </row>
    <row r="382" spans="2:47" s="6" customFormat="1" ht="27" customHeight="1">
      <c r="B382" s="21"/>
      <c r="C382" s="22"/>
      <c r="D382" s="22"/>
      <c r="E382" s="22"/>
      <c r="F382" s="227" t="s">
        <v>970</v>
      </c>
      <c r="G382" s="189"/>
      <c r="H382" s="189"/>
      <c r="I382" s="189"/>
      <c r="J382" s="189"/>
      <c r="K382" s="189"/>
      <c r="L382" s="189"/>
      <c r="M382" s="189"/>
      <c r="N382" s="189"/>
      <c r="O382" s="189"/>
      <c r="P382" s="189"/>
      <c r="Q382" s="189"/>
      <c r="R382" s="189"/>
      <c r="S382" s="41"/>
      <c r="T382" s="50"/>
      <c r="U382" s="22"/>
      <c r="V382" s="22"/>
      <c r="W382" s="22"/>
      <c r="X382" s="22"/>
      <c r="Y382" s="22"/>
      <c r="Z382" s="22"/>
      <c r="AA382" s="51"/>
      <c r="AT382" s="6" t="s">
        <v>971</v>
      </c>
      <c r="AU382" s="6" t="s">
        <v>73</v>
      </c>
    </row>
    <row r="383" spans="2:51" s="6" customFormat="1" ht="15.75" customHeight="1">
      <c r="B383" s="137"/>
      <c r="C383" s="138"/>
      <c r="D383" s="138"/>
      <c r="E383" s="138"/>
      <c r="F383" s="232" t="s">
        <v>1153</v>
      </c>
      <c r="G383" s="233"/>
      <c r="H383" s="233"/>
      <c r="I383" s="233"/>
      <c r="J383" s="138"/>
      <c r="K383" s="140">
        <v>0.53</v>
      </c>
      <c r="L383" s="138"/>
      <c r="M383" s="138"/>
      <c r="N383" s="138"/>
      <c r="O383" s="138"/>
      <c r="P383" s="138"/>
      <c r="Q383" s="138"/>
      <c r="R383" s="138"/>
      <c r="S383" s="141"/>
      <c r="T383" s="142"/>
      <c r="U383" s="138"/>
      <c r="V383" s="138"/>
      <c r="W383" s="138"/>
      <c r="X383" s="138"/>
      <c r="Y383" s="138"/>
      <c r="Z383" s="138"/>
      <c r="AA383" s="143"/>
      <c r="AT383" s="144" t="s">
        <v>214</v>
      </c>
      <c r="AU383" s="144" t="s">
        <v>73</v>
      </c>
      <c r="AV383" s="144" t="s">
        <v>73</v>
      </c>
      <c r="AW383" s="144" t="s">
        <v>104</v>
      </c>
      <c r="AX383" s="144" t="s">
        <v>17</v>
      </c>
      <c r="AY383" s="144" t="s">
        <v>123</v>
      </c>
    </row>
    <row r="384" spans="2:65" s="6" customFormat="1" ht="39" customHeight="1">
      <c r="B384" s="21"/>
      <c r="C384" s="117" t="s">
        <v>414</v>
      </c>
      <c r="D384" s="117" t="s">
        <v>124</v>
      </c>
      <c r="E384" s="118" t="s">
        <v>1154</v>
      </c>
      <c r="F384" s="218" t="s">
        <v>1155</v>
      </c>
      <c r="G384" s="219"/>
      <c r="H384" s="219"/>
      <c r="I384" s="219"/>
      <c r="J384" s="120" t="s">
        <v>226</v>
      </c>
      <c r="K384" s="121">
        <v>1359.4</v>
      </c>
      <c r="L384" s="220"/>
      <c r="M384" s="219"/>
      <c r="N384" s="221">
        <f>ROUND($L$384*$K$384,2)</f>
        <v>0</v>
      </c>
      <c r="O384" s="219"/>
      <c r="P384" s="219"/>
      <c r="Q384" s="219"/>
      <c r="R384" s="119" t="s">
        <v>161</v>
      </c>
      <c r="S384" s="41"/>
      <c r="T384" s="122"/>
      <c r="U384" s="123" t="s">
        <v>35</v>
      </c>
      <c r="V384" s="22"/>
      <c r="W384" s="22"/>
      <c r="X384" s="124">
        <v>0.1554</v>
      </c>
      <c r="Y384" s="124">
        <f>$X$384*$K$384</f>
        <v>211.25076000000004</v>
      </c>
      <c r="Z384" s="124">
        <v>0</v>
      </c>
      <c r="AA384" s="125">
        <f>$Z$384*$K$384</f>
        <v>0</v>
      </c>
      <c r="AR384" s="80" t="s">
        <v>122</v>
      </c>
      <c r="AT384" s="80" t="s">
        <v>124</v>
      </c>
      <c r="AU384" s="80" t="s">
        <v>73</v>
      </c>
      <c r="AY384" s="6" t="s">
        <v>123</v>
      </c>
      <c r="BE384" s="126">
        <f>IF($U$384="základní",$N$384,0)</f>
        <v>0</v>
      </c>
      <c r="BF384" s="126">
        <f>IF($U$384="snížená",$N$384,0)</f>
        <v>0</v>
      </c>
      <c r="BG384" s="126">
        <f>IF($U$384="zákl. přenesená",$N$384,0)</f>
        <v>0</v>
      </c>
      <c r="BH384" s="126">
        <f>IF($U$384="sníž. přenesená",$N$384,0)</f>
        <v>0</v>
      </c>
      <c r="BI384" s="126">
        <f>IF($U$384="nulová",$N$384,0)</f>
        <v>0</v>
      </c>
      <c r="BJ384" s="80" t="s">
        <v>17</v>
      </c>
      <c r="BK384" s="126">
        <f>ROUND($L$384*$K$384,2)</f>
        <v>0</v>
      </c>
      <c r="BL384" s="80" t="s">
        <v>122</v>
      </c>
      <c r="BM384" s="80" t="s">
        <v>1156</v>
      </c>
    </row>
    <row r="385" spans="2:47" s="6" customFormat="1" ht="27" customHeight="1">
      <c r="B385" s="21"/>
      <c r="C385" s="22"/>
      <c r="D385" s="22"/>
      <c r="E385" s="22"/>
      <c r="F385" s="222" t="s">
        <v>1157</v>
      </c>
      <c r="G385" s="189"/>
      <c r="H385" s="189"/>
      <c r="I385" s="189"/>
      <c r="J385" s="189"/>
      <c r="K385" s="189"/>
      <c r="L385" s="189"/>
      <c r="M385" s="189"/>
      <c r="N385" s="189"/>
      <c r="O385" s="189"/>
      <c r="P385" s="189"/>
      <c r="Q385" s="189"/>
      <c r="R385" s="189"/>
      <c r="S385" s="41"/>
      <c r="T385" s="50"/>
      <c r="U385" s="22"/>
      <c r="V385" s="22"/>
      <c r="W385" s="22"/>
      <c r="X385" s="22"/>
      <c r="Y385" s="22"/>
      <c r="Z385" s="22"/>
      <c r="AA385" s="51"/>
      <c r="AT385" s="6" t="s">
        <v>128</v>
      </c>
      <c r="AU385" s="6" t="s">
        <v>73</v>
      </c>
    </row>
    <row r="386" spans="2:47" s="6" customFormat="1" ht="109.5" customHeight="1">
      <c r="B386" s="21"/>
      <c r="C386" s="22"/>
      <c r="D386" s="22"/>
      <c r="E386" s="22"/>
      <c r="F386" s="227" t="s">
        <v>1158</v>
      </c>
      <c r="G386" s="189"/>
      <c r="H386" s="189"/>
      <c r="I386" s="189"/>
      <c r="J386" s="189"/>
      <c r="K386" s="189"/>
      <c r="L386" s="189"/>
      <c r="M386" s="189"/>
      <c r="N386" s="189"/>
      <c r="O386" s="189"/>
      <c r="P386" s="189"/>
      <c r="Q386" s="189"/>
      <c r="R386" s="189"/>
      <c r="S386" s="41"/>
      <c r="T386" s="50"/>
      <c r="U386" s="22"/>
      <c r="V386" s="22"/>
      <c r="W386" s="22"/>
      <c r="X386" s="22"/>
      <c r="Y386" s="22"/>
      <c r="Z386" s="22"/>
      <c r="AA386" s="51"/>
      <c r="AT386" s="6" t="s">
        <v>165</v>
      </c>
      <c r="AU386" s="6" t="s">
        <v>73</v>
      </c>
    </row>
    <row r="387" spans="2:65" s="6" customFormat="1" ht="15.75" customHeight="1">
      <c r="B387" s="21"/>
      <c r="C387" s="133" t="s">
        <v>418</v>
      </c>
      <c r="D387" s="133" t="s">
        <v>190</v>
      </c>
      <c r="E387" s="134" t="s">
        <v>1159</v>
      </c>
      <c r="F387" s="228" t="s">
        <v>1160</v>
      </c>
      <c r="G387" s="229"/>
      <c r="H387" s="229"/>
      <c r="I387" s="229"/>
      <c r="J387" s="135" t="s">
        <v>146</v>
      </c>
      <c r="K387" s="136">
        <v>1365</v>
      </c>
      <c r="L387" s="230"/>
      <c r="M387" s="229"/>
      <c r="N387" s="231">
        <f>ROUND($L$387*$K$387,2)</f>
        <v>0</v>
      </c>
      <c r="O387" s="219"/>
      <c r="P387" s="219"/>
      <c r="Q387" s="219"/>
      <c r="R387" s="119" t="s">
        <v>161</v>
      </c>
      <c r="S387" s="41"/>
      <c r="T387" s="122"/>
      <c r="U387" s="123" t="s">
        <v>35</v>
      </c>
      <c r="V387" s="22"/>
      <c r="W387" s="22"/>
      <c r="X387" s="124">
        <v>0.083</v>
      </c>
      <c r="Y387" s="124">
        <f>$X$387*$K$387</f>
        <v>113.295</v>
      </c>
      <c r="Z387" s="124">
        <v>0</v>
      </c>
      <c r="AA387" s="125">
        <f>$Z$387*$K$387</f>
        <v>0</v>
      </c>
      <c r="AR387" s="80" t="s">
        <v>144</v>
      </c>
      <c r="AT387" s="80" t="s">
        <v>190</v>
      </c>
      <c r="AU387" s="80" t="s">
        <v>73</v>
      </c>
      <c r="AY387" s="6" t="s">
        <v>123</v>
      </c>
      <c r="BE387" s="126">
        <f>IF($U$387="základní",$N$387,0)</f>
        <v>0</v>
      </c>
      <c r="BF387" s="126">
        <f>IF($U$387="snížená",$N$387,0)</f>
        <v>0</v>
      </c>
      <c r="BG387" s="126">
        <f>IF($U$387="zákl. přenesená",$N$387,0)</f>
        <v>0</v>
      </c>
      <c r="BH387" s="126">
        <f>IF($U$387="sníž. přenesená",$N$387,0)</f>
        <v>0</v>
      </c>
      <c r="BI387" s="126">
        <f>IF($U$387="nulová",$N$387,0)</f>
        <v>0</v>
      </c>
      <c r="BJ387" s="80" t="s">
        <v>17</v>
      </c>
      <c r="BK387" s="126">
        <f>ROUND($L$387*$K$387,2)</f>
        <v>0</v>
      </c>
      <c r="BL387" s="80" t="s">
        <v>122</v>
      </c>
      <c r="BM387" s="80" t="s">
        <v>1161</v>
      </c>
    </row>
    <row r="388" spans="2:51" s="6" customFormat="1" ht="27" customHeight="1">
      <c r="B388" s="137"/>
      <c r="C388" s="138"/>
      <c r="D388" s="138"/>
      <c r="E388" s="139"/>
      <c r="F388" s="232" t="s">
        <v>1162</v>
      </c>
      <c r="G388" s="233"/>
      <c r="H388" s="233"/>
      <c r="I388" s="233"/>
      <c r="J388" s="138"/>
      <c r="K388" s="140">
        <v>1365</v>
      </c>
      <c r="L388" s="138"/>
      <c r="M388" s="138"/>
      <c r="N388" s="138"/>
      <c r="O388" s="138"/>
      <c r="P388" s="138"/>
      <c r="Q388" s="138"/>
      <c r="R388" s="138"/>
      <c r="S388" s="141"/>
      <c r="T388" s="142"/>
      <c r="U388" s="138"/>
      <c r="V388" s="138"/>
      <c r="W388" s="138"/>
      <c r="X388" s="138"/>
      <c r="Y388" s="138"/>
      <c r="Z388" s="138"/>
      <c r="AA388" s="143"/>
      <c r="AT388" s="144" t="s">
        <v>214</v>
      </c>
      <c r="AU388" s="144" t="s">
        <v>73</v>
      </c>
      <c r="AV388" s="144" t="s">
        <v>73</v>
      </c>
      <c r="AW388" s="144" t="s">
        <v>104</v>
      </c>
      <c r="AX388" s="144" t="s">
        <v>17</v>
      </c>
      <c r="AY388" s="144" t="s">
        <v>123</v>
      </c>
    </row>
    <row r="389" spans="2:65" s="6" customFormat="1" ht="39" customHeight="1">
      <c r="B389" s="21"/>
      <c r="C389" s="117" t="s">
        <v>422</v>
      </c>
      <c r="D389" s="117" t="s">
        <v>124</v>
      </c>
      <c r="E389" s="118" t="s">
        <v>1163</v>
      </c>
      <c r="F389" s="218" t="s">
        <v>1164</v>
      </c>
      <c r="G389" s="219"/>
      <c r="H389" s="219"/>
      <c r="I389" s="219"/>
      <c r="J389" s="120" t="s">
        <v>226</v>
      </c>
      <c r="K389" s="121">
        <v>961</v>
      </c>
      <c r="L389" s="220"/>
      <c r="M389" s="219"/>
      <c r="N389" s="221">
        <f>ROUND($L$389*$K$389,2)</f>
        <v>0</v>
      </c>
      <c r="O389" s="219"/>
      <c r="P389" s="219"/>
      <c r="Q389" s="219"/>
      <c r="R389" s="119" t="s">
        <v>161</v>
      </c>
      <c r="S389" s="41"/>
      <c r="T389" s="122"/>
      <c r="U389" s="123" t="s">
        <v>35</v>
      </c>
      <c r="V389" s="22"/>
      <c r="W389" s="22"/>
      <c r="X389" s="124">
        <v>0.09599</v>
      </c>
      <c r="Y389" s="124">
        <f>$X$389*$K$389</f>
        <v>92.24639</v>
      </c>
      <c r="Z389" s="124">
        <v>0</v>
      </c>
      <c r="AA389" s="125">
        <f>$Z$389*$K$389</f>
        <v>0</v>
      </c>
      <c r="AR389" s="80" t="s">
        <v>122</v>
      </c>
      <c r="AT389" s="80" t="s">
        <v>124</v>
      </c>
      <c r="AU389" s="80" t="s">
        <v>73</v>
      </c>
      <c r="AY389" s="6" t="s">
        <v>123</v>
      </c>
      <c r="BE389" s="126">
        <f>IF($U$389="základní",$N$389,0)</f>
        <v>0</v>
      </c>
      <c r="BF389" s="126">
        <f>IF($U$389="snížená",$N$389,0)</f>
        <v>0</v>
      </c>
      <c r="BG389" s="126">
        <f>IF($U$389="zákl. přenesená",$N$389,0)</f>
        <v>0</v>
      </c>
      <c r="BH389" s="126">
        <f>IF($U$389="sníž. přenesená",$N$389,0)</f>
        <v>0</v>
      </c>
      <c r="BI389" s="126">
        <f>IF($U$389="nulová",$N$389,0)</f>
        <v>0</v>
      </c>
      <c r="BJ389" s="80" t="s">
        <v>17</v>
      </c>
      <c r="BK389" s="126">
        <f>ROUND($L$389*$K$389,2)</f>
        <v>0</v>
      </c>
      <c r="BL389" s="80" t="s">
        <v>122</v>
      </c>
      <c r="BM389" s="80" t="s">
        <v>1165</v>
      </c>
    </row>
    <row r="390" spans="2:47" s="6" customFormat="1" ht="27" customHeight="1">
      <c r="B390" s="21"/>
      <c r="C390" s="22"/>
      <c r="D390" s="22"/>
      <c r="E390" s="22"/>
      <c r="F390" s="222" t="s">
        <v>1166</v>
      </c>
      <c r="G390" s="189"/>
      <c r="H390" s="189"/>
      <c r="I390" s="189"/>
      <c r="J390" s="189"/>
      <c r="K390" s="189"/>
      <c r="L390" s="189"/>
      <c r="M390" s="189"/>
      <c r="N390" s="189"/>
      <c r="O390" s="189"/>
      <c r="P390" s="189"/>
      <c r="Q390" s="189"/>
      <c r="R390" s="189"/>
      <c r="S390" s="41"/>
      <c r="T390" s="50"/>
      <c r="U390" s="22"/>
      <c r="V390" s="22"/>
      <c r="W390" s="22"/>
      <c r="X390" s="22"/>
      <c r="Y390" s="22"/>
      <c r="Z390" s="22"/>
      <c r="AA390" s="51"/>
      <c r="AT390" s="6" t="s">
        <v>128</v>
      </c>
      <c r="AU390" s="6" t="s">
        <v>73</v>
      </c>
    </row>
    <row r="391" spans="2:47" s="6" customFormat="1" ht="109.5" customHeight="1">
      <c r="B391" s="21"/>
      <c r="C391" s="22"/>
      <c r="D391" s="22"/>
      <c r="E391" s="22"/>
      <c r="F391" s="227" t="s">
        <v>1167</v>
      </c>
      <c r="G391" s="189"/>
      <c r="H391" s="189"/>
      <c r="I391" s="189"/>
      <c r="J391" s="189"/>
      <c r="K391" s="189"/>
      <c r="L391" s="189"/>
      <c r="M391" s="189"/>
      <c r="N391" s="189"/>
      <c r="O391" s="189"/>
      <c r="P391" s="189"/>
      <c r="Q391" s="189"/>
      <c r="R391" s="189"/>
      <c r="S391" s="41"/>
      <c r="T391" s="50"/>
      <c r="U391" s="22"/>
      <c r="V391" s="22"/>
      <c r="W391" s="22"/>
      <c r="X391" s="22"/>
      <c r="Y391" s="22"/>
      <c r="Z391" s="22"/>
      <c r="AA391" s="51"/>
      <c r="AT391" s="6" t="s">
        <v>165</v>
      </c>
      <c r="AU391" s="6" t="s">
        <v>73</v>
      </c>
    </row>
    <row r="392" spans="2:51" s="6" customFormat="1" ht="15.75" customHeight="1">
      <c r="B392" s="145"/>
      <c r="C392" s="146"/>
      <c r="D392" s="146"/>
      <c r="E392" s="146"/>
      <c r="F392" s="234" t="s">
        <v>1168</v>
      </c>
      <c r="G392" s="235"/>
      <c r="H392" s="235"/>
      <c r="I392" s="235"/>
      <c r="J392" s="146"/>
      <c r="K392" s="146"/>
      <c r="L392" s="146"/>
      <c r="M392" s="146"/>
      <c r="N392" s="146"/>
      <c r="O392" s="146"/>
      <c r="P392" s="146"/>
      <c r="Q392" s="146"/>
      <c r="R392" s="146"/>
      <c r="S392" s="148"/>
      <c r="T392" s="149"/>
      <c r="U392" s="146"/>
      <c r="V392" s="146"/>
      <c r="W392" s="146"/>
      <c r="X392" s="146"/>
      <c r="Y392" s="146"/>
      <c r="Z392" s="146"/>
      <c r="AA392" s="150"/>
      <c r="AT392" s="151" t="s">
        <v>214</v>
      </c>
      <c r="AU392" s="151" t="s">
        <v>73</v>
      </c>
      <c r="AV392" s="151" t="s">
        <v>17</v>
      </c>
      <c r="AW392" s="151" t="s">
        <v>104</v>
      </c>
      <c r="AX392" s="151" t="s">
        <v>65</v>
      </c>
      <c r="AY392" s="151" t="s">
        <v>123</v>
      </c>
    </row>
    <row r="393" spans="2:51" s="6" customFormat="1" ht="63" customHeight="1">
      <c r="B393" s="145"/>
      <c r="C393" s="146"/>
      <c r="D393" s="146"/>
      <c r="E393" s="146"/>
      <c r="F393" s="234" t="s">
        <v>1169</v>
      </c>
      <c r="G393" s="235"/>
      <c r="H393" s="235"/>
      <c r="I393" s="235"/>
      <c r="J393" s="146"/>
      <c r="K393" s="146"/>
      <c r="L393" s="146"/>
      <c r="M393" s="146"/>
      <c r="N393" s="146"/>
      <c r="O393" s="146"/>
      <c r="P393" s="146"/>
      <c r="Q393" s="146"/>
      <c r="R393" s="146"/>
      <c r="S393" s="148"/>
      <c r="T393" s="149"/>
      <c r="U393" s="146"/>
      <c r="V393" s="146"/>
      <c r="W393" s="146"/>
      <c r="X393" s="146"/>
      <c r="Y393" s="146"/>
      <c r="Z393" s="146"/>
      <c r="AA393" s="150"/>
      <c r="AT393" s="151" t="s">
        <v>214</v>
      </c>
      <c r="AU393" s="151" t="s">
        <v>73</v>
      </c>
      <c r="AV393" s="151" t="s">
        <v>17</v>
      </c>
      <c r="AW393" s="151" t="s">
        <v>104</v>
      </c>
      <c r="AX393" s="151" t="s">
        <v>65</v>
      </c>
      <c r="AY393" s="151" t="s">
        <v>123</v>
      </c>
    </row>
    <row r="394" spans="2:51" s="6" customFormat="1" ht="27" customHeight="1">
      <c r="B394" s="145"/>
      <c r="C394" s="146"/>
      <c r="D394" s="146"/>
      <c r="E394" s="146"/>
      <c r="F394" s="234" t="s">
        <v>1170</v>
      </c>
      <c r="G394" s="235"/>
      <c r="H394" s="235"/>
      <c r="I394" s="235"/>
      <c r="J394" s="146"/>
      <c r="K394" s="146"/>
      <c r="L394" s="146"/>
      <c r="M394" s="146"/>
      <c r="N394" s="146"/>
      <c r="O394" s="146"/>
      <c r="P394" s="146"/>
      <c r="Q394" s="146"/>
      <c r="R394" s="146"/>
      <c r="S394" s="148"/>
      <c r="T394" s="149"/>
      <c r="U394" s="146"/>
      <c r="V394" s="146"/>
      <c r="W394" s="146"/>
      <c r="X394" s="146"/>
      <c r="Y394" s="146"/>
      <c r="Z394" s="146"/>
      <c r="AA394" s="150"/>
      <c r="AT394" s="151" t="s">
        <v>214</v>
      </c>
      <c r="AU394" s="151" t="s">
        <v>73</v>
      </c>
      <c r="AV394" s="151" t="s">
        <v>17</v>
      </c>
      <c r="AW394" s="151" t="s">
        <v>104</v>
      </c>
      <c r="AX394" s="151" t="s">
        <v>65</v>
      </c>
      <c r="AY394" s="151" t="s">
        <v>123</v>
      </c>
    </row>
    <row r="395" spans="2:51" s="6" customFormat="1" ht="15.75" customHeight="1">
      <c r="B395" s="137"/>
      <c r="C395" s="138"/>
      <c r="D395" s="138"/>
      <c r="E395" s="138"/>
      <c r="F395" s="232" t="s">
        <v>1171</v>
      </c>
      <c r="G395" s="233"/>
      <c r="H395" s="233"/>
      <c r="I395" s="233"/>
      <c r="J395" s="138"/>
      <c r="K395" s="140">
        <v>961</v>
      </c>
      <c r="L395" s="138"/>
      <c r="M395" s="138"/>
      <c r="N395" s="138"/>
      <c r="O395" s="138"/>
      <c r="P395" s="138"/>
      <c r="Q395" s="138"/>
      <c r="R395" s="138"/>
      <c r="S395" s="141"/>
      <c r="T395" s="142"/>
      <c r="U395" s="138"/>
      <c r="V395" s="138"/>
      <c r="W395" s="138"/>
      <c r="X395" s="138"/>
      <c r="Y395" s="138"/>
      <c r="Z395" s="138"/>
      <c r="AA395" s="143"/>
      <c r="AT395" s="144" t="s">
        <v>214</v>
      </c>
      <c r="AU395" s="144" t="s">
        <v>73</v>
      </c>
      <c r="AV395" s="144" t="s">
        <v>73</v>
      </c>
      <c r="AW395" s="144" t="s">
        <v>104</v>
      </c>
      <c r="AX395" s="144" t="s">
        <v>17</v>
      </c>
      <c r="AY395" s="144" t="s">
        <v>123</v>
      </c>
    </row>
    <row r="396" spans="2:65" s="6" customFormat="1" ht="27" customHeight="1">
      <c r="B396" s="21"/>
      <c r="C396" s="133" t="s">
        <v>565</v>
      </c>
      <c r="D396" s="133" t="s">
        <v>190</v>
      </c>
      <c r="E396" s="134" t="s">
        <v>1172</v>
      </c>
      <c r="F396" s="228" t="s">
        <v>1173</v>
      </c>
      <c r="G396" s="229"/>
      <c r="H396" s="229"/>
      <c r="I396" s="229"/>
      <c r="J396" s="135" t="s">
        <v>146</v>
      </c>
      <c r="K396" s="136">
        <v>1922</v>
      </c>
      <c r="L396" s="230"/>
      <c r="M396" s="229"/>
      <c r="N396" s="231">
        <f>ROUND($L$396*$K$396,2)</f>
        <v>0</v>
      </c>
      <c r="O396" s="219"/>
      <c r="P396" s="219"/>
      <c r="Q396" s="219"/>
      <c r="R396" s="119" t="s">
        <v>161</v>
      </c>
      <c r="S396" s="41"/>
      <c r="T396" s="122"/>
      <c r="U396" s="123" t="s">
        <v>35</v>
      </c>
      <c r="V396" s="22"/>
      <c r="W396" s="22"/>
      <c r="X396" s="124">
        <v>0.024</v>
      </c>
      <c r="Y396" s="124">
        <f>$X$396*$K$396</f>
        <v>46.128</v>
      </c>
      <c r="Z396" s="124">
        <v>0</v>
      </c>
      <c r="AA396" s="125">
        <f>$Z$396*$K$396</f>
        <v>0</v>
      </c>
      <c r="AR396" s="80" t="s">
        <v>144</v>
      </c>
      <c r="AT396" s="80" t="s">
        <v>190</v>
      </c>
      <c r="AU396" s="80" t="s">
        <v>73</v>
      </c>
      <c r="AY396" s="6" t="s">
        <v>123</v>
      </c>
      <c r="BE396" s="126">
        <f>IF($U$396="základní",$N$396,0)</f>
        <v>0</v>
      </c>
      <c r="BF396" s="126">
        <f>IF($U$396="snížená",$N$396,0)</f>
        <v>0</v>
      </c>
      <c r="BG396" s="126">
        <f>IF($U$396="zákl. přenesená",$N$396,0)</f>
        <v>0</v>
      </c>
      <c r="BH396" s="126">
        <f>IF($U$396="sníž. přenesená",$N$396,0)</f>
        <v>0</v>
      </c>
      <c r="BI396" s="126">
        <f>IF($U$396="nulová",$N$396,0)</f>
        <v>0</v>
      </c>
      <c r="BJ396" s="80" t="s">
        <v>17</v>
      </c>
      <c r="BK396" s="126">
        <f>ROUND($L$396*$K$396,2)</f>
        <v>0</v>
      </c>
      <c r="BL396" s="80" t="s">
        <v>122</v>
      </c>
      <c r="BM396" s="80" t="s">
        <v>1174</v>
      </c>
    </row>
    <row r="397" spans="2:47" s="6" customFormat="1" ht="27" customHeight="1">
      <c r="B397" s="21"/>
      <c r="C397" s="22"/>
      <c r="D397" s="22"/>
      <c r="E397" s="22"/>
      <c r="F397" s="227" t="s">
        <v>1175</v>
      </c>
      <c r="G397" s="189"/>
      <c r="H397" s="189"/>
      <c r="I397" s="189"/>
      <c r="J397" s="189"/>
      <c r="K397" s="189"/>
      <c r="L397" s="189"/>
      <c r="M397" s="189"/>
      <c r="N397" s="189"/>
      <c r="O397" s="189"/>
      <c r="P397" s="189"/>
      <c r="Q397" s="189"/>
      <c r="R397" s="189"/>
      <c r="S397" s="41"/>
      <c r="T397" s="50"/>
      <c r="U397" s="22"/>
      <c r="V397" s="22"/>
      <c r="W397" s="22"/>
      <c r="X397" s="22"/>
      <c r="Y397" s="22"/>
      <c r="Z397" s="22"/>
      <c r="AA397" s="51"/>
      <c r="AT397" s="6" t="s">
        <v>971</v>
      </c>
      <c r="AU397" s="6" t="s">
        <v>73</v>
      </c>
    </row>
    <row r="398" spans="2:51" s="6" customFormat="1" ht="15.75" customHeight="1">
      <c r="B398" s="137"/>
      <c r="C398" s="138"/>
      <c r="D398" s="138"/>
      <c r="E398" s="138"/>
      <c r="F398" s="232" t="s">
        <v>1176</v>
      </c>
      <c r="G398" s="233"/>
      <c r="H398" s="233"/>
      <c r="I398" s="233"/>
      <c r="J398" s="138"/>
      <c r="K398" s="140">
        <v>1922</v>
      </c>
      <c r="L398" s="138"/>
      <c r="M398" s="138"/>
      <c r="N398" s="138"/>
      <c r="O398" s="138"/>
      <c r="P398" s="138"/>
      <c r="Q398" s="138"/>
      <c r="R398" s="138"/>
      <c r="S398" s="141"/>
      <c r="T398" s="142"/>
      <c r="U398" s="138"/>
      <c r="V398" s="138"/>
      <c r="W398" s="138"/>
      <c r="X398" s="138"/>
      <c r="Y398" s="138"/>
      <c r="Z398" s="138"/>
      <c r="AA398" s="143"/>
      <c r="AT398" s="144" t="s">
        <v>214</v>
      </c>
      <c r="AU398" s="144" t="s">
        <v>73</v>
      </c>
      <c r="AV398" s="144" t="s">
        <v>73</v>
      </c>
      <c r="AW398" s="144" t="s">
        <v>104</v>
      </c>
      <c r="AX398" s="144" t="s">
        <v>17</v>
      </c>
      <c r="AY398" s="144" t="s">
        <v>123</v>
      </c>
    </row>
    <row r="399" spans="2:65" s="6" customFormat="1" ht="39" customHeight="1">
      <c r="B399" s="21"/>
      <c r="C399" s="117" t="s">
        <v>578</v>
      </c>
      <c r="D399" s="117" t="s">
        <v>124</v>
      </c>
      <c r="E399" s="118" t="s">
        <v>1177</v>
      </c>
      <c r="F399" s="218" t="s">
        <v>1178</v>
      </c>
      <c r="G399" s="219"/>
      <c r="H399" s="219"/>
      <c r="I399" s="219"/>
      <c r="J399" s="120" t="s">
        <v>226</v>
      </c>
      <c r="K399" s="121">
        <v>37.8</v>
      </c>
      <c r="L399" s="220"/>
      <c r="M399" s="219"/>
      <c r="N399" s="221">
        <f>ROUND($L$399*$K$399,2)</f>
        <v>0</v>
      </c>
      <c r="O399" s="219"/>
      <c r="P399" s="219"/>
      <c r="Q399" s="219"/>
      <c r="R399" s="119" t="s">
        <v>161</v>
      </c>
      <c r="S399" s="41"/>
      <c r="T399" s="122"/>
      <c r="U399" s="123" t="s">
        <v>35</v>
      </c>
      <c r="V399" s="22"/>
      <c r="W399" s="22"/>
      <c r="X399" s="124">
        <v>0.14067</v>
      </c>
      <c r="Y399" s="124">
        <f>$X$399*$K$399</f>
        <v>5.3173259999999996</v>
      </c>
      <c r="Z399" s="124">
        <v>0</v>
      </c>
      <c r="AA399" s="125">
        <f>$Z$399*$K$399</f>
        <v>0</v>
      </c>
      <c r="AR399" s="80" t="s">
        <v>122</v>
      </c>
      <c r="AT399" s="80" t="s">
        <v>124</v>
      </c>
      <c r="AU399" s="80" t="s">
        <v>73</v>
      </c>
      <c r="AY399" s="6" t="s">
        <v>123</v>
      </c>
      <c r="BE399" s="126">
        <f>IF($U$399="základní",$N$399,0)</f>
        <v>0</v>
      </c>
      <c r="BF399" s="126">
        <f>IF($U$399="snížená",$N$399,0)</f>
        <v>0</v>
      </c>
      <c r="BG399" s="126">
        <f>IF($U$399="zákl. přenesená",$N$399,0)</f>
        <v>0</v>
      </c>
      <c r="BH399" s="126">
        <f>IF($U$399="sníž. přenesená",$N$399,0)</f>
        <v>0</v>
      </c>
      <c r="BI399" s="126">
        <f>IF($U$399="nulová",$N$399,0)</f>
        <v>0</v>
      </c>
      <c r="BJ399" s="80" t="s">
        <v>17</v>
      </c>
      <c r="BK399" s="126">
        <f>ROUND($L$399*$K$399,2)</f>
        <v>0</v>
      </c>
      <c r="BL399" s="80" t="s">
        <v>122</v>
      </c>
      <c r="BM399" s="80" t="s">
        <v>1179</v>
      </c>
    </row>
    <row r="400" spans="2:47" s="6" customFormat="1" ht="27" customHeight="1">
      <c r="B400" s="21"/>
      <c r="C400" s="22"/>
      <c r="D400" s="22"/>
      <c r="E400" s="22"/>
      <c r="F400" s="222" t="s">
        <v>1180</v>
      </c>
      <c r="G400" s="189"/>
      <c r="H400" s="189"/>
      <c r="I400" s="189"/>
      <c r="J400" s="189"/>
      <c r="K400" s="189"/>
      <c r="L400" s="189"/>
      <c r="M400" s="189"/>
      <c r="N400" s="189"/>
      <c r="O400" s="189"/>
      <c r="P400" s="189"/>
      <c r="Q400" s="189"/>
      <c r="R400" s="189"/>
      <c r="S400" s="41"/>
      <c r="T400" s="50"/>
      <c r="U400" s="22"/>
      <c r="V400" s="22"/>
      <c r="W400" s="22"/>
      <c r="X400" s="22"/>
      <c r="Y400" s="22"/>
      <c r="Z400" s="22"/>
      <c r="AA400" s="51"/>
      <c r="AT400" s="6" t="s">
        <v>128</v>
      </c>
      <c r="AU400" s="6" t="s">
        <v>73</v>
      </c>
    </row>
    <row r="401" spans="2:47" s="6" customFormat="1" ht="132.75" customHeight="1">
      <c r="B401" s="21"/>
      <c r="C401" s="22"/>
      <c r="D401" s="22"/>
      <c r="E401" s="22"/>
      <c r="F401" s="227" t="s">
        <v>1181</v>
      </c>
      <c r="G401" s="189"/>
      <c r="H401" s="189"/>
      <c r="I401" s="189"/>
      <c r="J401" s="189"/>
      <c r="K401" s="189"/>
      <c r="L401" s="189"/>
      <c r="M401" s="189"/>
      <c r="N401" s="189"/>
      <c r="O401" s="189"/>
      <c r="P401" s="189"/>
      <c r="Q401" s="189"/>
      <c r="R401" s="189"/>
      <c r="S401" s="41"/>
      <c r="T401" s="50"/>
      <c r="U401" s="22"/>
      <c r="V401" s="22"/>
      <c r="W401" s="22"/>
      <c r="X401" s="22"/>
      <c r="Y401" s="22"/>
      <c r="Z401" s="22"/>
      <c r="AA401" s="51"/>
      <c r="AT401" s="6" t="s">
        <v>165</v>
      </c>
      <c r="AU401" s="6" t="s">
        <v>73</v>
      </c>
    </row>
    <row r="402" spans="2:65" s="6" customFormat="1" ht="15.75" customHeight="1">
      <c r="B402" s="21"/>
      <c r="C402" s="133" t="s">
        <v>580</v>
      </c>
      <c r="D402" s="133" t="s">
        <v>190</v>
      </c>
      <c r="E402" s="134" t="s">
        <v>1182</v>
      </c>
      <c r="F402" s="228" t="s">
        <v>1183</v>
      </c>
      <c r="G402" s="229"/>
      <c r="H402" s="229"/>
      <c r="I402" s="229"/>
      <c r="J402" s="135" t="s">
        <v>226</v>
      </c>
      <c r="K402" s="136">
        <v>38</v>
      </c>
      <c r="L402" s="230"/>
      <c r="M402" s="229"/>
      <c r="N402" s="231">
        <f>ROUND($L$402*$K$402,2)</f>
        <v>0</v>
      </c>
      <c r="O402" s="219"/>
      <c r="P402" s="219"/>
      <c r="Q402" s="219"/>
      <c r="R402" s="119" t="s">
        <v>161</v>
      </c>
      <c r="S402" s="41"/>
      <c r="T402" s="122"/>
      <c r="U402" s="123" t="s">
        <v>35</v>
      </c>
      <c r="V402" s="22"/>
      <c r="W402" s="22"/>
      <c r="X402" s="124">
        <v>0.135</v>
      </c>
      <c r="Y402" s="124">
        <f>$X$402*$K$402</f>
        <v>5.130000000000001</v>
      </c>
      <c r="Z402" s="124">
        <v>0</v>
      </c>
      <c r="AA402" s="125">
        <f>$Z$402*$K$402</f>
        <v>0</v>
      </c>
      <c r="AR402" s="80" t="s">
        <v>144</v>
      </c>
      <c r="AT402" s="80" t="s">
        <v>190</v>
      </c>
      <c r="AU402" s="80" t="s">
        <v>73</v>
      </c>
      <c r="AY402" s="6" t="s">
        <v>123</v>
      </c>
      <c r="BE402" s="126">
        <f>IF($U$402="základní",$N$402,0)</f>
        <v>0</v>
      </c>
      <c r="BF402" s="126">
        <f>IF($U$402="snížená",$N$402,0)</f>
        <v>0</v>
      </c>
      <c r="BG402" s="126">
        <f>IF($U$402="zákl. přenesená",$N$402,0)</f>
        <v>0</v>
      </c>
      <c r="BH402" s="126">
        <f>IF($U$402="sníž. přenesená",$N$402,0)</f>
        <v>0</v>
      </c>
      <c r="BI402" s="126">
        <f>IF($U$402="nulová",$N$402,0)</f>
        <v>0</v>
      </c>
      <c r="BJ402" s="80" t="s">
        <v>17</v>
      </c>
      <c r="BK402" s="126">
        <f>ROUND($L$402*$K$402,2)</f>
        <v>0</v>
      </c>
      <c r="BL402" s="80" t="s">
        <v>122</v>
      </c>
      <c r="BM402" s="80" t="s">
        <v>1184</v>
      </c>
    </row>
    <row r="403" spans="2:65" s="6" customFormat="1" ht="27" customHeight="1">
      <c r="B403" s="21"/>
      <c r="C403" s="120" t="s">
        <v>288</v>
      </c>
      <c r="D403" s="120" t="s">
        <v>124</v>
      </c>
      <c r="E403" s="118" t="s">
        <v>1185</v>
      </c>
      <c r="F403" s="218" t="s">
        <v>1186</v>
      </c>
      <c r="G403" s="219"/>
      <c r="H403" s="219"/>
      <c r="I403" s="219"/>
      <c r="J403" s="120" t="s">
        <v>146</v>
      </c>
      <c r="K403" s="121">
        <v>5</v>
      </c>
      <c r="L403" s="220"/>
      <c r="M403" s="219"/>
      <c r="N403" s="221">
        <f>ROUND($L$403*$K$403,2)</f>
        <v>0</v>
      </c>
      <c r="O403" s="219"/>
      <c r="P403" s="219"/>
      <c r="Q403" s="219"/>
      <c r="R403" s="119" t="s">
        <v>161</v>
      </c>
      <c r="S403" s="41"/>
      <c r="T403" s="122"/>
      <c r="U403" s="123" t="s">
        <v>35</v>
      </c>
      <c r="V403" s="22"/>
      <c r="W403" s="22"/>
      <c r="X403" s="124">
        <v>0.00112</v>
      </c>
      <c r="Y403" s="124">
        <f>$X$403*$K$403</f>
        <v>0.005599999999999999</v>
      </c>
      <c r="Z403" s="124">
        <v>0</v>
      </c>
      <c r="AA403" s="125">
        <f>$Z$403*$K$403</f>
        <v>0</v>
      </c>
      <c r="AR403" s="80" t="s">
        <v>122</v>
      </c>
      <c r="AT403" s="80" t="s">
        <v>124</v>
      </c>
      <c r="AU403" s="80" t="s">
        <v>73</v>
      </c>
      <c r="AY403" s="80" t="s">
        <v>123</v>
      </c>
      <c r="BE403" s="126">
        <f>IF($U$403="základní",$N$403,0)</f>
        <v>0</v>
      </c>
      <c r="BF403" s="126">
        <f>IF($U$403="snížená",$N$403,0)</f>
        <v>0</v>
      </c>
      <c r="BG403" s="126">
        <f>IF($U$403="zákl. přenesená",$N$403,0)</f>
        <v>0</v>
      </c>
      <c r="BH403" s="126">
        <f>IF($U$403="sníž. přenesená",$N$403,0)</f>
        <v>0</v>
      </c>
      <c r="BI403" s="126">
        <f>IF($U$403="nulová",$N$403,0)</f>
        <v>0</v>
      </c>
      <c r="BJ403" s="80" t="s">
        <v>17</v>
      </c>
      <c r="BK403" s="126">
        <f>ROUND($L$403*$K$403,2)</f>
        <v>0</v>
      </c>
      <c r="BL403" s="80" t="s">
        <v>122</v>
      </c>
      <c r="BM403" s="80" t="s">
        <v>1187</v>
      </c>
    </row>
    <row r="404" spans="2:47" s="6" customFormat="1" ht="16.5" customHeight="1">
      <c r="B404" s="21"/>
      <c r="C404" s="22"/>
      <c r="D404" s="22"/>
      <c r="E404" s="22"/>
      <c r="F404" s="222" t="s">
        <v>1188</v>
      </c>
      <c r="G404" s="189"/>
      <c r="H404" s="189"/>
      <c r="I404" s="189"/>
      <c r="J404" s="189"/>
      <c r="K404" s="189"/>
      <c r="L404" s="189"/>
      <c r="M404" s="189"/>
      <c r="N404" s="189"/>
      <c r="O404" s="189"/>
      <c r="P404" s="189"/>
      <c r="Q404" s="189"/>
      <c r="R404" s="189"/>
      <c r="S404" s="41"/>
      <c r="T404" s="50"/>
      <c r="U404" s="22"/>
      <c r="V404" s="22"/>
      <c r="W404" s="22"/>
      <c r="X404" s="22"/>
      <c r="Y404" s="22"/>
      <c r="Z404" s="22"/>
      <c r="AA404" s="51"/>
      <c r="AT404" s="6" t="s">
        <v>128</v>
      </c>
      <c r="AU404" s="6" t="s">
        <v>73</v>
      </c>
    </row>
    <row r="405" spans="2:47" s="6" customFormat="1" ht="62.25" customHeight="1">
      <c r="B405" s="21"/>
      <c r="C405" s="22"/>
      <c r="D405" s="22"/>
      <c r="E405" s="22"/>
      <c r="F405" s="227" t="s">
        <v>1189</v>
      </c>
      <c r="G405" s="189"/>
      <c r="H405" s="189"/>
      <c r="I405" s="189"/>
      <c r="J405" s="189"/>
      <c r="K405" s="189"/>
      <c r="L405" s="189"/>
      <c r="M405" s="189"/>
      <c r="N405" s="189"/>
      <c r="O405" s="189"/>
      <c r="P405" s="189"/>
      <c r="Q405" s="189"/>
      <c r="R405" s="189"/>
      <c r="S405" s="41"/>
      <c r="T405" s="50"/>
      <c r="U405" s="22"/>
      <c r="V405" s="22"/>
      <c r="W405" s="22"/>
      <c r="X405" s="22"/>
      <c r="Y405" s="22"/>
      <c r="Z405" s="22"/>
      <c r="AA405" s="51"/>
      <c r="AT405" s="6" t="s">
        <v>165</v>
      </c>
      <c r="AU405" s="6" t="s">
        <v>73</v>
      </c>
    </row>
    <row r="406" spans="2:65" s="6" customFormat="1" ht="15.75" customHeight="1">
      <c r="B406" s="21"/>
      <c r="C406" s="133" t="s">
        <v>292</v>
      </c>
      <c r="D406" s="133" t="s">
        <v>190</v>
      </c>
      <c r="E406" s="134" t="s">
        <v>1190</v>
      </c>
      <c r="F406" s="228" t="s">
        <v>1191</v>
      </c>
      <c r="G406" s="229"/>
      <c r="H406" s="229"/>
      <c r="I406" s="229"/>
      <c r="J406" s="135" t="s">
        <v>146</v>
      </c>
      <c r="K406" s="136">
        <v>3</v>
      </c>
      <c r="L406" s="230"/>
      <c r="M406" s="229"/>
      <c r="N406" s="231">
        <f>ROUND($L$406*$K$406,2)</f>
        <v>0</v>
      </c>
      <c r="O406" s="219"/>
      <c r="P406" s="219"/>
      <c r="Q406" s="219"/>
      <c r="R406" s="119" t="s">
        <v>161</v>
      </c>
      <c r="S406" s="41"/>
      <c r="T406" s="122"/>
      <c r="U406" s="123" t="s">
        <v>35</v>
      </c>
      <c r="V406" s="22"/>
      <c r="W406" s="22"/>
      <c r="X406" s="124">
        <v>0.112</v>
      </c>
      <c r="Y406" s="124">
        <f>$X$406*$K$406</f>
        <v>0.336</v>
      </c>
      <c r="Z406" s="124">
        <v>0</v>
      </c>
      <c r="AA406" s="125">
        <f>$Z$406*$K$406</f>
        <v>0</v>
      </c>
      <c r="AR406" s="80" t="s">
        <v>144</v>
      </c>
      <c r="AT406" s="80" t="s">
        <v>190</v>
      </c>
      <c r="AU406" s="80" t="s">
        <v>73</v>
      </c>
      <c r="AY406" s="6" t="s">
        <v>123</v>
      </c>
      <c r="BE406" s="126">
        <f>IF($U$406="základní",$N$406,0)</f>
        <v>0</v>
      </c>
      <c r="BF406" s="126">
        <f>IF($U$406="snížená",$N$406,0)</f>
        <v>0</v>
      </c>
      <c r="BG406" s="126">
        <f>IF($U$406="zákl. přenesená",$N$406,0)</f>
        <v>0</v>
      </c>
      <c r="BH406" s="126">
        <f>IF($U$406="sníž. přenesená",$N$406,0)</f>
        <v>0</v>
      </c>
      <c r="BI406" s="126">
        <f>IF($U$406="nulová",$N$406,0)</f>
        <v>0</v>
      </c>
      <c r="BJ406" s="80" t="s">
        <v>17</v>
      </c>
      <c r="BK406" s="126">
        <f>ROUND($L$406*$K$406,2)</f>
        <v>0</v>
      </c>
      <c r="BL406" s="80" t="s">
        <v>122</v>
      </c>
      <c r="BM406" s="80" t="s">
        <v>1192</v>
      </c>
    </row>
    <row r="407" spans="2:65" s="6" customFormat="1" ht="15.75" customHeight="1">
      <c r="B407" s="21"/>
      <c r="C407" s="120" t="s">
        <v>307</v>
      </c>
      <c r="D407" s="120" t="s">
        <v>124</v>
      </c>
      <c r="E407" s="118" t="s">
        <v>1193</v>
      </c>
      <c r="F407" s="218" t="s">
        <v>1194</v>
      </c>
      <c r="G407" s="219"/>
      <c r="H407" s="219"/>
      <c r="I407" s="219"/>
      <c r="J407" s="120" t="s">
        <v>146</v>
      </c>
      <c r="K407" s="121">
        <v>2</v>
      </c>
      <c r="L407" s="220"/>
      <c r="M407" s="219"/>
      <c r="N407" s="221">
        <f>ROUND($L$407*$K$407,2)</f>
        <v>0</v>
      </c>
      <c r="O407" s="219"/>
      <c r="P407" s="219"/>
      <c r="Q407" s="219"/>
      <c r="R407" s="119"/>
      <c r="S407" s="41"/>
      <c r="T407" s="122"/>
      <c r="U407" s="123" t="s">
        <v>35</v>
      </c>
      <c r="V407" s="22"/>
      <c r="W407" s="22"/>
      <c r="X407" s="124">
        <v>0</v>
      </c>
      <c r="Y407" s="124">
        <f>$X$407*$K$407</f>
        <v>0</v>
      </c>
      <c r="Z407" s="124">
        <v>0</v>
      </c>
      <c r="AA407" s="125">
        <f>$Z$407*$K$407</f>
        <v>0</v>
      </c>
      <c r="AR407" s="80" t="s">
        <v>122</v>
      </c>
      <c r="AT407" s="80" t="s">
        <v>124</v>
      </c>
      <c r="AU407" s="80" t="s">
        <v>73</v>
      </c>
      <c r="AY407" s="80" t="s">
        <v>123</v>
      </c>
      <c r="BE407" s="126">
        <f>IF($U$407="základní",$N$407,0)</f>
        <v>0</v>
      </c>
      <c r="BF407" s="126">
        <f>IF($U$407="snížená",$N$407,0)</f>
        <v>0</v>
      </c>
      <c r="BG407" s="126">
        <f>IF($U$407="zákl. přenesená",$N$407,0)</f>
        <v>0</v>
      </c>
      <c r="BH407" s="126">
        <f>IF($U$407="sníž. přenesená",$N$407,0)</f>
        <v>0</v>
      </c>
      <c r="BI407" s="126">
        <f>IF($U$407="nulová",$N$407,0)</f>
        <v>0</v>
      </c>
      <c r="BJ407" s="80" t="s">
        <v>17</v>
      </c>
      <c r="BK407" s="126">
        <f>ROUND($L$407*$K$407,2)</f>
        <v>0</v>
      </c>
      <c r="BL407" s="80" t="s">
        <v>122</v>
      </c>
      <c r="BM407" s="80" t="s">
        <v>1195</v>
      </c>
    </row>
    <row r="408" spans="2:47" s="6" customFormat="1" ht="16.5" customHeight="1">
      <c r="B408" s="21"/>
      <c r="C408" s="22"/>
      <c r="D408" s="22"/>
      <c r="E408" s="22"/>
      <c r="F408" s="222" t="s">
        <v>1188</v>
      </c>
      <c r="G408" s="189"/>
      <c r="H408" s="189"/>
      <c r="I408" s="189"/>
      <c r="J408" s="189"/>
      <c r="K408" s="189"/>
      <c r="L408" s="189"/>
      <c r="M408" s="189"/>
      <c r="N408" s="189"/>
      <c r="O408" s="189"/>
      <c r="P408" s="189"/>
      <c r="Q408" s="189"/>
      <c r="R408" s="189"/>
      <c r="S408" s="41"/>
      <c r="T408" s="50"/>
      <c r="U408" s="22"/>
      <c r="V408" s="22"/>
      <c r="W408" s="22"/>
      <c r="X408" s="22"/>
      <c r="Y408" s="22"/>
      <c r="Z408" s="22"/>
      <c r="AA408" s="51"/>
      <c r="AT408" s="6" t="s">
        <v>128</v>
      </c>
      <c r="AU408" s="6" t="s">
        <v>73</v>
      </c>
    </row>
    <row r="409" spans="2:65" s="6" customFormat="1" ht="27" customHeight="1">
      <c r="B409" s="21"/>
      <c r="C409" s="117" t="s">
        <v>297</v>
      </c>
      <c r="D409" s="117" t="s">
        <v>124</v>
      </c>
      <c r="E409" s="118" t="s">
        <v>1196</v>
      </c>
      <c r="F409" s="218" t="s">
        <v>1197</v>
      </c>
      <c r="G409" s="219"/>
      <c r="H409" s="219"/>
      <c r="I409" s="219"/>
      <c r="J409" s="120" t="s">
        <v>146</v>
      </c>
      <c r="K409" s="121">
        <v>7</v>
      </c>
      <c r="L409" s="220"/>
      <c r="M409" s="219"/>
      <c r="N409" s="221">
        <f>ROUND($L$409*$K$409,2)</f>
        <v>0</v>
      </c>
      <c r="O409" s="219"/>
      <c r="P409" s="219"/>
      <c r="Q409" s="219"/>
      <c r="R409" s="119" t="s">
        <v>161</v>
      </c>
      <c r="S409" s="41"/>
      <c r="T409" s="122"/>
      <c r="U409" s="123" t="s">
        <v>35</v>
      </c>
      <c r="V409" s="22"/>
      <c r="W409" s="22"/>
      <c r="X409" s="124">
        <v>0.00116</v>
      </c>
      <c r="Y409" s="124">
        <f>$X$409*$K$409</f>
        <v>0.00812</v>
      </c>
      <c r="Z409" s="124">
        <v>0</v>
      </c>
      <c r="AA409" s="125">
        <f>$Z$409*$K$409</f>
        <v>0</v>
      </c>
      <c r="AR409" s="80" t="s">
        <v>122</v>
      </c>
      <c r="AT409" s="80" t="s">
        <v>124</v>
      </c>
      <c r="AU409" s="80" t="s">
        <v>73</v>
      </c>
      <c r="AY409" s="6" t="s">
        <v>123</v>
      </c>
      <c r="BE409" s="126">
        <f>IF($U$409="základní",$N$409,0)</f>
        <v>0</v>
      </c>
      <c r="BF409" s="126">
        <f>IF($U$409="snížená",$N$409,0)</f>
        <v>0</v>
      </c>
      <c r="BG409" s="126">
        <f>IF($U$409="zákl. přenesená",$N$409,0)</f>
        <v>0</v>
      </c>
      <c r="BH409" s="126">
        <f>IF($U$409="sníž. přenesená",$N$409,0)</f>
        <v>0</v>
      </c>
      <c r="BI409" s="126">
        <f>IF($U$409="nulová",$N$409,0)</f>
        <v>0</v>
      </c>
      <c r="BJ409" s="80" t="s">
        <v>17</v>
      </c>
      <c r="BK409" s="126">
        <f>ROUND($L$409*$K$409,2)</f>
        <v>0</v>
      </c>
      <c r="BL409" s="80" t="s">
        <v>122</v>
      </c>
      <c r="BM409" s="80" t="s">
        <v>1198</v>
      </c>
    </row>
    <row r="410" spans="2:47" s="6" customFormat="1" ht="16.5" customHeight="1">
      <c r="B410" s="21"/>
      <c r="C410" s="22"/>
      <c r="D410" s="22"/>
      <c r="E410" s="22"/>
      <c r="F410" s="222" t="s">
        <v>1199</v>
      </c>
      <c r="G410" s="189"/>
      <c r="H410" s="189"/>
      <c r="I410" s="189"/>
      <c r="J410" s="189"/>
      <c r="K410" s="189"/>
      <c r="L410" s="189"/>
      <c r="M410" s="189"/>
      <c r="N410" s="189"/>
      <c r="O410" s="189"/>
      <c r="P410" s="189"/>
      <c r="Q410" s="189"/>
      <c r="R410" s="189"/>
      <c r="S410" s="41"/>
      <c r="T410" s="50"/>
      <c r="U410" s="22"/>
      <c r="V410" s="22"/>
      <c r="W410" s="22"/>
      <c r="X410" s="22"/>
      <c r="Y410" s="22"/>
      <c r="Z410" s="22"/>
      <c r="AA410" s="51"/>
      <c r="AT410" s="6" t="s">
        <v>128</v>
      </c>
      <c r="AU410" s="6" t="s">
        <v>73</v>
      </c>
    </row>
    <row r="411" spans="2:47" s="6" customFormat="1" ht="109.5" customHeight="1">
      <c r="B411" s="21"/>
      <c r="C411" s="22"/>
      <c r="D411" s="22"/>
      <c r="E411" s="22"/>
      <c r="F411" s="227" t="s">
        <v>1200</v>
      </c>
      <c r="G411" s="189"/>
      <c r="H411" s="189"/>
      <c r="I411" s="189"/>
      <c r="J411" s="189"/>
      <c r="K411" s="189"/>
      <c r="L411" s="189"/>
      <c r="M411" s="189"/>
      <c r="N411" s="189"/>
      <c r="O411" s="189"/>
      <c r="P411" s="189"/>
      <c r="Q411" s="189"/>
      <c r="R411" s="189"/>
      <c r="S411" s="41"/>
      <c r="T411" s="50"/>
      <c r="U411" s="22"/>
      <c r="V411" s="22"/>
      <c r="W411" s="22"/>
      <c r="X411" s="22"/>
      <c r="Y411" s="22"/>
      <c r="Z411" s="22"/>
      <c r="AA411" s="51"/>
      <c r="AT411" s="6" t="s">
        <v>165</v>
      </c>
      <c r="AU411" s="6" t="s">
        <v>73</v>
      </c>
    </row>
    <row r="412" spans="2:65" s="6" customFormat="1" ht="15.75" customHeight="1">
      <c r="B412" s="21"/>
      <c r="C412" s="133" t="s">
        <v>301</v>
      </c>
      <c r="D412" s="133" t="s">
        <v>190</v>
      </c>
      <c r="E412" s="134" t="s">
        <v>1201</v>
      </c>
      <c r="F412" s="228" t="s">
        <v>1202</v>
      </c>
      <c r="G412" s="229"/>
      <c r="H412" s="229"/>
      <c r="I412" s="229"/>
      <c r="J412" s="135" t="s">
        <v>146</v>
      </c>
      <c r="K412" s="136">
        <v>7</v>
      </c>
      <c r="L412" s="230"/>
      <c r="M412" s="229"/>
      <c r="N412" s="231">
        <f>ROUND($L$412*$K$412,2)</f>
        <v>0</v>
      </c>
      <c r="O412" s="219"/>
      <c r="P412" s="219"/>
      <c r="Q412" s="219"/>
      <c r="R412" s="119" t="s">
        <v>161</v>
      </c>
      <c r="S412" s="41"/>
      <c r="T412" s="122"/>
      <c r="U412" s="123" t="s">
        <v>35</v>
      </c>
      <c r="V412" s="22"/>
      <c r="W412" s="22"/>
      <c r="X412" s="124">
        <v>0.07</v>
      </c>
      <c r="Y412" s="124">
        <f>$X$412*$K$412</f>
        <v>0.49000000000000005</v>
      </c>
      <c r="Z412" s="124">
        <v>0</v>
      </c>
      <c r="AA412" s="125">
        <f>$Z$412*$K$412</f>
        <v>0</v>
      </c>
      <c r="AR412" s="80" t="s">
        <v>144</v>
      </c>
      <c r="AT412" s="80" t="s">
        <v>190</v>
      </c>
      <c r="AU412" s="80" t="s">
        <v>73</v>
      </c>
      <c r="AY412" s="6" t="s">
        <v>123</v>
      </c>
      <c r="BE412" s="126">
        <f>IF($U$412="základní",$N$412,0)</f>
        <v>0</v>
      </c>
      <c r="BF412" s="126">
        <f>IF($U$412="snížená",$N$412,0)</f>
        <v>0</v>
      </c>
      <c r="BG412" s="126">
        <f>IF($U$412="zákl. přenesená",$N$412,0)</f>
        <v>0</v>
      </c>
      <c r="BH412" s="126">
        <f>IF($U$412="sníž. přenesená",$N$412,0)</f>
        <v>0</v>
      </c>
      <c r="BI412" s="126">
        <f>IF($U$412="nulová",$N$412,0)</f>
        <v>0</v>
      </c>
      <c r="BJ412" s="80" t="s">
        <v>17</v>
      </c>
      <c r="BK412" s="126">
        <f>ROUND($L$412*$K$412,2)</f>
        <v>0</v>
      </c>
      <c r="BL412" s="80" t="s">
        <v>122</v>
      </c>
      <c r="BM412" s="80" t="s">
        <v>1203</v>
      </c>
    </row>
    <row r="413" spans="2:65" s="6" customFormat="1" ht="27" customHeight="1">
      <c r="B413" s="21"/>
      <c r="C413" s="120" t="s">
        <v>339</v>
      </c>
      <c r="D413" s="120" t="s">
        <v>124</v>
      </c>
      <c r="E413" s="118" t="s">
        <v>1204</v>
      </c>
      <c r="F413" s="218" t="s">
        <v>1205</v>
      </c>
      <c r="G413" s="219"/>
      <c r="H413" s="219"/>
      <c r="I413" s="219"/>
      <c r="J413" s="120" t="s">
        <v>146</v>
      </c>
      <c r="K413" s="121">
        <v>1</v>
      </c>
      <c r="L413" s="220"/>
      <c r="M413" s="219"/>
      <c r="N413" s="221">
        <f>ROUND($L$413*$K$413,2)</f>
        <v>0</v>
      </c>
      <c r="O413" s="219"/>
      <c r="P413" s="219"/>
      <c r="Q413" s="219"/>
      <c r="R413" s="119" t="s">
        <v>161</v>
      </c>
      <c r="S413" s="41"/>
      <c r="T413" s="122"/>
      <c r="U413" s="123" t="s">
        <v>35</v>
      </c>
      <c r="V413" s="22"/>
      <c r="W413" s="22"/>
      <c r="X413" s="124">
        <v>0</v>
      </c>
      <c r="Y413" s="124">
        <f>$X$413*$K$413</f>
        <v>0</v>
      </c>
      <c r="Z413" s="124">
        <v>0.082</v>
      </c>
      <c r="AA413" s="125">
        <f>$Z$413*$K$413</f>
        <v>0.082</v>
      </c>
      <c r="AR413" s="80" t="s">
        <v>122</v>
      </c>
      <c r="AT413" s="80" t="s">
        <v>124</v>
      </c>
      <c r="AU413" s="80" t="s">
        <v>73</v>
      </c>
      <c r="AY413" s="80" t="s">
        <v>123</v>
      </c>
      <c r="BE413" s="126">
        <f>IF($U$413="základní",$N$413,0)</f>
        <v>0</v>
      </c>
      <c r="BF413" s="126">
        <f>IF($U$413="snížená",$N$413,0)</f>
        <v>0</v>
      </c>
      <c r="BG413" s="126">
        <f>IF($U$413="zákl. přenesená",$N$413,0)</f>
        <v>0</v>
      </c>
      <c r="BH413" s="126">
        <f>IF($U$413="sníž. přenesená",$N$413,0)</f>
        <v>0</v>
      </c>
      <c r="BI413" s="126">
        <f>IF($U$413="nulová",$N$413,0)</f>
        <v>0</v>
      </c>
      <c r="BJ413" s="80" t="s">
        <v>17</v>
      </c>
      <c r="BK413" s="126">
        <f>ROUND($L$413*$K$413,2)</f>
        <v>0</v>
      </c>
      <c r="BL413" s="80" t="s">
        <v>122</v>
      </c>
      <c r="BM413" s="80" t="s">
        <v>1206</v>
      </c>
    </row>
    <row r="414" spans="2:47" s="6" customFormat="1" ht="27" customHeight="1">
      <c r="B414" s="21"/>
      <c r="C414" s="22"/>
      <c r="D414" s="22"/>
      <c r="E414" s="22"/>
      <c r="F414" s="222" t="s">
        <v>1207</v>
      </c>
      <c r="G414" s="189"/>
      <c r="H414" s="189"/>
      <c r="I414" s="189"/>
      <c r="J414" s="189"/>
      <c r="K414" s="189"/>
      <c r="L414" s="189"/>
      <c r="M414" s="189"/>
      <c r="N414" s="189"/>
      <c r="O414" s="189"/>
      <c r="P414" s="189"/>
      <c r="Q414" s="189"/>
      <c r="R414" s="189"/>
      <c r="S414" s="41"/>
      <c r="T414" s="50"/>
      <c r="U414" s="22"/>
      <c r="V414" s="22"/>
      <c r="W414" s="22"/>
      <c r="X414" s="22"/>
      <c r="Y414" s="22"/>
      <c r="Z414" s="22"/>
      <c r="AA414" s="51"/>
      <c r="AT414" s="6" t="s">
        <v>128</v>
      </c>
      <c r="AU414" s="6" t="s">
        <v>73</v>
      </c>
    </row>
    <row r="415" spans="2:47" s="6" customFormat="1" ht="85.5" customHeight="1">
      <c r="B415" s="21"/>
      <c r="C415" s="22"/>
      <c r="D415" s="22"/>
      <c r="E415" s="22"/>
      <c r="F415" s="227" t="s">
        <v>1208</v>
      </c>
      <c r="G415" s="189"/>
      <c r="H415" s="189"/>
      <c r="I415" s="189"/>
      <c r="J415" s="189"/>
      <c r="K415" s="189"/>
      <c r="L415" s="189"/>
      <c r="M415" s="189"/>
      <c r="N415" s="189"/>
      <c r="O415" s="189"/>
      <c r="P415" s="189"/>
      <c r="Q415" s="189"/>
      <c r="R415" s="189"/>
      <c r="S415" s="41"/>
      <c r="T415" s="50"/>
      <c r="U415" s="22"/>
      <c r="V415" s="22"/>
      <c r="W415" s="22"/>
      <c r="X415" s="22"/>
      <c r="Y415" s="22"/>
      <c r="Z415" s="22"/>
      <c r="AA415" s="51"/>
      <c r="AT415" s="6" t="s">
        <v>165</v>
      </c>
      <c r="AU415" s="6" t="s">
        <v>73</v>
      </c>
    </row>
    <row r="416" spans="2:65" s="6" customFormat="1" ht="27" customHeight="1">
      <c r="B416" s="21"/>
      <c r="C416" s="117" t="s">
        <v>394</v>
      </c>
      <c r="D416" s="117" t="s">
        <v>124</v>
      </c>
      <c r="E416" s="118" t="s">
        <v>1209</v>
      </c>
      <c r="F416" s="218" t="s">
        <v>1210</v>
      </c>
      <c r="G416" s="219"/>
      <c r="H416" s="219"/>
      <c r="I416" s="219"/>
      <c r="J416" s="120" t="s">
        <v>146</v>
      </c>
      <c r="K416" s="121">
        <v>1</v>
      </c>
      <c r="L416" s="220"/>
      <c r="M416" s="219"/>
      <c r="N416" s="221">
        <f>ROUND($L$416*$K$416,2)</f>
        <v>0</v>
      </c>
      <c r="O416" s="219"/>
      <c r="P416" s="219"/>
      <c r="Q416" s="219"/>
      <c r="R416" s="119" t="s">
        <v>161</v>
      </c>
      <c r="S416" s="41"/>
      <c r="T416" s="122"/>
      <c r="U416" s="123" t="s">
        <v>35</v>
      </c>
      <c r="V416" s="22"/>
      <c r="W416" s="22"/>
      <c r="X416" s="124">
        <v>0</v>
      </c>
      <c r="Y416" s="124">
        <f>$X$416*$K$416</f>
        <v>0</v>
      </c>
      <c r="Z416" s="124">
        <v>0.004</v>
      </c>
      <c r="AA416" s="125">
        <f>$Z$416*$K$416</f>
        <v>0.004</v>
      </c>
      <c r="AR416" s="80" t="s">
        <v>122</v>
      </c>
      <c r="AT416" s="80" t="s">
        <v>124</v>
      </c>
      <c r="AU416" s="80" t="s">
        <v>73</v>
      </c>
      <c r="AY416" s="6" t="s">
        <v>123</v>
      </c>
      <c r="BE416" s="126">
        <f>IF($U$416="základní",$N$416,0)</f>
        <v>0</v>
      </c>
      <c r="BF416" s="126">
        <f>IF($U$416="snížená",$N$416,0)</f>
        <v>0</v>
      </c>
      <c r="BG416" s="126">
        <f>IF($U$416="zákl. přenesená",$N$416,0)</f>
        <v>0</v>
      </c>
      <c r="BH416" s="126">
        <f>IF($U$416="sníž. přenesená",$N$416,0)</f>
        <v>0</v>
      </c>
      <c r="BI416" s="126">
        <f>IF($U$416="nulová",$N$416,0)</f>
        <v>0</v>
      </c>
      <c r="BJ416" s="80" t="s">
        <v>17</v>
      </c>
      <c r="BK416" s="126">
        <f>ROUND($L$416*$K$416,2)</f>
        <v>0</v>
      </c>
      <c r="BL416" s="80" t="s">
        <v>122</v>
      </c>
      <c r="BM416" s="80" t="s">
        <v>1211</v>
      </c>
    </row>
    <row r="417" spans="2:47" s="6" customFormat="1" ht="27" customHeight="1">
      <c r="B417" s="21"/>
      <c r="C417" s="22"/>
      <c r="D417" s="22"/>
      <c r="E417" s="22"/>
      <c r="F417" s="222" t="s">
        <v>1212</v>
      </c>
      <c r="G417" s="189"/>
      <c r="H417" s="189"/>
      <c r="I417" s="189"/>
      <c r="J417" s="189"/>
      <c r="K417" s="189"/>
      <c r="L417" s="189"/>
      <c r="M417" s="189"/>
      <c r="N417" s="189"/>
      <c r="O417" s="189"/>
      <c r="P417" s="189"/>
      <c r="Q417" s="189"/>
      <c r="R417" s="189"/>
      <c r="S417" s="41"/>
      <c r="T417" s="50"/>
      <c r="U417" s="22"/>
      <c r="V417" s="22"/>
      <c r="W417" s="22"/>
      <c r="X417" s="22"/>
      <c r="Y417" s="22"/>
      <c r="Z417" s="22"/>
      <c r="AA417" s="51"/>
      <c r="AT417" s="6" t="s">
        <v>128</v>
      </c>
      <c r="AU417" s="6" t="s">
        <v>73</v>
      </c>
    </row>
    <row r="418" spans="2:47" s="6" customFormat="1" ht="50.25" customHeight="1">
      <c r="B418" s="21"/>
      <c r="C418" s="22"/>
      <c r="D418" s="22"/>
      <c r="E418" s="22"/>
      <c r="F418" s="227" t="s">
        <v>1213</v>
      </c>
      <c r="G418" s="189"/>
      <c r="H418" s="189"/>
      <c r="I418" s="189"/>
      <c r="J418" s="189"/>
      <c r="K418" s="189"/>
      <c r="L418" s="189"/>
      <c r="M418" s="189"/>
      <c r="N418" s="189"/>
      <c r="O418" s="189"/>
      <c r="P418" s="189"/>
      <c r="Q418" s="189"/>
      <c r="R418" s="189"/>
      <c r="S418" s="41"/>
      <c r="T418" s="50"/>
      <c r="U418" s="22"/>
      <c r="V418" s="22"/>
      <c r="W418" s="22"/>
      <c r="X418" s="22"/>
      <c r="Y418" s="22"/>
      <c r="Z418" s="22"/>
      <c r="AA418" s="51"/>
      <c r="AT418" s="6" t="s">
        <v>165</v>
      </c>
      <c r="AU418" s="6" t="s">
        <v>73</v>
      </c>
    </row>
    <row r="419" spans="2:65" s="6" customFormat="1" ht="27" customHeight="1">
      <c r="B419" s="21"/>
      <c r="C419" s="117" t="s">
        <v>1214</v>
      </c>
      <c r="D419" s="117" t="s">
        <v>124</v>
      </c>
      <c r="E419" s="118" t="s">
        <v>1215</v>
      </c>
      <c r="F419" s="218" t="s">
        <v>1216</v>
      </c>
      <c r="G419" s="219"/>
      <c r="H419" s="219"/>
      <c r="I419" s="219"/>
      <c r="J419" s="120" t="s">
        <v>146</v>
      </c>
      <c r="K419" s="121">
        <v>6</v>
      </c>
      <c r="L419" s="220"/>
      <c r="M419" s="219"/>
      <c r="N419" s="221">
        <f>ROUND($L$419*$K$419,2)</f>
        <v>0</v>
      </c>
      <c r="O419" s="219"/>
      <c r="P419" s="219"/>
      <c r="Q419" s="219"/>
      <c r="R419" s="119" t="s">
        <v>161</v>
      </c>
      <c r="S419" s="41"/>
      <c r="T419" s="122"/>
      <c r="U419" s="123" t="s">
        <v>35</v>
      </c>
      <c r="V419" s="22"/>
      <c r="W419" s="22"/>
      <c r="X419" s="124">
        <v>0</v>
      </c>
      <c r="Y419" s="124">
        <f>$X$419*$K$419</f>
        <v>0</v>
      </c>
      <c r="Z419" s="124">
        <v>0.024</v>
      </c>
      <c r="AA419" s="125">
        <f>$Z$419*$K$419</f>
        <v>0.14400000000000002</v>
      </c>
      <c r="AR419" s="80" t="s">
        <v>122</v>
      </c>
      <c r="AT419" s="80" t="s">
        <v>124</v>
      </c>
      <c r="AU419" s="80" t="s">
        <v>73</v>
      </c>
      <c r="AY419" s="6" t="s">
        <v>123</v>
      </c>
      <c r="BE419" s="126">
        <f>IF($U$419="základní",$N$419,0)</f>
        <v>0</v>
      </c>
      <c r="BF419" s="126">
        <f>IF($U$419="snížená",$N$419,0)</f>
        <v>0</v>
      </c>
      <c r="BG419" s="126">
        <f>IF($U$419="zákl. přenesená",$N$419,0)</f>
        <v>0</v>
      </c>
      <c r="BH419" s="126">
        <f>IF($U$419="sníž. přenesená",$N$419,0)</f>
        <v>0</v>
      </c>
      <c r="BI419" s="126">
        <f>IF($U$419="nulová",$N$419,0)</f>
        <v>0</v>
      </c>
      <c r="BJ419" s="80" t="s">
        <v>17</v>
      </c>
      <c r="BK419" s="126">
        <f>ROUND($L$419*$K$419,2)</f>
        <v>0</v>
      </c>
      <c r="BL419" s="80" t="s">
        <v>122</v>
      </c>
      <c r="BM419" s="80" t="s">
        <v>1217</v>
      </c>
    </row>
    <row r="420" spans="2:47" s="6" customFormat="1" ht="27" customHeight="1">
      <c r="B420" s="21"/>
      <c r="C420" s="22"/>
      <c r="D420" s="22"/>
      <c r="E420" s="22"/>
      <c r="F420" s="222" t="s">
        <v>1218</v>
      </c>
      <c r="G420" s="189"/>
      <c r="H420" s="189"/>
      <c r="I420" s="189"/>
      <c r="J420" s="189"/>
      <c r="K420" s="189"/>
      <c r="L420" s="189"/>
      <c r="M420" s="189"/>
      <c r="N420" s="189"/>
      <c r="O420" s="189"/>
      <c r="P420" s="189"/>
      <c r="Q420" s="189"/>
      <c r="R420" s="189"/>
      <c r="S420" s="41"/>
      <c r="T420" s="50"/>
      <c r="U420" s="22"/>
      <c r="V420" s="22"/>
      <c r="W420" s="22"/>
      <c r="X420" s="22"/>
      <c r="Y420" s="22"/>
      <c r="Z420" s="22"/>
      <c r="AA420" s="51"/>
      <c r="AT420" s="6" t="s">
        <v>128</v>
      </c>
      <c r="AU420" s="6" t="s">
        <v>73</v>
      </c>
    </row>
    <row r="421" spans="2:51" s="6" customFormat="1" ht="15.75" customHeight="1">
      <c r="B421" s="145"/>
      <c r="C421" s="146"/>
      <c r="D421" s="146"/>
      <c r="E421" s="146"/>
      <c r="F421" s="234" t="s">
        <v>1219</v>
      </c>
      <c r="G421" s="235"/>
      <c r="H421" s="235"/>
      <c r="I421" s="235"/>
      <c r="J421" s="146"/>
      <c r="K421" s="146"/>
      <c r="L421" s="146"/>
      <c r="M421" s="146"/>
      <c r="N421" s="146"/>
      <c r="O421" s="146"/>
      <c r="P421" s="146"/>
      <c r="Q421" s="146"/>
      <c r="R421" s="146"/>
      <c r="S421" s="148"/>
      <c r="T421" s="149"/>
      <c r="U421" s="146"/>
      <c r="V421" s="146"/>
      <c r="W421" s="146"/>
      <c r="X421" s="146"/>
      <c r="Y421" s="146"/>
      <c r="Z421" s="146"/>
      <c r="AA421" s="150"/>
      <c r="AT421" s="151" t="s">
        <v>214</v>
      </c>
      <c r="AU421" s="151" t="s">
        <v>73</v>
      </c>
      <c r="AV421" s="151" t="s">
        <v>17</v>
      </c>
      <c r="AW421" s="151" t="s">
        <v>104</v>
      </c>
      <c r="AX421" s="151" t="s">
        <v>65</v>
      </c>
      <c r="AY421" s="151" t="s">
        <v>123</v>
      </c>
    </row>
    <row r="422" spans="2:51" s="6" customFormat="1" ht="15.75" customHeight="1">
      <c r="B422" s="137"/>
      <c r="C422" s="138"/>
      <c r="D422" s="138"/>
      <c r="E422" s="138"/>
      <c r="F422" s="232" t="s">
        <v>138</v>
      </c>
      <c r="G422" s="233"/>
      <c r="H422" s="233"/>
      <c r="I422" s="233"/>
      <c r="J422" s="138"/>
      <c r="K422" s="140">
        <v>6</v>
      </c>
      <c r="L422" s="138"/>
      <c r="M422" s="138"/>
      <c r="N422" s="138"/>
      <c r="O422" s="138"/>
      <c r="P422" s="138"/>
      <c r="Q422" s="138"/>
      <c r="R422" s="138"/>
      <c r="S422" s="141"/>
      <c r="T422" s="142"/>
      <c r="U422" s="138"/>
      <c r="V422" s="138"/>
      <c r="W422" s="138"/>
      <c r="X422" s="138"/>
      <c r="Y422" s="138"/>
      <c r="Z422" s="138"/>
      <c r="AA422" s="143"/>
      <c r="AT422" s="144" t="s">
        <v>214</v>
      </c>
      <c r="AU422" s="144" t="s">
        <v>73</v>
      </c>
      <c r="AV422" s="144" t="s">
        <v>73</v>
      </c>
      <c r="AW422" s="144" t="s">
        <v>104</v>
      </c>
      <c r="AX422" s="144" t="s">
        <v>17</v>
      </c>
      <c r="AY422" s="144" t="s">
        <v>123</v>
      </c>
    </row>
    <row r="423" spans="2:63" s="106" customFormat="1" ht="23.25" customHeight="1">
      <c r="B423" s="107"/>
      <c r="C423" s="108"/>
      <c r="D423" s="116" t="s">
        <v>592</v>
      </c>
      <c r="E423" s="108"/>
      <c r="F423" s="108"/>
      <c r="G423" s="108"/>
      <c r="H423" s="108"/>
      <c r="I423" s="108"/>
      <c r="J423" s="108"/>
      <c r="K423" s="108"/>
      <c r="L423" s="108"/>
      <c r="M423" s="108"/>
      <c r="N423" s="226">
        <f>$BK$423</f>
        <v>0</v>
      </c>
      <c r="O423" s="225"/>
      <c r="P423" s="225"/>
      <c r="Q423" s="225"/>
      <c r="R423" s="108"/>
      <c r="S423" s="110"/>
      <c r="T423" s="111"/>
      <c r="U423" s="108"/>
      <c r="V423" s="108"/>
      <c r="W423" s="112">
        <f>SUM($W$424:$W$425)</f>
        <v>0</v>
      </c>
      <c r="X423" s="108"/>
      <c r="Y423" s="112">
        <f>SUM($Y$424:$Y$425)</f>
        <v>0</v>
      </c>
      <c r="Z423" s="108"/>
      <c r="AA423" s="113">
        <f>SUM($AA$424:$AA$425)</f>
        <v>0</v>
      </c>
      <c r="AR423" s="114" t="s">
        <v>17</v>
      </c>
      <c r="AT423" s="114" t="s">
        <v>64</v>
      </c>
      <c r="AU423" s="114" t="s">
        <v>73</v>
      </c>
      <c r="AY423" s="114" t="s">
        <v>123</v>
      </c>
      <c r="BK423" s="115">
        <f>SUM($BK$424:$BK$425)</f>
        <v>0</v>
      </c>
    </row>
    <row r="424" spans="2:65" s="6" customFormat="1" ht="27" customHeight="1">
      <c r="B424" s="21"/>
      <c r="C424" s="117" t="s">
        <v>1220</v>
      </c>
      <c r="D424" s="117" t="s">
        <v>124</v>
      </c>
      <c r="E424" s="118" t="s">
        <v>1221</v>
      </c>
      <c r="F424" s="218" t="s">
        <v>1222</v>
      </c>
      <c r="G424" s="219"/>
      <c r="H424" s="219"/>
      <c r="I424" s="219"/>
      <c r="J424" s="120" t="s">
        <v>218</v>
      </c>
      <c r="K424" s="121">
        <v>1797.398</v>
      </c>
      <c r="L424" s="220"/>
      <c r="M424" s="219"/>
      <c r="N424" s="221">
        <f>ROUND($L$424*$K$424,2)</f>
        <v>0</v>
      </c>
      <c r="O424" s="219"/>
      <c r="P424" s="219"/>
      <c r="Q424" s="219"/>
      <c r="R424" s="119" t="s">
        <v>161</v>
      </c>
      <c r="S424" s="41"/>
      <c r="T424" s="122"/>
      <c r="U424" s="123" t="s">
        <v>35</v>
      </c>
      <c r="V424" s="22"/>
      <c r="W424" s="22"/>
      <c r="X424" s="124">
        <v>0</v>
      </c>
      <c r="Y424" s="124">
        <f>$X$424*$K$424</f>
        <v>0</v>
      </c>
      <c r="Z424" s="124">
        <v>0</v>
      </c>
      <c r="AA424" s="125">
        <f>$Z$424*$K$424</f>
        <v>0</v>
      </c>
      <c r="AR424" s="80" t="s">
        <v>122</v>
      </c>
      <c r="AT424" s="80" t="s">
        <v>124</v>
      </c>
      <c r="AU424" s="80" t="s">
        <v>69</v>
      </c>
      <c r="AY424" s="6" t="s">
        <v>123</v>
      </c>
      <c r="BE424" s="126">
        <f>IF($U$424="základní",$N$424,0)</f>
        <v>0</v>
      </c>
      <c r="BF424" s="126">
        <f>IF($U$424="snížená",$N$424,0)</f>
        <v>0</v>
      </c>
      <c r="BG424" s="126">
        <f>IF($U$424="zákl. přenesená",$N$424,0)</f>
        <v>0</v>
      </c>
      <c r="BH424" s="126">
        <f>IF($U$424="sníž. přenesená",$N$424,0)</f>
        <v>0</v>
      </c>
      <c r="BI424" s="126">
        <f>IF($U$424="nulová",$N$424,0)</f>
        <v>0</v>
      </c>
      <c r="BJ424" s="80" t="s">
        <v>17</v>
      </c>
      <c r="BK424" s="126">
        <f>ROUND($L$424*$K$424,2)</f>
        <v>0</v>
      </c>
      <c r="BL424" s="80" t="s">
        <v>122</v>
      </c>
      <c r="BM424" s="80" t="s">
        <v>1223</v>
      </c>
    </row>
    <row r="425" spans="2:47" s="6" customFormat="1" ht="16.5" customHeight="1">
      <c r="B425" s="21"/>
      <c r="C425" s="22"/>
      <c r="D425" s="22"/>
      <c r="E425" s="22"/>
      <c r="F425" s="222" t="s">
        <v>1224</v>
      </c>
      <c r="G425" s="189"/>
      <c r="H425" s="189"/>
      <c r="I425" s="189"/>
      <c r="J425" s="189"/>
      <c r="K425" s="189"/>
      <c r="L425" s="189"/>
      <c r="M425" s="189"/>
      <c r="N425" s="189"/>
      <c r="O425" s="189"/>
      <c r="P425" s="189"/>
      <c r="Q425" s="189"/>
      <c r="R425" s="189"/>
      <c r="S425" s="41"/>
      <c r="T425" s="127"/>
      <c r="U425" s="128"/>
      <c r="V425" s="128"/>
      <c r="W425" s="128"/>
      <c r="X425" s="128"/>
      <c r="Y425" s="128"/>
      <c r="Z425" s="128"/>
      <c r="AA425" s="129"/>
      <c r="AT425" s="6" t="s">
        <v>128</v>
      </c>
      <c r="AU425" s="6" t="s">
        <v>69</v>
      </c>
    </row>
    <row r="426" spans="2:19" s="6" customFormat="1" ht="7.5" customHeight="1">
      <c r="B426" s="36"/>
      <c r="C426" s="37"/>
      <c r="D426" s="37"/>
      <c r="E426" s="37"/>
      <c r="F426" s="37"/>
      <c r="G426" s="37"/>
      <c r="H426" s="37"/>
      <c r="I426" s="37"/>
      <c r="J426" s="37"/>
      <c r="K426" s="37"/>
      <c r="L426" s="37"/>
      <c r="M426" s="37"/>
      <c r="N426" s="37"/>
      <c r="O426" s="37"/>
      <c r="P426" s="37"/>
      <c r="Q426" s="37"/>
      <c r="R426" s="37"/>
      <c r="S426" s="41"/>
    </row>
    <row r="427" s="2" customFormat="1" ht="14.25" customHeight="1"/>
  </sheetData>
  <sheetProtection password="CC35" sheet="1" objects="1" scenarios="1" formatColumns="0" formatRows="0" sort="0" autoFilter="0"/>
  <mergeCells count="567">
    <mergeCell ref="N323:Q323"/>
    <mergeCell ref="N338:Q338"/>
    <mergeCell ref="N423:Q423"/>
    <mergeCell ref="H1:K1"/>
    <mergeCell ref="S2:AC2"/>
    <mergeCell ref="F422:I422"/>
    <mergeCell ref="F424:I424"/>
    <mergeCell ref="L424:M424"/>
    <mergeCell ref="N424:Q424"/>
    <mergeCell ref="F425:R425"/>
    <mergeCell ref="N76:Q76"/>
    <mergeCell ref="N77:Q77"/>
    <mergeCell ref="N78:Q78"/>
    <mergeCell ref="N185:Q185"/>
    <mergeCell ref="N203:Q203"/>
    <mergeCell ref="F418:R418"/>
    <mergeCell ref="F419:I419"/>
    <mergeCell ref="L419:M419"/>
    <mergeCell ref="N419:Q419"/>
    <mergeCell ref="F420:R420"/>
    <mergeCell ref="F421:I421"/>
    <mergeCell ref="F414:R414"/>
    <mergeCell ref="F415:R415"/>
    <mergeCell ref="F416:I416"/>
    <mergeCell ref="L416:M416"/>
    <mergeCell ref="N416:Q416"/>
    <mergeCell ref="F417:R417"/>
    <mergeCell ref="F412:I412"/>
    <mergeCell ref="L412:M412"/>
    <mergeCell ref="N412:Q412"/>
    <mergeCell ref="F413:I413"/>
    <mergeCell ref="L413:M413"/>
    <mergeCell ref="N413:Q413"/>
    <mergeCell ref="F408:R408"/>
    <mergeCell ref="F409:I409"/>
    <mergeCell ref="L409:M409"/>
    <mergeCell ref="N409:Q409"/>
    <mergeCell ref="F410:R410"/>
    <mergeCell ref="F411:R411"/>
    <mergeCell ref="F404:R404"/>
    <mergeCell ref="F405:R405"/>
    <mergeCell ref="F406:I406"/>
    <mergeCell ref="L406:M406"/>
    <mergeCell ref="N406:Q406"/>
    <mergeCell ref="F407:I407"/>
    <mergeCell ref="L407:M407"/>
    <mergeCell ref="N407:Q407"/>
    <mergeCell ref="F400:R400"/>
    <mergeCell ref="F401:R401"/>
    <mergeCell ref="F402:I402"/>
    <mergeCell ref="L402:M402"/>
    <mergeCell ref="N402:Q402"/>
    <mergeCell ref="F403:I403"/>
    <mergeCell ref="L403:M403"/>
    <mergeCell ref="N403:Q403"/>
    <mergeCell ref="F396:I396"/>
    <mergeCell ref="L396:M396"/>
    <mergeCell ref="N396:Q396"/>
    <mergeCell ref="F397:R397"/>
    <mergeCell ref="F398:I398"/>
    <mergeCell ref="F399:I399"/>
    <mergeCell ref="L399:M399"/>
    <mergeCell ref="N399:Q399"/>
    <mergeCell ref="F390:R390"/>
    <mergeCell ref="F391:R391"/>
    <mergeCell ref="F392:I392"/>
    <mergeCell ref="F393:I393"/>
    <mergeCell ref="F394:I394"/>
    <mergeCell ref="F395:I395"/>
    <mergeCell ref="F386:R386"/>
    <mergeCell ref="F387:I387"/>
    <mergeCell ref="L387:M387"/>
    <mergeCell ref="N387:Q387"/>
    <mergeCell ref="F388:I388"/>
    <mergeCell ref="F389:I389"/>
    <mergeCell ref="L389:M389"/>
    <mergeCell ref="N389:Q389"/>
    <mergeCell ref="F382:R382"/>
    <mergeCell ref="F383:I383"/>
    <mergeCell ref="F384:I384"/>
    <mergeCell ref="L384:M384"/>
    <mergeCell ref="N384:Q384"/>
    <mergeCell ref="F385:R385"/>
    <mergeCell ref="F378:R378"/>
    <mergeCell ref="F379:I379"/>
    <mergeCell ref="F380:I380"/>
    <mergeCell ref="F381:I381"/>
    <mergeCell ref="L381:M381"/>
    <mergeCell ref="N381:Q381"/>
    <mergeCell ref="F374:R374"/>
    <mergeCell ref="F375:R375"/>
    <mergeCell ref="F376:I376"/>
    <mergeCell ref="L376:M376"/>
    <mergeCell ref="N376:Q376"/>
    <mergeCell ref="F377:R377"/>
    <mergeCell ref="F370:I370"/>
    <mergeCell ref="L370:M370"/>
    <mergeCell ref="N370:Q370"/>
    <mergeCell ref="F371:R371"/>
    <mergeCell ref="F372:R372"/>
    <mergeCell ref="F373:I373"/>
    <mergeCell ref="L373:M373"/>
    <mergeCell ref="N373:Q373"/>
    <mergeCell ref="F366:R366"/>
    <mergeCell ref="F367:I367"/>
    <mergeCell ref="L367:M367"/>
    <mergeCell ref="N367:Q367"/>
    <mergeCell ref="F368:R368"/>
    <mergeCell ref="F369:I369"/>
    <mergeCell ref="F363:I363"/>
    <mergeCell ref="L363:M363"/>
    <mergeCell ref="N363:Q363"/>
    <mergeCell ref="F364:R364"/>
    <mergeCell ref="F365:I365"/>
    <mergeCell ref="L365:M365"/>
    <mergeCell ref="N365:Q365"/>
    <mergeCell ref="F359:R359"/>
    <mergeCell ref="F360:R360"/>
    <mergeCell ref="F361:I361"/>
    <mergeCell ref="L361:M361"/>
    <mergeCell ref="N361:Q361"/>
    <mergeCell ref="F362:R362"/>
    <mergeCell ref="F355:R355"/>
    <mergeCell ref="F356:I356"/>
    <mergeCell ref="L356:M356"/>
    <mergeCell ref="N356:Q356"/>
    <mergeCell ref="F357:R357"/>
    <mergeCell ref="F358:I358"/>
    <mergeCell ref="L358:M358"/>
    <mergeCell ref="N358:Q358"/>
    <mergeCell ref="F351:R351"/>
    <mergeCell ref="F352:I352"/>
    <mergeCell ref="L352:M352"/>
    <mergeCell ref="N352:Q352"/>
    <mergeCell ref="F353:R353"/>
    <mergeCell ref="F354:I354"/>
    <mergeCell ref="L354:M354"/>
    <mergeCell ref="N354:Q354"/>
    <mergeCell ref="F347:R347"/>
    <mergeCell ref="F348:I348"/>
    <mergeCell ref="L348:M348"/>
    <mergeCell ref="N348:Q348"/>
    <mergeCell ref="F349:R349"/>
    <mergeCell ref="F350:I350"/>
    <mergeCell ref="L350:M350"/>
    <mergeCell ref="N350:Q350"/>
    <mergeCell ref="F344:I344"/>
    <mergeCell ref="L344:M344"/>
    <mergeCell ref="N344:Q344"/>
    <mergeCell ref="F345:R345"/>
    <mergeCell ref="F346:I346"/>
    <mergeCell ref="L346:M346"/>
    <mergeCell ref="N346:Q346"/>
    <mergeCell ref="F340:R340"/>
    <mergeCell ref="F341:R341"/>
    <mergeCell ref="F342:I342"/>
    <mergeCell ref="L342:M342"/>
    <mergeCell ref="N342:Q342"/>
    <mergeCell ref="F343:R343"/>
    <mergeCell ref="F337:I337"/>
    <mergeCell ref="L337:M337"/>
    <mergeCell ref="N337:Q337"/>
    <mergeCell ref="F339:I339"/>
    <mergeCell ref="L339:M339"/>
    <mergeCell ref="N339:Q339"/>
    <mergeCell ref="F333:I333"/>
    <mergeCell ref="L333:M333"/>
    <mergeCell ref="N333:Q333"/>
    <mergeCell ref="F334:R334"/>
    <mergeCell ref="F335:R335"/>
    <mergeCell ref="F336:I336"/>
    <mergeCell ref="L336:M336"/>
    <mergeCell ref="N336:Q336"/>
    <mergeCell ref="F331:I331"/>
    <mergeCell ref="L331:M331"/>
    <mergeCell ref="N331:Q331"/>
    <mergeCell ref="F332:I332"/>
    <mergeCell ref="L332:M332"/>
    <mergeCell ref="N332:Q332"/>
    <mergeCell ref="F327:R327"/>
    <mergeCell ref="F328:R328"/>
    <mergeCell ref="F329:I329"/>
    <mergeCell ref="L329:M329"/>
    <mergeCell ref="N329:Q329"/>
    <mergeCell ref="F330:I330"/>
    <mergeCell ref="L330:M330"/>
    <mergeCell ref="N330:Q330"/>
    <mergeCell ref="F324:I324"/>
    <mergeCell ref="L324:M324"/>
    <mergeCell ref="N324:Q324"/>
    <mergeCell ref="F325:R325"/>
    <mergeCell ref="F326:I326"/>
    <mergeCell ref="L326:M326"/>
    <mergeCell ref="N326:Q326"/>
    <mergeCell ref="F318:R318"/>
    <mergeCell ref="F319:R319"/>
    <mergeCell ref="F320:I320"/>
    <mergeCell ref="F321:I321"/>
    <mergeCell ref="F322:I322"/>
    <mergeCell ref="L322:M322"/>
    <mergeCell ref="N322:Q322"/>
    <mergeCell ref="F314:I314"/>
    <mergeCell ref="F315:I315"/>
    <mergeCell ref="L315:M315"/>
    <mergeCell ref="N315:Q315"/>
    <mergeCell ref="F316:I316"/>
    <mergeCell ref="F317:I317"/>
    <mergeCell ref="L317:M317"/>
    <mergeCell ref="N317:Q317"/>
    <mergeCell ref="F308:I308"/>
    <mergeCell ref="F309:I309"/>
    <mergeCell ref="F310:I310"/>
    <mergeCell ref="F311:I311"/>
    <mergeCell ref="F312:I312"/>
    <mergeCell ref="F313:I313"/>
    <mergeCell ref="F302:I302"/>
    <mergeCell ref="F303:I303"/>
    <mergeCell ref="F304:I304"/>
    <mergeCell ref="F305:I305"/>
    <mergeCell ref="F306:I306"/>
    <mergeCell ref="F307:I307"/>
    <mergeCell ref="L298:M298"/>
    <mergeCell ref="N298:Q298"/>
    <mergeCell ref="F299:I299"/>
    <mergeCell ref="F300:I300"/>
    <mergeCell ref="F301:I301"/>
    <mergeCell ref="L301:M301"/>
    <mergeCell ref="N301:Q301"/>
    <mergeCell ref="F293:I293"/>
    <mergeCell ref="F294:I294"/>
    <mergeCell ref="F295:I295"/>
    <mergeCell ref="F296:I296"/>
    <mergeCell ref="F297:I297"/>
    <mergeCell ref="F298:I298"/>
    <mergeCell ref="F287:R287"/>
    <mergeCell ref="F288:R288"/>
    <mergeCell ref="F289:I289"/>
    <mergeCell ref="F290:I290"/>
    <mergeCell ref="F291:I291"/>
    <mergeCell ref="F292:I292"/>
    <mergeCell ref="F283:I283"/>
    <mergeCell ref="L283:M283"/>
    <mergeCell ref="N283:Q283"/>
    <mergeCell ref="F284:I284"/>
    <mergeCell ref="F285:I285"/>
    <mergeCell ref="F286:I286"/>
    <mergeCell ref="L286:M286"/>
    <mergeCell ref="N286:Q286"/>
    <mergeCell ref="F279:I279"/>
    <mergeCell ref="F280:I280"/>
    <mergeCell ref="F281:I281"/>
    <mergeCell ref="L281:M281"/>
    <mergeCell ref="N281:Q281"/>
    <mergeCell ref="F282:I282"/>
    <mergeCell ref="F275:I275"/>
    <mergeCell ref="F276:I276"/>
    <mergeCell ref="F277:I277"/>
    <mergeCell ref="L277:M277"/>
    <mergeCell ref="N277:Q277"/>
    <mergeCell ref="F278:I278"/>
    <mergeCell ref="F269:R269"/>
    <mergeCell ref="F270:I270"/>
    <mergeCell ref="F271:I271"/>
    <mergeCell ref="F272:I272"/>
    <mergeCell ref="F273:I273"/>
    <mergeCell ref="F274:I274"/>
    <mergeCell ref="F265:R265"/>
    <mergeCell ref="F266:I266"/>
    <mergeCell ref="F267:I267"/>
    <mergeCell ref="L267:M267"/>
    <mergeCell ref="N267:Q267"/>
    <mergeCell ref="F268:R268"/>
    <mergeCell ref="F260:R260"/>
    <mergeCell ref="F261:R261"/>
    <mergeCell ref="F262:I262"/>
    <mergeCell ref="F263:I263"/>
    <mergeCell ref="F264:I264"/>
    <mergeCell ref="L264:M264"/>
    <mergeCell ref="N264:Q264"/>
    <mergeCell ref="F256:R256"/>
    <mergeCell ref="F257:I257"/>
    <mergeCell ref="F258:I258"/>
    <mergeCell ref="F259:I259"/>
    <mergeCell ref="L259:M259"/>
    <mergeCell ref="N259:Q259"/>
    <mergeCell ref="F251:R251"/>
    <mergeCell ref="F252:R252"/>
    <mergeCell ref="F253:I253"/>
    <mergeCell ref="F254:I254"/>
    <mergeCell ref="F255:I255"/>
    <mergeCell ref="L255:M255"/>
    <mergeCell ref="N255:Q255"/>
    <mergeCell ref="F246:R246"/>
    <mergeCell ref="F247:R247"/>
    <mergeCell ref="F248:I248"/>
    <mergeCell ref="F249:I249"/>
    <mergeCell ref="F250:I250"/>
    <mergeCell ref="L250:M250"/>
    <mergeCell ref="N250:Q250"/>
    <mergeCell ref="N242:Q242"/>
    <mergeCell ref="F243:R243"/>
    <mergeCell ref="F244:I244"/>
    <mergeCell ref="F245:I245"/>
    <mergeCell ref="L245:M245"/>
    <mergeCell ref="N245:Q245"/>
    <mergeCell ref="F238:I238"/>
    <mergeCell ref="F239:I239"/>
    <mergeCell ref="F240:I240"/>
    <mergeCell ref="F241:I241"/>
    <mergeCell ref="F242:I242"/>
    <mergeCell ref="L242:M242"/>
    <mergeCell ref="F234:R234"/>
    <mergeCell ref="F235:I235"/>
    <mergeCell ref="F236:I236"/>
    <mergeCell ref="L236:M236"/>
    <mergeCell ref="N236:Q236"/>
    <mergeCell ref="F237:R237"/>
    <mergeCell ref="F230:I230"/>
    <mergeCell ref="L230:M230"/>
    <mergeCell ref="N230:Q230"/>
    <mergeCell ref="F231:R231"/>
    <mergeCell ref="F232:I232"/>
    <mergeCell ref="F233:I233"/>
    <mergeCell ref="L233:M233"/>
    <mergeCell ref="N233:Q233"/>
    <mergeCell ref="F224:I224"/>
    <mergeCell ref="F225:I225"/>
    <mergeCell ref="F226:I226"/>
    <mergeCell ref="F227:I227"/>
    <mergeCell ref="F228:I228"/>
    <mergeCell ref="F229:I229"/>
    <mergeCell ref="F218:R218"/>
    <mergeCell ref="F219:I219"/>
    <mergeCell ref="F220:I220"/>
    <mergeCell ref="F221:I221"/>
    <mergeCell ref="F222:I222"/>
    <mergeCell ref="F223:I223"/>
    <mergeCell ref="F214:I214"/>
    <mergeCell ref="F215:I215"/>
    <mergeCell ref="F216:I216"/>
    <mergeCell ref="F217:I217"/>
    <mergeCell ref="L217:M217"/>
    <mergeCell ref="N217:Q217"/>
    <mergeCell ref="F210:I210"/>
    <mergeCell ref="L210:M210"/>
    <mergeCell ref="N210:Q210"/>
    <mergeCell ref="F211:R211"/>
    <mergeCell ref="F212:I212"/>
    <mergeCell ref="F213:I213"/>
    <mergeCell ref="F206:I206"/>
    <mergeCell ref="F207:I207"/>
    <mergeCell ref="L207:M207"/>
    <mergeCell ref="N207:Q207"/>
    <mergeCell ref="F208:R208"/>
    <mergeCell ref="F209:I209"/>
    <mergeCell ref="F201:R201"/>
    <mergeCell ref="F202:R202"/>
    <mergeCell ref="F204:I204"/>
    <mergeCell ref="L204:M204"/>
    <mergeCell ref="N204:Q204"/>
    <mergeCell ref="F205:R205"/>
    <mergeCell ref="F197:R197"/>
    <mergeCell ref="F198:I198"/>
    <mergeCell ref="F199:I199"/>
    <mergeCell ref="F200:I200"/>
    <mergeCell ref="L200:M200"/>
    <mergeCell ref="N200:Q200"/>
    <mergeCell ref="F192:R192"/>
    <mergeCell ref="F193:R193"/>
    <mergeCell ref="F194:I194"/>
    <mergeCell ref="F195:I195"/>
    <mergeCell ref="F196:I196"/>
    <mergeCell ref="L196:M196"/>
    <mergeCell ref="N196:Q196"/>
    <mergeCell ref="F187:R187"/>
    <mergeCell ref="F188:R188"/>
    <mergeCell ref="F189:I189"/>
    <mergeCell ref="F190:I190"/>
    <mergeCell ref="F191:I191"/>
    <mergeCell ref="L191:M191"/>
    <mergeCell ref="N191:Q191"/>
    <mergeCell ref="F181:R181"/>
    <mergeCell ref="F182:I182"/>
    <mergeCell ref="F183:I183"/>
    <mergeCell ref="F184:I184"/>
    <mergeCell ref="F186:I186"/>
    <mergeCell ref="L186:M186"/>
    <mergeCell ref="N186:Q186"/>
    <mergeCell ref="F177:R177"/>
    <mergeCell ref="F178:R178"/>
    <mergeCell ref="F179:I179"/>
    <mergeCell ref="F180:I180"/>
    <mergeCell ref="L180:M180"/>
    <mergeCell ref="N180:Q180"/>
    <mergeCell ref="N172:Q172"/>
    <mergeCell ref="F173:R173"/>
    <mergeCell ref="F174:R174"/>
    <mergeCell ref="F175:I175"/>
    <mergeCell ref="F176:I176"/>
    <mergeCell ref="L176:M176"/>
    <mergeCell ref="N176:Q176"/>
    <mergeCell ref="F168:I168"/>
    <mergeCell ref="F169:I169"/>
    <mergeCell ref="F170:I170"/>
    <mergeCell ref="F171:I171"/>
    <mergeCell ref="F172:I172"/>
    <mergeCell ref="L172:M172"/>
    <mergeCell ref="F162:I162"/>
    <mergeCell ref="F163:I163"/>
    <mergeCell ref="F164:I164"/>
    <mergeCell ref="F165:I165"/>
    <mergeCell ref="F166:I166"/>
    <mergeCell ref="F167:I167"/>
    <mergeCell ref="F156:I156"/>
    <mergeCell ref="F157:I157"/>
    <mergeCell ref="F158:I158"/>
    <mergeCell ref="F159:I159"/>
    <mergeCell ref="F160:I160"/>
    <mergeCell ref="F161:I161"/>
    <mergeCell ref="F150:I150"/>
    <mergeCell ref="F151:I151"/>
    <mergeCell ref="F152:I152"/>
    <mergeCell ref="F153:I153"/>
    <mergeCell ref="F154:I154"/>
    <mergeCell ref="F155:I155"/>
    <mergeCell ref="F144:I144"/>
    <mergeCell ref="F145:I145"/>
    <mergeCell ref="F146:I146"/>
    <mergeCell ref="F147:I147"/>
    <mergeCell ref="F148:I148"/>
    <mergeCell ref="F149:I149"/>
    <mergeCell ref="F140:I140"/>
    <mergeCell ref="F141:I141"/>
    <mergeCell ref="L141:M141"/>
    <mergeCell ref="N141:Q141"/>
    <mergeCell ref="F142:R142"/>
    <mergeCell ref="F143:R143"/>
    <mergeCell ref="F134:I134"/>
    <mergeCell ref="F135:I135"/>
    <mergeCell ref="F136:I136"/>
    <mergeCell ref="F137:I137"/>
    <mergeCell ref="F138:I138"/>
    <mergeCell ref="F139:I139"/>
    <mergeCell ref="F130:I130"/>
    <mergeCell ref="F131:I131"/>
    <mergeCell ref="L131:M131"/>
    <mergeCell ref="N131:Q131"/>
    <mergeCell ref="F132:R132"/>
    <mergeCell ref="F133:R133"/>
    <mergeCell ref="F126:I126"/>
    <mergeCell ref="F127:I127"/>
    <mergeCell ref="F128:I128"/>
    <mergeCell ref="L128:M128"/>
    <mergeCell ref="N128:Q128"/>
    <mergeCell ref="F129:R129"/>
    <mergeCell ref="F122:I122"/>
    <mergeCell ref="F123:I123"/>
    <mergeCell ref="L123:M123"/>
    <mergeCell ref="N123:Q123"/>
    <mergeCell ref="F124:R124"/>
    <mergeCell ref="F125:I125"/>
    <mergeCell ref="F118:I118"/>
    <mergeCell ref="F119:I119"/>
    <mergeCell ref="L119:M119"/>
    <mergeCell ref="N119:Q119"/>
    <mergeCell ref="F120:R120"/>
    <mergeCell ref="F121:R121"/>
    <mergeCell ref="F114:I114"/>
    <mergeCell ref="L114:M114"/>
    <mergeCell ref="N114:Q114"/>
    <mergeCell ref="F115:R115"/>
    <mergeCell ref="F116:R116"/>
    <mergeCell ref="F117:I117"/>
    <mergeCell ref="F110:I110"/>
    <mergeCell ref="L110:M110"/>
    <mergeCell ref="N110:Q110"/>
    <mergeCell ref="F111:R111"/>
    <mergeCell ref="F112:R112"/>
    <mergeCell ref="F113:I113"/>
    <mergeCell ref="F104:R104"/>
    <mergeCell ref="F105:I105"/>
    <mergeCell ref="F106:I106"/>
    <mergeCell ref="F107:I107"/>
    <mergeCell ref="F108:I108"/>
    <mergeCell ref="F109:I109"/>
    <mergeCell ref="F100:R100"/>
    <mergeCell ref="F101:R101"/>
    <mergeCell ref="F102:I102"/>
    <mergeCell ref="L102:M102"/>
    <mergeCell ref="N102:Q102"/>
    <mergeCell ref="F103:R103"/>
    <mergeCell ref="N95:Q95"/>
    <mergeCell ref="F96:R96"/>
    <mergeCell ref="F97:R97"/>
    <mergeCell ref="F98:I98"/>
    <mergeCell ref="F99:I99"/>
    <mergeCell ref="L99:M99"/>
    <mergeCell ref="N99:Q99"/>
    <mergeCell ref="F91:I91"/>
    <mergeCell ref="F92:I92"/>
    <mergeCell ref="F93:I93"/>
    <mergeCell ref="F94:I94"/>
    <mergeCell ref="F95:I95"/>
    <mergeCell ref="L95:M95"/>
    <mergeCell ref="F85:R85"/>
    <mergeCell ref="F86:R86"/>
    <mergeCell ref="F87:I87"/>
    <mergeCell ref="F88:I88"/>
    <mergeCell ref="F89:I89"/>
    <mergeCell ref="F90:I90"/>
    <mergeCell ref="F80:R80"/>
    <mergeCell ref="F81:R81"/>
    <mergeCell ref="F82:I82"/>
    <mergeCell ref="F83:I83"/>
    <mergeCell ref="F84:I84"/>
    <mergeCell ref="L84:M84"/>
    <mergeCell ref="N84:Q84"/>
    <mergeCell ref="M72:Q72"/>
    <mergeCell ref="F75:I75"/>
    <mergeCell ref="L75:M75"/>
    <mergeCell ref="N75:Q75"/>
    <mergeCell ref="F79:I79"/>
    <mergeCell ref="L79:M79"/>
    <mergeCell ref="N79:Q79"/>
    <mergeCell ref="N57:Q57"/>
    <mergeCell ref="N58:Q58"/>
    <mergeCell ref="C65:R65"/>
    <mergeCell ref="F67:Q67"/>
    <mergeCell ref="F68:Q68"/>
    <mergeCell ref="M70:P70"/>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V11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91</v>
      </c>
    </row>
    <row r="3" spans="2:46" s="2" customFormat="1" ht="7.5" customHeight="1">
      <c r="B3" s="7"/>
      <c r="C3" s="8"/>
      <c r="D3" s="8"/>
      <c r="E3" s="8"/>
      <c r="F3" s="8"/>
      <c r="G3" s="8"/>
      <c r="H3" s="8"/>
      <c r="I3" s="8"/>
      <c r="J3" s="8"/>
      <c r="K3" s="8"/>
      <c r="L3" s="8"/>
      <c r="M3" s="8"/>
      <c r="N3" s="8"/>
      <c r="O3" s="8"/>
      <c r="P3" s="8"/>
      <c r="Q3" s="8"/>
      <c r="R3" s="9"/>
      <c r="AT3" s="2" t="s">
        <v>73</v>
      </c>
    </row>
    <row r="4" spans="2:46" s="2" customFormat="1" ht="37.5" customHeight="1">
      <c r="B4" s="10"/>
      <c r="C4" s="171" t="s">
        <v>96</v>
      </c>
      <c r="D4" s="172"/>
      <c r="E4" s="172"/>
      <c r="F4" s="172"/>
      <c r="G4" s="172"/>
      <c r="H4" s="172"/>
      <c r="I4" s="172"/>
      <c r="J4" s="172"/>
      <c r="K4" s="172"/>
      <c r="L4" s="172"/>
      <c r="M4" s="172"/>
      <c r="N4" s="172"/>
      <c r="O4" s="172"/>
      <c r="P4" s="172"/>
      <c r="Q4" s="172"/>
      <c r="R4" s="17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row>
    <row r="7" spans="2:18" s="6" customFormat="1" ht="18.75" customHeight="1">
      <c r="B7" s="21"/>
      <c r="C7" s="22"/>
      <c r="D7" s="15" t="s">
        <v>97</v>
      </c>
      <c r="E7" s="22"/>
      <c r="F7" s="177" t="s">
        <v>1225</v>
      </c>
      <c r="G7" s="189"/>
      <c r="H7" s="189"/>
      <c r="I7" s="189"/>
      <c r="J7" s="189"/>
      <c r="K7" s="189"/>
      <c r="L7" s="189"/>
      <c r="M7" s="189"/>
      <c r="N7" s="189"/>
      <c r="O7" s="189"/>
      <c r="P7" s="189"/>
      <c r="Q7" s="18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99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206" t="str">
        <f>'Rekapitulace stavby'!$AN$8</f>
        <v>30.04.2013</v>
      </c>
      <c r="P10" s="18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90"/>
      <c r="P12" s="189"/>
      <c r="Q12" s="22"/>
      <c r="R12" s="25"/>
    </row>
    <row r="13" spans="2:18" s="6" customFormat="1" ht="18.75" customHeight="1">
      <c r="B13" s="21"/>
      <c r="C13" s="22"/>
      <c r="D13" s="22"/>
      <c r="E13" s="17" t="s">
        <v>26</v>
      </c>
      <c r="F13" s="22"/>
      <c r="G13" s="22"/>
      <c r="H13" s="22"/>
      <c r="I13" s="22"/>
      <c r="J13" s="22"/>
      <c r="K13" s="22"/>
      <c r="L13" s="22"/>
      <c r="M13" s="16" t="s">
        <v>27</v>
      </c>
      <c r="N13" s="22"/>
      <c r="O13" s="190"/>
      <c r="P13" s="18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90"/>
      <c r="P15" s="189"/>
      <c r="Q15" s="22"/>
      <c r="R15" s="25"/>
    </row>
    <row r="16" spans="2:18" s="6" customFormat="1" ht="18.75" customHeight="1">
      <c r="B16" s="21"/>
      <c r="C16" s="22"/>
      <c r="D16" s="22"/>
      <c r="E16" s="17" t="s">
        <v>26</v>
      </c>
      <c r="F16" s="22"/>
      <c r="G16" s="22"/>
      <c r="H16" s="22"/>
      <c r="I16" s="22"/>
      <c r="J16" s="22"/>
      <c r="K16" s="22"/>
      <c r="L16" s="22"/>
      <c r="M16" s="16" t="s">
        <v>27</v>
      </c>
      <c r="N16" s="22"/>
      <c r="O16" s="190"/>
      <c r="P16" s="18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ROUNDUP($N$75,2)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SUM($BE$75:$BE$113)</f>
        <v>0</v>
      </c>
      <c r="I27" s="189"/>
      <c r="J27" s="189"/>
      <c r="K27" s="22"/>
      <c r="L27" s="22"/>
      <c r="M27" s="208">
        <f>SUM($BE$75:$BE$113)*$F$27</f>
        <v>0</v>
      </c>
      <c r="N27" s="189"/>
      <c r="O27" s="189"/>
      <c r="P27" s="189"/>
      <c r="Q27" s="22"/>
      <c r="R27" s="25"/>
    </row>
    <row r="28" spans="2:18" s="6" customFormat="1" ht="15" customHeight="1">
      <c r="B28" s="21"/>
      <c r="C28" s="22"/>
      <c r="D28" s="22"/>
      <c r="E28" s="27" t="s">
        <v>37</v>
      </c>
      <c r="F28" s="28">
        <v>0.15</v>
      </c>
      <c r="G28" s="85" t="s">
        <v>36</v>
      </c>
      <c r="H28" s="208">
        <f>SUM($BF$75:$BF$113)</f>
        <v>0</v>
      </c>
      <c r="I28" s="189"/>
      <c r="J28" s="189"/>
      <c r="K28" s="22"/>
      <c r="L28" s="22"/>
      <c r="M28" s="208">
        <f>SUM($BF$75:$BF$113)*$F$28</f>
        <v>0</v>
      </c>
      <c r="N28" s="189"/>
      <c r="O28" s="189"/>
      <c r="P28" s="189"/>
      <c r="Q28" s="22"/>
      <c r="R28" s="25"/>
    </row>
    <row r="29" spans="2:18" s="6" customFormat="1" ht="15" customHeight="1" hidden="1">
      <c r="B29" s="21"/>
      <c r="C29" s="22"/>
      <c r="D29" s="22"/>
      <c r="E29" s="27" t="s">
        <v>38</v>
      </c>
      <c r="F29" s="28">
        <v>0.21</v>
      </c>
      <c r="G29" s="85" t="s">
        <v>36</v>
      </c>
      <c r="H29" s="208">
        <f>SUM($BG$75:$BG$113)</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SUM($BH$75:$BH$113)</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SUM($BI$75:$BI$113)</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SO 502 - Ochrana horkovodu</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Karlovy Vary</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ROUNDUP($N$75,2)</f>
        <v>0</v>
      </c>
      <c r="O51" s="189"/>
      <c r="P51" s="189"/>
      <c r="Q51" s="189"/>
      <c r="R51" s="25"/>
      <c r="T51" s="22"/>
      <c r="U51" s="22"/>
      <c r="AU51" s="6" t="s">
        <v>104</v>
      </c>
    </row>
    <row r="52" spans="2:21" s="66" customFormat="1" ht="25.5" customHeight="1">
      <c r="B52" s="90"/>
      <c r="C52" s="91"/>
      <c r="D52" s="91" t="s">
        <v>431</v>
      </c>
      <c r="E52" s="91"/>
      <c r="F52" s="91"/>
      <c r="G52" s="91"/>
      <c r="H52" s="91"/>
      <c r="I52" s="91"/>
      <c r="J52" s="91"/>
      <c r="K52" s="91"/>
      <c r="L52" s="91"/>
      <c r="M52" s="91"/>
      <c r="N52" s="212">
        <f>ROUNDUP($N$76,2)</f>
        <v>0</v>
      </c>
      <c r="O52" s="213"/>
      <c r="P52" s="213"/>
      <c r="Q52" s="213"/>
      <c r="R52" s="92"/>
      <c r="T52" s="91"/>
      <c r="U52" s="91"/>
    </row>
    <row r="53" spans="2:21" s="93" customFormat="1" ht="21" customHeight="1">
      <c r="B53" s="94"/>
      <c r="C53" s="95"/>
      <c r="D53" s="95" t="s">
        <v>432</v>
      </c>
      <c r="E53" s="95"/>
      <c r="F53" s="95"/>
      <c r="G53" s="95"/>
      <c r="H53" s="95"/>
      <c r="I53" s="95"/>
      <c r="J53" s="95"/>
      <c r="K53" s="95"/>
      <c r="L53" s="95"/>
      <c r="M53" s="95"/>
      <c r="N53" s="214">
        <f>ROUNDUP($N$77,2)</f>
        <v>0</v>
      </c>
      <c r="O53" s="215"/>
      <c r="P53" s="215"/>
      <c r="Q53" s="215"/>
      <c r="R53" s="96"/>
      <c r="T53" s="95"/>
      <c r="U53" s="95"/>
    </row>
    <row r="54" spans="2:21" s="93" customFormat="1" ht="21" customHeight="1">
      <c r="B54" s="94"/>
      <c r="C54" s="95"/>
      <c r="D54" s="95" t="s">
        <v>766</v>
      </c>
      <c r="E54" s="95"/>
      <c r="F54" s="95"/>
      <c r="G54" s="95"/>
      <c r="H54" s="95"/>
      <c r="I54" s="95"/>
      <c r="J54" s="95"/>
      <c r="K54" s="95"/>
      <c r="L54" s="95"/>
      <c r="M54" s="95"/>
      <c r="N54" s="214">
        <f>ROUNDUP($N$96,2)</f>
        <v>0</v>
      </c>
      <c r="O54" s="215"/>
      <c r="P54" s="215"/>
      <c r="Q54" s="215"/>
      <c r="R54" s="96"/>
      <c r="T54" s="95"/>
      <c r="U54" s="95"/>
    </row>
    <row r="55" spans="2:21" s="93" customFormat="1" ht="21" customHeight="1">
      <c r="B55" s="94"/>
      <c r="C55" s="95"/>
      <c r="D55" s="95" t="s">
        <v>767</v>
      </c>
      <c r="E55" s="95"/>
      <c r="F55" s="95"/>
      <c r="G55" s="95"/>
      <c r="H55" s="95"/>
      <c r="I55" s="95"/>
      <c r="J55" s="95"/>
      <c r="K55" s="95"/>
      <c r="L55" s="95"/>
      <c r="M55" s="95"/>
      <c r="N55" s="214">
        <f>ROUNDUP($N$105,2)</f>
        <v>0</v>
      </c>
      <c r="O55" s="215"/>
      <c r="P55" s="215"/>
      <c r="Q55" s="215"/>
      <c r="R55" s="96"/>
      <c r="T55" s="95"/>
      <c r="U55" s="95"/>
    </row>
    <row r="56" spans="2:21" s="93" customFormat="1" ht="21" customHeight="1">
      <c r="B56" s="94"/>
      <c r="C56" s="95"/>
      <c r="D56" s="95" t="s">
        <v>435</v>
      </c>
      <c r="E56" s="95"/>
      <c r="F56" s="95"/>
      <c r="G56" s="95"/>
      <c r="H56" s="95"/>
      <c r="I56" s="95"/>
      <c r="J56" s="95"/>
      <c r="K56" s="95"/>
      <c r="L56" s="95"/>
      <c r="M56" s="95"/>
      <c r="N56" s="214">
        <f>ROUNDUP($N$110,2)</f>
        <v>0</v>
      </c>
      <c r="O56" s="215"/>
      <c r="P56" s="215"/>
      <c r="Q56" s="215"/>
      <c r="R56" s="96"/>
      <c r="T56" s="95"/>
      <c r="U56" s="95"/>
    </row>
    <row r="57" spans="2:21" s="93" customFormat="1" ht="15.75" customHeight="1">
      <c r="B57" s="94"/>
      <c r="C57" s="95"/>
      <c r="D57" s="95" t="s">
        <v>592</v>
      </c>
      <c r="E57" s="95"/>
      <c r="F57" s="95"/>
      <c r="G57" s="95"/>
      <c r="H57" s="95"/>
      <c r="I57" s="95"/>
      <c r="J57" s="95"/>
      <c r="K57" s="95"/>
      <c r="L57" s="95"/>
      <c r="M57" s="95"/>
      <c r="N57" s="214">
        <f>ROUNDUP($N$111,2)</f>
        <v>0</v>
      </c>
      <c r="O57" s="215"/>
      <c r="P57" s="215"/>
      <c r="Q57" s="215"/>
      <c r="R57" s="96"/>
      <c r="T57" s="95"/>
      <c r="U57" s="95"/>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71" t="s">
        <v>107</v>
      </c>
      <c r="D64" s="189"/>
      <c r="E64" s="189"/>
      <c r="F64" s="189"/>
      <c r="G64" s="189"/>
      <c r="H64" s="189"/>
      <c r="I64" s="189"/>
      <c r="J64" s="189"/>
      <c r="K64" s="189"/>
      <c r="L64" s="189"/>
      <c r="M64" s="189"/>
      <c r="N64" s="189"/>
      <c r="O64" s="189"/>
      <c r="P64" s="189"/>
      <c r="Q64" s="189"/>
      <c r="R64" s="189"/>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14</v>
      </c>
      <c r="D66" s="22"/>
      <c r="E66" s="22"/>
      <c r="F66" s="205" t="str">
        <f>$F$6</f>
        <v>S02 - Vnitroblok Závodu míru</v>
      </c>
      <c r="G66" s="189"/>
      <c r="H66" s="189"/>
      <c r="I66" s="189"/>
      <c r="J66" s="189"/>
      <c r="K66" s="189"/>
      <c r="L66" s="189"/>
      <c r="M66" s="189"/>
      <c r="N66" s="189"/>
      <c r="O66" s="189"/>
      <c r="P66" s="189"/>
      <c r="Q66" s="189"/>
      <c r="R66" s="22"/>
      <c r="S66" s="41"/>
    </row>
    <row r="67" spans="2:19" s="6" customFormat="1" ht="15" customHeight="1">
      <c r="B67" s="21"/>
      <c r="C67" s="15" t="s">
        <v>97</v>
      </c>
      <c r="D67" s="22"/>
      <c r="E67" s="22"/>
      <c r="F67" s="177" t="str">
        <f>$F$7</f>
        <v>SO 502 - Ochrana horkovodu</v>
      </c>
      <c r="G67" s="189"/>
      <c r="H67" s="189"/>
      <c r="I67" s="189"/>
      <c r="J67" s="189"/>
      <c r="K67" s="189"/>
      <c r="L67" s="189"/>
      <c r="M67" s="189"/>
      <c r="N67" s="189"/>
      <c r="O67" s="189"/>
      <c r="P67" s="189"/>
      <c r="Q67" s="189"/>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18</v>
      </c>
      <c r="D69" s="22"/>
      <c r="E69" s="22"/>
      <c r="F69" s="17" t="str">
        <f>$F$10</f>
        <v>Karlovy Vary</v>
      </c>
      <c r="G69" s="22"/>
      <c r="H69" s="22"/>
      <c r="I69" s="22"/>
      <c r="J69" s="22"/>
      <c r="K69" s="16" t="s">
        <v>20</v>
      </c>
      <c r="L69" s="22"/>
      <c r="M69" s="206" t="str">
        <f>IF($O$10="","",$O$10)</f>
        <v>30.04.2013</v>
      </c>
      <c r="N69" s="189"/>
      <c r="O69" s="189"/>
      <c r="P69" s="189"/>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24</v>
      </c>
      <c r="D71" s="22"/>
      <c r="E71" s="22"/>
      <c r="F71" s="17" t="str">
        <f>$E$13</f>
        <v> </v>
      </c>
      <c r="G71" s="22"/>
      <c r="H71" s="22"/>
      <c r="I71" s="22"/>
      <c r="J71" s="22"/>
      <c r="K71" s="16" t="s">
        <v>30</v>
      </c>
      <c r="L71" s="22"/>
      <c r="M71" s="190" t="str">
        <f>$E$19</f>
        <v> </v>
      </c>
      <c r="N71" s="189"/>
      <c r="O71" s="189"/>
      <c r="P71" s="189"/>
      <c r="Q71" s="189"/>
      <c r="R71" s="22"/>
      <c r="S71" s="41"/>
    </row>
    <row r="72" spans="2:19" s="6" customFormat="1" ht="15" customHeight="1">
      <c r="B72" s="21"/>
      <c r="C72" s="16" t="s">
        <v>28</v>
      </c>
      <c r="D72" s="22"/>
      <c r="E72" s="22"/>
      <c r="F72" s="17" t="str">
        <f>IF($E$16="","",$E$16)</f>
        <v> </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97" customFormat="1" ht="30" customHeight="1">
      <c r="B74" s="98"/>
      <c r="C74" s="99" t="s">
        <v>108</v>
      </c>
      <c r="D74" s="100" t="s">
        <v>50</v>
      </c>
      <c r="E74" s="100" t="s">
        <v>46</v>
      </c>
      <c r="F74" s="216" t="s">
        <v>109</v>
      </c>
      <c r="G74" s="217"/>
      <c r="H74" s="217"/>
      <c r="I74" s="217"/>
      <c r="J74" s="100" t="s">
        <v>110</v>
      </c>
      <c r="K74" s="100" t="s">
        <v>111</v>
      </c>
      <c r="L74" s="216" t="s">
        <v>112</v>
      </c>
      <c r="M74" s="217"/>
      <c r="N74" s="216" t="s">
        <v>113</v>
      </c>
      <c r="O74" s="217"/>
      <c r="P74" s="217"/>
      <c r="Q74" s="217"/>
      <c r="R74" s="101" t="s">
        <v>114</v>
      </c>
      <c r="S74" s="102"/>
      <c r="T74" s="53" t="s">
        <v>115</v>
      </c>
      <c r="U74" s="54" t="s">
        <v>34</v>
      </c>
      <c r="V74" s="54" t="s">
        <v>116</v>
      </c>
      <c r="W74" s="54" t="s">
        <v>117</v>
      </c>
      <c r="X74" s="54" t="s">
        <v>118</v>
      </c>
      <c r="Y74" s="54" t="s">
        <v>119</v>
      </c>
      <c r="Z74" s="54" t="s">
        <v>120</v>
      </c>
      <c r="AA74" s="55" t="s">
        <v>121</v>
      </c>
    </row>
    <row r="75" spans="2:63" s="6" customFormat="1" ht="30" customHeight="1">
      <c r="B75" s="21"/>
      <c r="C75" s="60" t="s">
        <v>103</v>
      </c>
      <c r="D75" s="22"/>
      <c r="E75" s="22"/>
      <c r="F75" s="22"/>
      <c r="G75" s="22"/>
      <c r="H75" s="22"/>
      <c r="I75" s="22"/>
      <c r="J75" s="22"/>
      <c r="K75" s="22"/>
      <c r="L75" s="22"/>
      <c r="M75" s="22"/>
      <c r="N75" s="223">
        <f>$BK$75</f>
        <v>0</v>
      </c>
      <c r="O75" s="189"/>
      <c r="P75" s="189"/>
      <c r="Q75" s="189"/>
      <c r="R75" s="22"/>
      <c r="S75" s="41"/>
      <c r="T75" s="57"/>
      <c r="U75" s="58"/>
      <c r="V75" s="58"/>
      <c r="W75" s="103">
        <f>$W$76</f>
        <v>0</v>
      </c>
      <c r="X75" s="58"/>
      <c r="Y75" s="103">
        <f>$Y$76</f>
        <v>10.01955</v>
      </c>
      <c r="Z75" s="58"/>
      <c r="AA75" s="104">
        <f>$AA$76</f>
        <v>0</v>
      </c>
      <c r="AT75" s="6" t="s">
        <v>64</v>
      </c>
      <c r="AU75" s="6" t="s">
        <v>104</v>
      </c>
      <c r="BK75" s="105">
        <f>$BK$76</f>
        <v>0</v>
      </c>
    </row>
    <row r="76" spans="2:63" s="106" customFormat="1" ht="37.5" customHeight="1">
      <c r="B76" s="107"/>
      <c r="C76" s="108"/>
      <c r="D76" s="109" t="s">
        <v>431</v>
      </c>
      <c r="E76" s="108"/>
      <c r="F76" s="108"/>
      <c r="G76" s="108"/>
      <c r="H76" s="108"/>
      <c r="I76" s="108"/>
      <c r="J76" s="108"/>
      <c r="K76" s="108"/>
      <c r="L76" s="108"/>
      <c r="M76" s="108"/>
      <c r="N76" s="224">
        <f>$BK$76</f>
        <v>0</v>
      </c>
      <c r="O76" s="225"/>
      <c r="P76" s="225"/>
      <c r="Q76" s="225"/>
      <c r="R76" s="108"/>
      <c r="S76" s="110"/>
      <c r="T76" s="111"/>
      <c r="U76" s="108"/>
      <c r="V76" s="108"/>
      <c r="W76" s="112">
        <f>$W$77+$W$96+$W$105+$W$110</f>
        <v>0</v>
      </c>
      <c r="X76" s="108"/>
      <c r="Y76" s="112">
        <f>$Y$77+$Y$96+$Y$105+$Y$110</f>
        <v>10.01955</v>
      </c>
      <c r="Z76" s="108"/>
      <c r="AA76" s="113">
        <f>$AA$77+$AA$96+$AA$105+$AA$110</f>
        <v>0</v>
      </c>
      <c r="AR76" s="114" t="s">
        <v>17</v>
      </c>
      <c r="AT76" s="114" t="s">
        <v>64</v>
      </c>
      <c r="AU76" s="114" t="s">
        <v>65</v>
      </c>
      <c r="AY76" s="114" t="s">
        <v>123</v>
      </c>
      <c r="BK76" s="115">
        <f>$BK$77+$BK$96+$BK$105+$BK$110</f>
        <v>0</v>
      </c>
    </row>
    <row r="77" spans="2:63" s="106" customFormat="1" ht="21" customHeight="1">
      <c r="B77" s="107"/>
      <c r="C77" s="108"/>
      <c r="D77" s="116" t="s">
        <v>432</v>
      </c>
      <c r="E77" s="108"/>
      <c r="F77" s="108"/>
      <c r="G77" s="108"/>
      <c r="H77" s="108"/>
      <c r="I77" s="108"/>
      <c r="J77" s="108"/>
      <c r="K77" s="108"/>
      <c r="L77" s="108"/>
      <c r="M77" s="108"/>
      <c r="N77" s="226">
        <f>$BK$77</f>
        <v>0</v>
      </c>
      <c r="O77" s="225"/>
      <c r="P77" s="225"/>
      <c r="Q77" s="225"/>
      <c r="R77" s="108"/>
      <c r="S77" s="110"/>
      <c r="T77" s="111"/>
      <c r="U77" s="108"/>
      <c r="V77" s="108"/>
      <c r="W77" s="112">
        <f>SUM($W$78:$W$95)</f>
        <v>0</v>
      </c>
      <c r="X77" s="108"/>
      <c r="Y77" s="112">
        <f>SUM($Y$78:$Y$95)</f>
        <v>0</v>
      </c>
      <c r="Z77" s="108"/>
      <c r="AA77" s="113">
        <f>SUM($AA$78:$AA$95)</f>
        <v>0</v>
      </c>
      <c r="AR77" s="114" t="s">
        <v>17</v>
      </c>
      <c r="AT77" s="114" t="s">
        <v>64</v>
      </c>
      <c r="AU77" s="114" t="s">
        <v>17</v>
      </c>
      <c r="AY77" s="114" t="s">
        <v>123</v>
      </c>
      <c r="BK77" s="115">
        <f>SUM($BK$78:$BK$95)</f>
        <v>0</v>
      </c>
    </row>
    <row r="78" spans="2:65" s="6" customFormat="1" ht="27" customHeight="1">
      <c r="B78" s="21"/>
      <c r="C78" s="117" t="s">
        <v>17</v>
      </c>
      <c r="D78" s="117" t="s">
        <v>124</v>
      </c>
      <c r="E78" s="118" t="s">
        <v>1226</v>
      </c>
      <c r="F78" s="218" t="s">
        <v>1227</v>
      </c>
      <c r="G78" s="219"/>
      <c r="H78" s="219"/>
      <c r="I78" s="219"/>
      <c r="J78" s="120" t="s">
        <v>160</v>
      </c>
      <c r="K78" s="121">
        <v>3</v>
      </c>
      <c r="L78" s="220"/>
      <c r="M78" s="219"/>
      <c r="N78" s="221">
        <f>ROUND($L$78*$K$78,2)</f>
        <v>0</v>
      </c>
      <c r="O78" s="219"/>
      <c r="P78" s="219"/>
      <c r="Q78" s="219"/>
      <c r="R78" s="119" t="s">
        <v>161</v>
      </c>
      <c r="S78" s="41"/>
      <c r="T78" s="122"/>
      <c r="U78" s="123" t="s">
        <v>35</v>
      </c>
      <c r="V78" s="22"/>
      <c r="W78" s="22"/>
      <c r="X78" s="124">
        <v>0</v>
      </c>
      <c r="Y78" s="124">
        <f>$X$78*$K$78</f>
        <v>0</v>
      </c>
      <c r="Z78" s="124">
        <v>0</v>
      </c>
      <c r="AA78" s="125">
        <f>$Z$78*$K$78</f>
        <v>0</v>
      </c>
      <c r="AR78" s="80" t="s">
        <v>122</v>
      </c>
      <c r="AT78" s="80" t="s">
        <v>124</v>
      </c>
      <c r="AU78" s="80" t="s">
        <v>73</v>
      </c>
      <c r="AY78" s="6" t="s">
        <v>123</v>
      </c>
      <c r="BE78" s="126">
        <f>IF($U$78="základní",$N$78,0)</f>
        <v>0</v>
      </c>
      <c r="BF78" s="126">
        <f>IF($U$78="snížená",$N$78,0)</f>
        <v>0</v>
      </c>
      <c r="BG78" s="126">
        <f>IF($U$78="zákl. přenesená",$N$78,0)</f>
        <v>0</v>
      </c>
      <c r="BH78" s="126">
        <f>IF($U$78="sníž. přenesená",$N$78,0)</f>
        <v>0</v>
      </c>
      <c r="BI78" s="126">
        <f>IF($U$78="nulová",$N$78,0)</f>
        <v>0</v>
      </c>
      <c r="BJ78" s="80" t="s">
        <v>17</v>
      </c>
      <c r="BK78" s="126">
        <f>ROUND($L$78*$K$78,2)</f>
        <v>0</v>
      </c>
      <c r="BL78" s="80" t="s">
        <v>122</v>
      </c>
      <c r="BM78" s="80" t="s">
        <v>1228</v>
      </c>
    </row>
    <row r="79" spans="2:47" s="6" customFormat="1" ht="16.5" customHeight="1">
      <c r="B79" s="21"/>
      <c r="C79" s="22"/>
      <c r="D79" s="22"/>
      <c r="E79" s="22"/>
      <c r="F79" s="222" t="s">
        <v>1229</v>
      </c>
      <c r="G79" s="189"/>
      <c r="H79" s="189"/>
      <c r="I79" s="189"/>
      <c r="J79" s="189"/>
      <c r="K79" s="189"/>
      <c r="L79" s="189"/>
      <c r="M79" s="189"/>
      <c r="N79" s="189"/>
      <c r="O79" s="189"/>
      <c r="P79" s="189"/>
      <c r="Q79" s="189"/>
      <c r="R79" s="189"/>
      <c r="S79" s="41"/>
      <c r="T79" s="50"/>
      <c r="U79" s="22"/>
      <c r="V79" s="22"/>
      <c r="W79" s="22"/>
      <c r="X79" s="22"/>
      <c r="Y79" s="22"/>
      <c r="Z79" s="22"/>
      <c r="AA79" s="51"/>
      <c r="AT79" s="6" t="s">
        <v>128</v>
      </c>
      <c r="AU79" s="6" t="s">
        <v>73</v>
      </c>
    </row>
    <row r="80" spans="2:47" s="6" customFormat="1" ht="121.5" customHeight="1">
      <c r="B80" s="21"/>
      <c r="C80" s="22"/>
      <c r="D80" s="22"/>
      <c r="E80" s="22"/>
      <c r="F80" s="227" t="s">
        <v>1230</v>
      </c>
      <c r="G80" s="189"/>
      <c r="H80" s="189"/>
      <c r="I80" s="189"/>
      <c r="J80" s="189"/>
      <c r="K80" s="189"/>
      <c r="L80" s="189"/>
      <c r="M80" s="189"/>
      <c r="N80" s="189"/>
      <c r="O80" s="189"/>
      <c r="P80" s="189"/>
      <c r="Q80" s="189"/>
      <c r="R80" s="189"/>
      <c r="S80" s="41"/>
      <c r="T80" s="50"/>
      <c r="U80" s="22"/>
      <c r="V80" s="22"/>
      <c r="W80" s="22"/>
      <c r="X80" s="22"/>
      <c r="Y80" s="22"/>
      <c r="Z80" s="22"/>
      <c r="AA80" s="51"/>
      <c r="AT80" s="6" t="s">
        <v>165</v>
      </c>
      <c r="AU80" s="6" t="s">
        <v>73</v>
      </c>
    </row>
    <row r="81" spans="2:51" s="6" customFormat="1" ht="15.75" customHeight="1">
      <c r="B81" s="137"/>
      <c r="C81" s="138"/>
      <c r="D81" s="138"/>
      <c r="E81" s="138"/>
      <c r="F81" s="232" t="s">
        <v>1231</v>
      </c>
      <c r="G81" s="233"/>
      <c r="H81" s="233"/>
      <c r="I81" s="233"/>
      <c r="J81" s="138"/>
      <c r="K81" s="140">
        <v>3</v>
      </c>
      <c r="L81" s="138"/>
      <c r="M81" s="138"/>
      <c r="N81" s="138"/>
      <c r="O81" s="138"/>
      <c r="P81" s="138"/>
      <c r="Q81" s="138"/>
      <c r="R81" s="138"/>
      <c r="S81" s="141"/>
      <c r="T81" s="142"/>
      <c r="U81" s="138"/>
      <c r="V81" s="138"/>
      <c r="W81" s="138"/>
      <c r="X81" s="138"/>
      <c r="Y81" s="138"/>
      <c r="Z81" s="138"/>
      <c r="AA81" s="143"/>
      <c r="AT81" s="144" t="s">
        <v>214</v>
      </c>
      <c r="AU81" s="144" t="s">
        <v>73</v>
      </c>
      <c r="AV81" s="144" t="s">
        <v>73</v>
      </c>
      <c r="AW81" s="144" t="s">
        <v>104</v>
      </c>
      <c r="AX81" s="144" t="s">
        <v>17</v>
      </c>
      <c r="AY81" s="144" t="s">
        <v>123</v>
      </c>
    </row>
    <row r="82" spans="2:65" s="6" customFormat="1" ht="27" customHeight="1">
      <c r="B82" s="21"/>
      <c r="C82" s="117" t="s">
        <v>73</v>
      </c>
      <c r="D82" s="117" t="s">
        <v>124</v>
      </c>
      <c r="E82" s="118" t="s">
        <v>1232</v>
      </c>
      <c r="F82" s="218" t="s">
        <v>1233</v>
      </c>
      <c r="G82" s="219"/>
      <c r="H82" s="219"/>
      <c r="I82" s="219"/>
      <c r="J82" s="120" t="s">
        <v>160</v>
      </c>
      <c r="K82" s="121">
        <v>3</v>
      </c>
      <c r="L82" s="220"/>
      <c r="M82" s="219"/>
      <c r="N82" s="221">
        <f>ROUND($L$82*$K$82,2)</f>
        <v>0</v>
      </c>
      <c r="O82" s="219"/>
      <c r="P82" s="219"/>
      <c r="Q82" s="219"/>
      <c r="R82" s="119" t="s">
        <v>161</v>
      </c>
      <c r="S82" s="41"/>
      <c r="T82" s="122"/>
      <c r="U82" s="123" t="s">
        <v>35</v>
      </c>
      <c r="V82" s="22"/>
      <c r="W82" s="22"/>
      <c r="X82" s="124">
        <v>0</v>
      </c>
      <c r="Y82" s="124">
        <f>$X$82*$K$82</f>
        <v>0</v>
      </c>
      <c r="Z82" s="124">
        <v>0</v>
      </c>
      <c r="AA82" s="125">
        <f>$Z$82*$K$82</f>
        <v>0</v>
      </c>
      <c r="AR82" s="80" t="s">
        <v>122</v>
      </c>
      <c r="AT82" s="80" t="s">
        <v>124</v>
      </c>
      <c r="AU82" s="80" t="s">
        <v>73</v>
      </c>
      <c r="AY82" s="6" t="s">
        <v>123</v>
      </c>
      <c r="BE82" s="126">
        <f>IF($U$82="základní",$N$82,0)</f>
        <v>0</v>
      </c>
      <c r="BF82" s="126">
        <f>IF($U$82="snížená",$N$82,0)</f>
        <v>0</v>
      </c>
      <c r="BG82" s="126">
        <f>IF($U$82="zákl. přenesená",$N$82,0)</f>
        <v>0</v>
      </c>
      <c r="BH82" s="126">
        <f>IF($U$82="sníž. přenesená",$N$82,0)</f>
        <v>0</v>
      </c>
      <c r="BI82" s="126">
        <f>IF($U$82="nulová",$N$82,0)</f>
        <v>0</v>
      </c>
      <c r="BJ82" s="80" t="s">
        <v>17</v>
      </c>
      <c r="BK82" s="126">
        <f>ROUND($L$82*$K$82,2)</f>
        <v>0</v>
      </c>
      <c r="BL82" s="80" t="s">
        <v>122</v>
      </c>
      <c r="BM82" s="80" t="s">
        <v>1234</v>
      </c>
    </row>
    <row r="83" spans="2:47" s="6" customFormat="1" ht="27" customHeight="1">
      <c r="B83" s="21"/>
      <c r="C83" s="22"/>
      <c r="D83" s="22"/>
      <c r="E83" s="22"/>
      <c r="F83" s="222" t="s">
        <v>1235</v>
      </c>
      <c r="G83" s="189"/>
      <c r="H83" s="189"/>
      <c r="I83" s="189"/>
      <c r="J83" s="189"/>
      <c r="K83" s="189"/>
      <c r="L83" s="189"/>
      <c r="M83" s="189"/>
      <c r="N83" s="189"/>
      <c r="O83" s="189"/>
      <c r="P83" s="189"/>
      <c r="Q83" s="189"/>
      <c r="R83" s="189"/>
      <c r="S83" s="41"/>
      <c r="T83" s="50"/>
      <c r="U83" s="22"/>
      <c r="V83" s="22"/>
      <c r="W83" s="22"/>
      <c r="X83" s="22"/>
      <c r="Y83" s="22"/>
      <c r="Z83" s="22"/>
      <c r="AA83" s="51"/>
      <c r="AT83" s="6" t="s">
        <v>128</v>
      </c>
      <c r="AU83" s="6" t="s">
        <v>73</v>
      </c>
    </row>
    <row r="84" spans="2:47" s="6" customFormat="1" ht="121.5" customHeight="1">
      <c r="B84" s="21"/>
      <c r="C84" s="22"/>
      <c r="D84" s="22"/>
      <c r="E84" s="22"/>
      <c r="F84" s="227" t="s">
        <v>1230</v>
      </c>
      <c r="G84" s="189"/>
      <c r="H84" s="189"/>
      <c r="I84" s="189"/>
      <c r="J84" s="189"/>
      <c r="K84" s="189"/>
      <c r="L84" s="189"/>
      <c r="M84" s="189"/>
      <c r="N84" s="189"/>
      <c r="O84" s="189"/>
      <c r="P84" s="189"/>
      <c r="Q84" s="189"/>
      <c r="R84" s="189"/>
      <c r="S84" s="41"/>
      <c r="T84" s="50"/>
      <c r="U84" s="22"/>
      <c r="V84" s="22"/>
      <c r="W84" s="22"/>
      <c r="X84" s="22"/>
      <c r="Y84" s="22"/>
      <c r="Z84" s="22"/>
      <c r="AA84" s="51"/>
      <c r="AT84" s="6" t="s">
        <v>165</v>
      </c>
      <c r="AU84" s="6" t="s">
        <v>73</v>
      </c>
    </row>
    <row r="85" spans="2:65" s="6" customFormat="1" ht="27" customHeight="1">
      <c r="B85" s="21"/>
      <c r="C85" s="117" t="s">
        <v>141</v>
      </c>
      <c r="D85" s="117" t="s">
        <v>124</v>
      </c>
      <c r="E85" s="118" t="s">
        <v>203</v>
      </c>
      <c r="F85" s="218" t="s">
        <v>670</v>
      </c>
      <c r="G85" s="219"/>
      <c r="H85" s="219"/>
      <c r="I85" s="219"/>
      <c r="J85" s="120" t="s">
        <v>160</v>
      </c>
      <c r="K85" s="121">
        <v>3</v>
      </c>
      <c r="L85" s="220"/>
      <c r="M85" s="219"/>
      <c r="N85" s="221">
        <f>ROUND($L$85*$K$85,2)</f>
        <v>0</v>
      </c>
      <c r="O85" s="219"/>
      <c r="P85" s="219"/>
      <c r="Q85" s="219"/>
      <c r="R85" s="119" t="s">
        <v>161</v>
      </c>
      <c r="S85" s="41"/>
      <c r="T85" s="122"/>
      <c r="U85" s="123" t="s">
        <v>35</v>
      </c>
      <c r="V85" s="22"/>
      <c r="W85" s="22"/>
      <c r="X85" s="124">
        <v>0</v>
      </c>
      <c r="Y85" s="124">
        <f>$X$85*$K$85</f>
        <v>0</v>
      </c>
      <c r="Z85" s="124">
        <v>0</v>
      </c>
      <c r="AA85" s="125">
        <f>$Z$85*$K$85</f>
        <v>0</v>
      </c>
      <c r="AR85" s="80" t="s">
        <v>122</v>
      </c>
      <c r="AT85" s="80" t="s">
        <v>124</v>
      </c>
      <c r="AU85" s="80" t="s">
        <v>73</v>
      </c>
      <c r="AY85" s="6" t="s">
        <v>123</v>
      </c>
      <c r="BE85" s="126">
        <f>IF($U$85="základní",$N$85,0)</f>
        <v>0</v>
      </c>
      <c r="BF85" s="126">
        <f>IF($U$85="snížená",$N$85,0)</f>
        <v>0</v>
      </c>
      <c r="BG85" s="126">
        <f>IF($U$85="zákl. přenesená",$N$85,0)</f>
        <v>0</v>
      </c>
      <c r="BH85" s="126">
        <f>IF($U$85="sníž. přenesená",$N$85,0)</f>
        <v>0</v>
      </c>
      <c r="BI85" s="126">
        <f>IF($U$85="nulová",$N$85,0)</f>
        <v>0</v>
      </c>
      <c r="BJ85" s="80" t="s">
        <v>17</v>
      </c>
      <c r="BK85" s="126">
        <f>ROUND($L$85*$K$85,2)</f>
        <v>0</v>
      </c>
      <c r="BL85" s="80" t="s">
        <v>122</v>
      </c>
      <c r="BM85" s="80" t="s">
        <v>1236</v>
      </c>
    </row>
    <row r="86" spans="2:47" s="6" customFormat="1" ht="27" customHeight="1">
      <c r="B86" s="21"/>
      <c r="C86" s="22"/>
      <c r="D86" s="22"/>
      <c r="E86" s="22"/>
      <c r="F86" s="222" t="s">
        <v>206</v>
      </c>
      <c r="G86" s="189"/>
      <c r="H86" s="189"/>
      <c r="I86" s="189"/>
      <c r="J86" s="189"/>
      <c r="K86" s="189"/>
      <c r="L86" s="189"/>
      <c r="M86" s="189"/>
      <c r="N86" s="189"/>
      <c r="O86" s="189"/>
      <c r="P86" s="189"/>
      <c r="Q86" s="189"/>
      <c r="R86" s="189"/>
      <c r="S86" s="41"/>
      <c r="T86" s="50"/>
      <c r="U86" s="22"/>
      <c r="V86" s="22"/>
      <c r="W86" s="22"/>
      <c r="X86" s="22"/>
      <c r="Y86" s="22"/>
      <c r="Z86" s="22"/>
      <c r="AA86" s="51"/>
      <c r="AT86" s="6" t="s">
        <v>128</v>
      </c>
      <c r="AU86" s="6" t="s">
        <v>73</v>
      </c>
    </row>
    <row r="87" spans="2:47" s="6" customFormat="1" ht="204" customHeight="1">
      <c r="B87" s="21"/>
      <c r="C87" s="22"/>
      <c r="D87" s="22"/>
      <c r="E87" s="22"/>
      <c r="F87" s="227" t="s">
        <v>207</v>
      </c>
      <c r="G87" s="189"/>
      <c r="H87" s="189"/>
      <c r="I87" s="189"/>
      <c r="J87" s="189"/>
      <c r="K87" s="189"/>
      <c r="L87" s="189"/>
      <c r="M87" s="189"/>
      <c r="N87" s="189"/>
      <c r="O87" s="189"/>
      <c r="P87" s="189"/>
      <c r="Q87" s="189"/>
      <c r="R87" s="189"/>
      <c r="S87" s="41"/>
      <c r="T87" s="50"/>
      <c r="U87" s="22"/>
      <c r="V87" s="22"/>
      <c r="W87" s="22"/>
      <c r="X87" s="22"/>
      <c r="Y87" s="22"/>
      <c r="Z87" s="22"/>
      <c r="AA87" s="51"/>
      <c r="AT87" s="6" t="s">
        <v>165</v>
      </c>
      <c r="AU87" s="6" t="s">
        <v>73</v>
      </c>
    </row>
    <row r="88" spans="2:65" s="6" customFormat="1" ht="39" customHeight="1">
      <c r="B88" s="21"/>
      <c r="C88" s="117" t="s">
        <v>144</v>
      </c>
      <c r="D88" s="117" t="s">
        <v>124</v>
      </c>
      <c r="E88" s="118" t="s">
        <v>209</v>
      </c>
      <c r="F88" s="218" t="s">
        <v>673</v>
      </c>
      <c r="G88" s="219"/>
      <c r="H88" s="219"/>
      <c r="I88" s="219"/>
      <c r="J88" s="120" t="s">
        <v>160</v>
      </c>
      <c r="K88" s="121">
        <v>15</v>
      </c>
      <c r="L88" s="220"/>
      <c r="M88" s="219"/>
      <c r="N88" s="221">
        <f>ROUND($L$88*$K$88,2)</f>
        <v>0</v>
      </c>
      <c r="O88" s="219"/>
      <c r="P88" s="219"/>
      <c r="Q88" s="219"/>
      <c r="R88" s="119" t="s">
        <v>161</v>
      </c>
      <c r="S88" s="41"/>
      <c r="T88" s="122"/>
      <c r="U88" s="123" t="s">
        <v>35</v>
      </c>
      <c r="V88" s="22"/>
      <c r="W88" s="22"/>
      <c r="X88" s="124">
        <v>0</v>
      </c>
      <c r="Y88" s="124">
        <f>$X$88*$K$88</f>
        <v>0</v>
      </c>
      <c r="Z88" s="124">
        <v>0</v>
      </c>
      <c r="AA88" s="125">
        <f>$Z$88*$K$88</f>
        <v>0</v>
      </c>
      <c r="AR88" s="80" t="s">
        <v>122</v>
      </c>
      <c r="AT88" s="80" t="s">
        <v>124</v>
      </c>
      <c r="AU88" s="80" t="s">
        <v>73</v>
      </c>
      <c r="AY88" s="6" t="s">
        <v>123</v>
      </c>
      <c r="BE88" s="126">
        <f>IF($U$88="základní",$N$88,0)</f>
        <v>0</v>
      </c>
      <c r="BF88" s="126">
        <f>IF($U$88="snížená",$N$88,0)</f>
        <v>0</v>
      </c>
      <c r="BG88" s="126">
        <f>IF($U$88="zákl. přenesená",$N$88,0)</f>
        <v>0</v>
      </c>
      <c r="BH88" s="126">
        <f>IF($U$88="sníž. přenesená",$N$88,0)</f>
        <v>0</v>
      </c>
      <c r="BI88" s="126">
        <f>IF($U$88="nulová",$N$88,0)</f>
        <v>0</v>
      </c>
      <c r="BJ88" s="80" t="s">
        <v>17</v>
      </c>
      <c r="BK88" s="126">
        <f>ROUND($L$88*$K$88,2)</f>
        <v>0</v>
      </c>
      <c r="BL88" s="80" t="s">
        <v>122</v>
      </c>
      <c r="BM88" s="80" t="s">
        <v>1237</v>
      </c>
    </row>
    <row r="89" spans="2:47" s="6" customFormat="1" ht="27" customHeight="1">
      <c r="B89" s="21"/>
      <c r="C89" s="22"/>
      <c r="D89" s="22"/>
      <c r="E89" s="22"/>
      <c r="F89" s="222" t="s">
        <v>212</v>
      </c>
      <c r="G89" s="189"/>
      <c r="H89" s="189"/>
      <c r="I89" s="189"/>
      <c r="J89" s="189"/>
      <c r="K89" s="189"/>
      <c r="L89" s="189"/>
      <c r="M89" s="189"/>
      <c r="N89" s="189"/>
      <c r="O89" s="189"/>
      <c r="P89" s="189"/>
      <c r="Q89" s="189"/>
      <c r="R89" s="189"/>
      <c r="S89" s="41"/>
      <c r="T89" s="50"/>
      <c r="U89" s="22"/>
      <c r="V89" s="22"/>
      <c r="W89" s="22"/>
      <c r="X89" s="22"/>
      <c r="Y89" s="22"/>
      <c r="Z89" s="22"/>
      <c r="AA89" s="51"/>
      <c r="AT89" s="6" t="s">
        <v>128</v>
      </c>
      <c r="AU89" s="6" t="s">
        <v>73</v>
      </c>
    </row>
    <row r="90" spans="2:47" s="6" customFormat="1" ht="204" customHeight="1">
      <c r="B90" s="21"/>
      <c r="C90" s="22"/>
      <c r="D90" s="22"/>
      <c r="E90" s="22"/>
      <c r="F90" s="227" t="s">
        <v>207</v>
      </c>
      <c r="G90" s="189"/>
      <c r="H90" s="189"/>
      <c r="I90" s="189"/>
      <c r="J90" s="189"/>
      <c r="K90" s="189"/>
      <c r="L90" s="189"/>
      <c r="M90" s="189"/>
      <c r="N90" s="189"/>
      <c r="O90" s="189"/>
      <c r="P90" s="189"/>
      <c r="Q90" s="189"/>
      <c r="R90" s="189"/>
      <c r="S90" s="41"/>
      <c r="T90" s="50"/>
      <c r="U90" s="22"/>
      <c r="V90" s="22"/>
      <c r="W90" s="22"/>
      <c r="X90" s="22"/>
      <c r="Y90" s="22"/>
      <c r="Z90" s="22"/>
      <c r="AA90" s="51"/>
      <c r="AT90" s="6" t="s">
        <v>165</v>
      </c>
      <c r="AU90" s="6" t="s">
        <v>73</v>
      </c>
    </row>
    <row r="91" spans="2:51" s="6" customFormat="1" ht="15.75" customHeight="1">
      <c r="B91" s="137"/>
      <c r="C91" s="138"/>
      <c r="D91" s="138"/>
      <c r="E91" s="138"/>
      <c r="F91" s="232" t="s">
        <v>1238</v>
      </c>
      <c r="G91" s="233"/>
      <c r="H91" s="233"/>
      <c r="I91" s="233"/>
      <c r="J91" s="138"/>
      <c r="K91" s="140">
        <v>15</v>
      </c>
      <c r="L91" s="138"/>
      <c r="M91" s="138"/>
      <c r="N91" s="138"/>
      <c r="O91" s="138"/>
      <c r="P91" s="138"/>
      <c r="Q91" s="138"/>
      <c r="R91" s="138"/>
      <c r="S91" s="141"/>
      <c r="T91" s="142"/>
      <c r="U91" s="138"/>
      <c r="V91" s="138"/>
      <c r="W91" s="138"/>
      <c r="X91" s="138"/>
      <c r="Y91" s="138"/>
      <c r="Z91" s="138"/>
      <c r="AA91" s="143"/>
      <c r="AT91" s="144" t="s">
        <v>214</v>
      </c>
      <c r="AU91" s="144" t="s">
        <v>73</v>
      </c>
      <c r="AV91" s="144" t="s">
        <v>73</v>
      </c>
      <c r="AW91" s="144" t="s">
        <v>104</v>
      </c>
      <c r="AX91" s="144" t="s">
        <v>17</v>
      </c>
      <c r="AY91" s="144" t="s">
        <v>123</v>
      </c>
    </row>
    <row r="92" spans="2:65" s="6" customFormat="1" ht="27" customHeight="1">
      <c r="B92" s="21"/>
      <c r="C92" s="117" t="s">
        <v>199</v>
      </c>
      <c r="D92" s="117" t="s">
        <v>124</v>
      </c>
      <c r="E92" s="118" t="s">
        <v>216</v>
      </c>
      <c r="F92" s="218" t="s">
        <v>217</v>
      </c>
      <c r="G92" s="219"/>
      <c r="H92" s="219"/>
      <c r="I92" s="219"/>
      <c r="J92" s="120" t="s">
        <v>218</v>
      </c>
      <c r="K92" s="121">
        <v>5.25</v>
      </c>
      <c r="L92" s="220"/>
      <c r="M92" s="219"/>
      <c r="N92" s="221">
        <f>ROUND($L$92*$K$92,2)</f>
        <v>0</v>
      </c>
      <c r="O92" s="219"/>
      <c r="P92" s="219"/>
      <c r="Q92" s="219"/>
      <c r="R92" s="119" t="s">
        <v>161</v>
      </c>
      <c r="S92" s="41"/>
      <c r="T92" s="122"/>
      <c r="U92" s="123" t="s">
        <v>35</v>
      </c>
      <c r="V92" s="22"/>
      <c r="W92" s="22"/>
      <c r="X92" s="124">
        <v>0</v>
      </c>
      <c r="Y92" s="124">
        <f>$X$92*$K$92</f>
        <v>0</v>
      </c>
      <c r="Z92" s="124">
        <v>0</v>
      </c>
      <c r="AA92" s="125">
        <f>$Z$92*$K$92</f>
        <v>0</v>
      </c>
      <c r="AR92" s="80" t="s">
        <v>122</v>
      </c>
      <c r="AT92" s="80" t="s">
        <v>124</v>
      </c>
      <c r="AU92" s="80" t="s">
        <v>73</v>
      </c>
      <c r="AY92" s="6" t="s">
        <v>123</v>
      </c>
      <c r="BE92" s="126">
        <f>IF($U$92="základní",$N$92,0)</f>
        <v>0</v>
      </c>
      <c r="BF92" s="126">
        <f>IF($U$92="snížená",$N$92,0)</f>
        <v>0</v>
      </c>
      <c r="BG92" s="126">
        <f>IF($U$92="zákl. přenesená",$N$92,0)</f>
        <v>0</v>
      </c>
      <c r="BH92" s="126">
        <f>IF($U$92="sníž. přenesená",$N$92,0)</f>
        <v>0</v>
      </c>
      <c r="BI92" s="126">
        <f>IF($U$92="nulová",$N$92,0)</f>
        <v>0</v>
      </c>
      <c r="BJ92" s="80" t="s">
        <v>17</v>
      </c>
      <c r="BK92" s="126">
        <f>ROUND($L$92*$K$92,2)</f>
        <v>0</v>
      </c>
      <c r="BL92" s="80" t="s">
        <v>122</v>
      </c>
      <c r="BM92" s="80" t="s">
        <v>1239</v>
      </c>
    </row>
    <row r="93" spans="2:47" s="6" customFormat="1" ht="16.5" customHeight="1">
      <c r="B93" s="21"/>
      <c r="C93" s="22"/>
      <c r="D93" s="22"/>
      <c r="E93" s="22"/>
      <c r="F93" s="222" t="s">
        <v>220</v>
      </c>
      <c r="G93" s="189"/>
      <c r="H93" s="189"/>
      <c r="I93" s="189"/>
      <c r="J93" s="189"/>
      <c r="K93" s="189"/>
      <c r="L93" s="189"/>
      <c r="M93" s="189"/>
      <c r="N93" s="189"/>
      <c r="O93" s="189"/>
      <c r="P93" s="189"/>
      <c r="Q93" s="189"/>
      <c r="R93" s="189"/>
      <c r="S93" s="41"/>
      <c r="T93" s="50"/>
      <c r="U93" s="22"/>
      <c r="V93" s="22"/>
      <c r="W93" s="22"/>
      <c r="X93" s="22"/>
      <c r="Y93" s="22"/>
      <c r="Z93" s="22"/>
      <c r="AA93" s="51"/>
      <c r="AT93" s="6" t="s">
        <v>128</v>
      </c>
      <c r="AU93" s="6" t="s">
        <v>73</v>
      </c>
    </row>
    <row r="94" spans="2:47" s="6" customFormat="1" ht="333.75" customHeight="1">
      <c r="B94" s="21"/>
      <c r="C94" s="22"/>
      <c r="D94" s="22"/>
      <c r="E94" s="22"/>
      <c r="F94" s="227" t="s">
        <v>221</v>
      </c>
      <c r="G94" s="189"/>
      <c r="H94" s="189"/>
      <c r="I94" s="189"/>
      <c r="J94" s="189"/>
      <c r="K94" s="189"/>
      <c r="L94" s="189"/>
      <c r="M94" s="189"/>
      <c r="N94" s="189"/>
      <c r="O94" s="189"/>
      <c r="P94" s="189"/>
      <c r="Q94" s="189"/>
      <c r="R94" s="189"/>
      <c r="S94" s="41"/>
      <c r="T94" s="50"/>
      <c r="U94" s="22"/>
      <c r="V94" s="22"/>
      <c r="W94" s="22"/>
      <c r="X94" s="22"/>
      <c r="Y94" s="22"/>
      <c r="Z94" s="22"/>
      <c r="AA94" s="51"/>
      <c r="AT94" s="6" t="s">
        <v>165</v>
      </c>
      <c r="AU94" s="6" t="s">
        <v>73</v>
      </c>
    </row>
    <row r="95" spans="2:51" s="6" customFormat="1" ht="15.75" customHeight="1">
      <c r="B95" s="137"/>
      <c r="C95" s="138"/>
      <c r="D95" s="138"/>
      <c r="E95" s="138"/>
      <c r="F95" s="232" t="s">
        <v>1240</v>
      </c>
      <c r="G95" s="233"/>
      <c r="H95" s="233"/>
      <c r="I95" s="233"/>
      <c r="J95" s="138"/>
      <c r="K95" s="140">
        <v>5.25</v>
      </c>
      <c r="L95" s="138"/>
      <c r="M95" s="138"/>
      <c r="N95" s="138"/>
      <c r="O95" s="138"/>
      <c r="P95" s="138"/>
      <c r="Q95" s="138"/>
      <c r="R95" s="138"/>
      <c r="S95" s="141"/>
      <c r="T95" s="142"/>
      <c r="U95" s="138"/>
      <c r="V95" s="138"/>
      <c r="W95" s="138"/>
      <c r="X95" s="138"/>
      <c r="Y95" s="138"/>
      <c r="Z95" s="138"/>
      <c r="AA95" s="143"/>
      <c r="AT95" s="144" t="s">
        <v>214</v>
      </c>
      <c r="AU95" s="144" t="s">
        <v>73</v>
      </c>
      <c r="AV95" s="144" t="s">
        <v>73</v>
      </c>
      <c r="AW95" s="144" t="s">
        <v>104</v>
      </c>
      <c r="AX95" s="144" t="s">
        <v>17</v>
      </c>
      <c r="AY95" s="144" t="s">
        <v>123</v>
      </c>
    </row>
    <row r="96" spans="2:63" s="106" customFormat="1" ht="30.75" customHeight="1">
      <c r="B96" s="107"/>
      <c r="C96" s="108"/>
      <c r="D96" s="116" t="s">
        <v>766</v>
      </c>
      <c r="E96" s="108"/>
      <c r="F96" s="108"/>
      <c r="G96" s="108"/>
      <c r="H96" s="108"/>
      <c r="I96" s="108"/>
      <c r="J96" s="108"/>
      <c r="K96" s="108"/>
      <c r="L96" s="108"/>
      <c r="M96" s="108"/>
      <c r="N96" s="226">
        <f>$BK$96</f>
        <v>0</v>
      </c>
      <c r="O96" s="225"/>
      <c r="P96" s="225"/>
      <c r="Q96" s="225"/>
      <c r="R96" s="108"/>
      <c r="S96" s="110"/>
      <c r="T96" s="111"/>
      <c r="U96" s="108"/>
      <c r="V96" s="108"/>
      <c r="W96" s="112">
        <f>SUM($W$97:$W$104)</f>
        <v>0</v>
      </c>
      <c r="X96" s="108"/>
      <c r="Y96" s="112">
        <f>SUM($Y$97:$Y$104)</f>
        <v>7.92</v>
      </c>
      <c r="Z96" s="108"/>
      <c r="AA96" s="113">
        <f>SUM($AA$97:$AA$104)</f>
        <v>0</v>
      </c>
      <c r="AR96" s="114" t="s">
        <v>17</v>
      </c>
      <c r="AT96" s="114" t="s">
        <v>64</v>
      </c>
      <c r="AU96" s="114" t="s">
        <v>17</v>
      </c>
      <c r="AY96" s="114" t="s">
        <v>123</v>
      </c>
      <c r="BK96" s="115">
        <f>SUM($BK$97:$BK$104)</f>
        <v>0</v>
      </c>
    </row>
    <row r="97" spans="2:65" s="6" customFormat="1" ht="27" customHeight="1">
      <c r="B97" s="21"/>
      <c r="C97" s="117" t="s">
        <v>69</v>
      </c>
      <c r="D97" s="117" t="s">
        <v>124</v>
      </c>
      <c r="E97" s="118" t="s">
        <v>1241</v>
      </c>
      <c r="F97" s="218" t="s">
        <v>1242</v>
      </c>
      <c r="G97" s="219"/>
      <c r="H97" s="219"/>
      <c r="I97" s="219"/>
      <c r="J97" s="120" t="s">
        <v>172</v>
      </c>
      <c r="K97" s="121">
        <v>7.5</v>
      </c>
      <c r="L97" s="220"/>
      <c r="M97" s="219"/>
      <c r="N97" s="221">
        <f>ROUND($L$97*$K$97,2)</f>
        <v>0</v>
      </c>
      <c r="O97" s="219"/>
      <c r="P97" s="219"/>
      <c r="Q97" s="219"/>
      <c r="R97" s="119" t="s">
        <v>161</v>
      </c>
      <c r="S97" s="41"/>
      <c r="T97" s="122"/>
      <c r="U97" s="123" t="s">
        <v>35</v>
      </c>
      <c r="V97" s="22"/>
      <c r="W97" s="22"/>
      <c r="X97" s="124">
        <v>0</v>
      </c>
      <c r="Y97" s="124">
        <f>$X$97*$K$97</f>
        <v>0</v>
      </c>
      <c r="Z97" s="124">
        <v>0</v>
      </c>
      <c r="AA97" s="125">
        <f>$Z$97*$K$97</f>
        <v>0</v>
      </c>
      <c r="AR97" s="80" t="s">
        <v>122</v>
      </c>
      <c r="AT97" s="80" t="s">
        <v>124</v>
      </c>
      <c r="AU97" s="80" t="s">
        <v>73</v>
      </c>
      <c r="AY97" s="6" t="s">
        <v>123</v>
      </c>
      <c r="BE97" s="126">
        <f>IF($U$97="základní",$N$97,0)</f>
        <v>0</v>
      </c>
      <c r="BF97" s="126">
        <f>IF($U$97="snížená",$N$97,0)</f>
        <v>0</v>
      </c>
      <c r="BG97" s="126">
        <f>IF($U$97="zákl. přenesená",$N$97,0)</f>
        <v>0</v>
      </c>
      <c r="BH97" s="126">
        <f>IF($U$97="sníž. přenesená",$N$97,0)</f>
        <v>0</v>
      </c>
      <c r="BI97" s="126">
        <f>IF($U$97="nulová",$N$97,0)</f>
        <v>0</v>
      </c>
      <c r="BJ97" s="80" t="s">
        <v>17</v>
      </c>
      <c r="BK97" s="126">
        <f>ROUND($L$97*$K$97,2)</f>
        <v>0</v>
      </c>
      <c r="BL97" s="80" t="s">
        <v>122</v>
      </c>
      <c r="BM97" s="80" t="s">
        <v>1243</v>
      </c>
    </row>
    <row r="98" spans="2:47" s="6" customFormat="1" ht="16.5" customHeight="1">
      <c r="B98" s="21"/>
      <c r="C98" s="22"/>
      <c r="D98" s="22"/>
      <c r="E98" s="22"/>
      <c r="F98" s="222" t="s">
        <v>1244</v>
      </c>
      <c r="G98" s="189"/>
      <c r="H98" s="189"/>
      <c r="I98" s="189"/>
      <c r="J98" s="189"/>
      <c r="K98" s="189"/>
      <c r="L98" s="189"/>
      <c r="M98" s="189"/>
      <c r="N98" s="189"/>
      <c r="O98" s="189"/>
      <c r="P98" s="189"/>
      <c r="Q98" s="189"/>
      <c r="R98" s="189"/>
      <c r="S98" s="41"/>
      <c r="T98" s="50"/>
      <c r="U98" s="22"/>
      <c r="V98" s="22"/>
      <c r="W98" s="22"/>
      <c r="X98" s="22"/>
      <c r="Y98" s="22"/>
      <c r="Z98" s="22"/>
      <c r="AA98" s="51"/>
      <c r="AT98" s="6" t="s">
        <v>128</v>
      </c>
      <c r="AU98" s="6" t="s">
        <v>73</v>
      </c>
    </row>
    <row r="99" spans="2:47" s="6" customFormat="1" ht="85.5" customHeight="1">
      <c r="B99" s="21"/>
      <c r="C99" s="22"/>
      <c r="D99" s="22"/>
      <c r="E99" s="22"/>
      <c r="F99" s="227" t="s">
        <v>1245</v>
      </c>
      <c r="G99" s="189"/>
      <c r="H99" s="189"/>
      <c r="I99" s="189"/>
      <c r="J99" s="189"/>
      <c r="K99" s="189"/>
      <c r="L99" s="189"/>
      <c r="M99" s="189"/>
      <c r="N99" s="189"/>
      <c r="O99" s="189"/>
      <c r="P99" s="189"/>
      <c r="Q99" s="189"/>
      <c r="R99" s="189"/>
      <c r="S99" s="41"/>
      <c r="T99" s="50"/>
      <c r="U99" s="22"/>
      <c r="V99" s="22"/>
      <c r="W99" s="22"/>
      <c r="X99" s="22"/>
      <c r="Y99" s="22"/>
      <c r="Z99" s="22"/>
      <c r="AA99" s="51"/>
      <c r="AT99" s="6" t="s">
        <v>165</v>
      </c>
      <c r="AU99" s="6" t="s">
        <v>73</v>
      </c>
    </row>
    <row r="100" spans="2:51" s="6" customFormat="1" ht="15.75" customHeight="1">
      <c r="B100" s="137"/>
      <c r="C100" s="138"/>
      <c r="D100" s="138"/>
      <c r="E100" s="138"/>
      <c r="F100" s="232" t="s">
        <v>1246</v>
      </c>
      <c r="G100" s="233"/>
      <c r="H100" s="233"/>
      <c r="I100" s="233"/>
      <c r="J100" s="138"/>
      <c r="K100" s="140">
        <v>7.5</v>
      </c>
      <c r="L100" s="138"/>
      <c r="M100" s="138"/>
      <c r="N100" s="138"/>
      <c r="O100" s="138"/>
      <c r="P100" s="138"/>
      <c r="Q100" s="138"/>
      <c r="R100" s="138"/>
      <c r="S100" s="141"/>
      <c r="T100" s="142"/>
      <c r="U100" s="138"/>
      <c r="V100" s="138"/>
      <c r="W100" s="138"/>
      <c r="X100" s="138"/>
      <c r="Y100" s="138"/>
      <c r="Z100" s="138"/>
      <c r="AA100" s="143"/>
      <c r="AT100" s="144" t="s">
        <v>214</v>
      </c>
      <c r="AU100" s="144" t="s">
        <v>73</v>
      </c>
      <c r="AV100" s="144" t="s">
        <v>73</v>
      </c>
      <c r="AW100" s="144" t="s">
        <v>104</v>
      </c>
      <c r="AX100" s="144" t="s">
        <v>17</v>
      </c>
      <c r="AY100" s="144" t="s">
        <v>123</v>
      </c>
    </row>
    <row r="101" spans="2:65" s="6" customFormat="1" ht="27" customHeight="1">
      <c r="B101" s="21"/>
      <c r="C101" s="117" t="s">
        <v>135</v>
      </c>
      <c r="D101" s="117" t="s">
        <v>124</v>
      </c>
      <c r="E101" s="118" t="s">
        <v>1247</v>
      </c>
      <c r="F101" s="218" t="s">
        <v>1248</v>
      </c>
      <c r="G101" s="219"/>
      <c r="H101" s="219"/>
      <c r="I101" s="219"/>
      <c r="J101" s="120" t="s">
        <v>172</v>
      </c>
      <c r="K101" s="121">
        <v>7.5</v>
      </c>
      <c r="L101" s="220"/>
      <c r="M101" s="219"/>
      <c r="N101" s="221">
        <f>ROUND($L$101*$K$101,2)</f>
        <v>0</v>
      </c>
      <c r="O101" s="219"/>
      <c r="P101" s="219"/>
      <c r="Q101" s="219"/>
      <c r="R101" s="119" t="s">
        <v>161</v>
      </c>
      <c r="S101" s="41"/>
      <c r="T101" s="122"/>
      <c r="U101" s="123" t="s">
        <v>35</v>
      </c>
      <c r="V101" s="22"/>
      <c r="W101" s="22"/>
      <c r="X101" s="124">
        <v>0.108</v>
      </c>
      <c r="Y101" s="124">
        <f>$X$101*$K$101</f>
        <v>0.8099999999999999</v>
      </c>
      <c r="Z101" s="124">
        <v>0</v>
      </c>
      <c r="AA101" s="125">
        <f>$Z$101*$K$101</f>
        <v>0</v>
      </c>
      <c r="AR101" s="80" t="s">
        <v>122</v>
      </c>
      <c r="AT101" s="80" t="s">
        <v>124</v>
      </c>
      <c r="AU101" s="80" t="s">
        <v>73</v>
      </c>
      <c r="AY101" s="6" t="s">
        <v>123</v>
      </c>
      <c r="BE101" s="126">
        <f>IF($U$101="základní",$N$101,0)</f>
        <v>0</v>
      </c>
      <c r="BF101" s="126">
        <f>IF($U$101="snížená",$N$101,0)</f>
        <v>0</v>
      </c>
      <c r="BG101" s="126">
        <f>IF($U$101="zákl. přenesená",$N$101,0)</f>
        <v>0</v>
      </c>
      <c r="BH101" s="126">
        <f>IF($U$101="sníž. přenesená",$N$101,0)</f>
        <v>0</v>
      </c>
      <c r="BI101" s="126">
        <f>IF($U$101="nulová",$N$101,0)</f>
        <v>0</v>
      </c>
      <c r="BJ101" s="80" t="s">
        <v>17</v>
      </c>
      <c r="BK101" s="126">
        <f>ROUND($L$101*$K$101,2)</f>
        <v>0</v>
      </c>
      <c r="BL101" s="80" t="s">
        <v>122</v>
      </c>
      <c r="BM101" s="80" t="s">
        <v>1249</v>
      </c>
    </row>
    <row r="102" spans="2:47" s="6" customFormat="1" ht="16.5" customHeight="1">
      <c r="B102" s="21"/>
      <c r="C102" s="22"/>
      <c r="D102" s="22"/>
      <c r="E102" s="22"/>
      <c r="F102" s="222" t="s">
        <v>1250</v>
      </c>
      <c r="G102" s="189"/>
      <c r="H102" s="189"/>
      <c r="I102" s="189"/>
      <c r="J102" s="189"/>
      <c r="K102" s="189"/>
      <c r="L102" s="189"/>
      <c r="M102" s="189"/>
      <c r="N102" s="189"/>
      <c r="O102" s="189"/>
      <c r="P102" s="189"/>
      <c r="Q102" s="189"/>
      <c r="R102" s="189"/>
      <c r="S102" s="41"/>
      <c r="T102" s="50"/>
      <c r="U102" s="22"/>
      <c r="V102" s="22"/>
      <c r="W102" s="22"/>
      <c r="X102" s="22"/>
      <c r="Y102" s="22"/>
      <c r="Z102" s="22"/>
      <c r="AA102" s="51"/>
      <c r="AT102" s="6" t="s">
        <v>128</v>
      </c>
      <c r="AU102" s="6" t="s">
        <v>73</v>
      </c>
    </row>
    <row r="103" spans="2:47" s="6" customFormat="1" ht="121.5" customHeight="1">
      <c r="B103" s="21"/>
      <c r="C103" s="22"/>
      <c r="D103" s="22"/>
      <c r="E103" s="22"/>
      <c r="F103" s="227" t="s">
        <v>1251</v>
      </c>
      <c r="G103" s="189"/>
      <c r="H103" s="189"/>
      <c r="I103" s="189"/>
      <c r="J103" s="189"/>
      <c r="K103" s="189"/>
      <c r="L103" s="189"/>
      <c r="M103" s="189"/>
      <c r="N103" s="189"/>
      <c r="O103" s="189"/>
      <c r="P103" s="189"/>
      <c r="Q103" s="189"/>
      <c r="R103" s="189"/>
      <c r="S103" s="41"/>
      <c r="T103" s="50"/>
      <c r="U103" s="22"/>
      <c r="V103" s="22"/>
      <c r="W103" s="22"/>
      <c r="X103" s="22"/>
      <c r="Y103" s="22"/>
      <c r="Z103" s="22"/>
      <c r="AA103" s="51"/>
      <c r="AT103" s="6" t="s">
        <v>165</v>
      </c>
      <c r="AU103" s="6" t="s">
        <v>73</v>
      </c>
    </row>
    <row r="104" spans="2:65" s="6" customFormat="1" ht="15.75" customHeight="1">
      <c r="B104" s="21"/>
      <c r="C104" s="133" t="s">
        <v>138</v>
      </c>
      <c r="D104" s="133" t="s">
        <v>190</v>
      </c>
      <c r="E104" s="134" t="s">
        <v>1252</v>
      </c>
      <c r="F104" s="228" t="s">
        <v>1253</v>
      </c>
      <c r="G104" s="229"/>
      <c r="H104" s="229"/>
      <c r="I104" s="229"/>
      <c r="J104" s="135" t="s">
        <v>146</v>
      </c>
      <c r="K104" s="136">
        <v>3</v>
      </c>
      <c r="L104" s="230"/>
      <c r="M104" s="229"/>
      <c r="N104" s="231">
        <f>ROUND($L$104*$K$104,2)</f>
        <v>0</v>
      </c>
      <c r="O104" s="219"/>
      <c r="P104" s="219"/>
      <c r="Q104" s="219"/>
      <c r="R104" s="119" t="s">
        <v>161</v>
      </c>
      <c r="S104" s="41"/>
      <c r="T104" s="122"/>
      <c r="U104" s="123" t="s">
        <v>35</v>
      </c>
      <c r="V104" s="22"/>
      <c r="W104" s="22"/>
      <c r="X104" s="124">
        <v>2.37</v>
      </c>
      <c r="Y104" s="124">
        <f>$X$104*$K$104</f>
        <v>7.11</v>
      </c>
      <c r="Z104" s="124">
        <v>0</v>
      </c>
      <c r="AA104" s="125">
        <f>$Z$104*$K$104</f>
        <v>0</v>
      </c>
      <c r="AR104" s="80" t="s">
        <v>144</v>
      </c>
      <c r="AT104" s="80" t="s">
        <v>190</v>
      </c>
      <c r="AU104" s="80" t="s">
        <v>73</v>
      </c>
      <c r="AY104" s="6" t="s">
        <v>123</v>
      </c>
      <c r="BE104" s="126">
        <f>IF($U$104="základní",$N$104,0)</f>
        <v>0</v>
      </c>
      <c r="BF104" s="126">
        <f>IF($U$104="snížená",$N$104,0)</f>
        <v>0</v>
      </c>
      <c r="BG104" s="126">
        <f>IF($U$104="zákl. přenesená",$N$104,0)</f>
        <v>0</v>
      </c>
      <c r="BH104" s="126">
        <f>IF($U$104="sníž. přenesená",$N$104,0)</f>
        <v>0</v>
      </c>
      <c r="BI104" s="126">
        <f>IF($U$104="nulová",$N$104,0)</f>
        <v>0</v>
      </c>
      <c r="BJ104" s="80" t="s">
        <v>17</v>
      </c>
      <c r="BK104" s="126">
        <f>ROUND($L$104*$K$104,2)</f>
        <v>0</v>
      </c>
      <c r="BL104" s="80" t="s">
        <v>122</v>
      </c>
      <c r="BM104" s="80" t="s">
        <v>1254</v>
      </c>
    </row>
    <row r="105" spans="2:63" s="106" customFormat="1" ht="30.75" customHeight="1">
      <c r="B105" s="107"/>
      <c r="C105" s="108"/>
      <c r="D105" s="116" t="s">
        <v>767</v>
      </c>
      <c r="E105" s="108"/>
      <c r="F105" s="108"/>
      <c r="G105" s="108"/>
      <c r="H105" s="108"/>
      <c r="I105" s="108"/>
      <c r="J105" s="108"/>
      <c r="K105" s="108"/>
      <c r="L105" s="108"/>
      <c r="M105" s="108"/>
      <c r="N105" s="226">
        <f>$BK$105</f>
        <v>0</v>
      </c>
      <c r="O105" s="225"/>
      <c r="P105" s="225"/>
      <c r="Q105" s="225"/>
      <c r="R105" s="108"/>
      <c r="S105" s="110"/>
      <c r="T105" s="111"/>
      <c r="U105" s="108"/>
      <c r="V105" s="108"/>
      <c r="W105" s="112">
        <f>SUM($W$106:$W$109)</f>
        <v>0</v>
      </c>
      <c r="X105" s="108"/>
      <c r="Y105" s="112">
        <f>SUM($Y$106:$Y$109)</f>
        <v>2.0995500000000002</v>
      </c>
      <c r="Z105" s="108"/>
      <c r="AA105" s="113">
        <f>SUM($AA$106:$AA$109)</f>
        <v>0</v>
      </c>
      <c r="AR105" s="114" t="s">
        <v>17</v>
      </c>
      <c r="AT105" s="114" t="s">
        <v>64</v>
      </c>
      <c r="AU105" s="114" t="s">
        <v>17</v>
      </c>
      <c r="AY105" s="114" t="s">
        <v>123</v>
      </c>
      <c r="BK105" s="115">
        <f>SUM($BK$106:$BK$109)</f>
        <v>0</v>
      </c>
    </row>
    <row r="106" spans="2:65" s="6" customFormat="1" ht="15.75" customHeight="1">
      <c r="B106" s="21"/>
      <c r="C106" s="120" t="s">
        <v>122</v>
      </c>
      <c r="D106" s="120" t="s">
        <v>124</v>
      </c>
      <c r="E106" s="118" t="s">
        <v>921</v>
      </c>
      <c r="F106" s="218" t="s">
        <v>922</v>
      </c>
      <c r="G106" s="219"/>
      <c r="H106" s="219"/>
      <c r="I106" s="219"/>
      <c r="J106" s="120" t="s">
        <v>172</v>
      </c>
      <c r="K106" s="121">
        <v>7.5</v>
      </c>
      <c r="L106" s="220"/>
      <c r="M106" s="219"/>
      <c r="N106" s="221">
        <f>ROUND($L$106*$K$106,2)</f>
        <v>0</v>
      </c>
      <c r="O106" s="219"/>
      <c r="P106" s="219"/>
      <c r="Q106" s="219"/>
      <c r="R106" s="119" t="s">
        <v>161</v>
      </c>
      <c r="S106" s="41"/>
      <c r="T106" s="122"/>
      <c r="U106" s="123" t="s">
        <v>35</v>
      </c>
      <c r="V106" s="22"/>
      <c r="W106" s="22"/>
      <c r="X106" s="124">
        <v>0.27994</v>
      </c>
      <c r="Y106" s="124">
        <f>$X$106*$K$106</f>
        <v>2.0995500000000002</v>
      </c>
      <c r="Z106" s="124">
        <v>0</v>
      </c>
      <c r="AA106" s="125">
        <f>$Z$106*$K$106</f>
        <v>0</v>
      </c>
      <c r="AR106" s="80" t="s">
        <v>122</v>
      </c>
      <c r="AT106" s="80" t="s">
        <v>124</v>
      </c>
      <c r="AU106" s="80" t="s">
        <v>73</v>
      </c>
      <c r="AY106" s="80" t="s">
        <v>123</v>
      </c>
      <c r="BE106" s="126">
        <f>IF($U$106="základní",$N$106,0)</f>
        <v>0</v>
      </c>
      <c r="BF106" s="126">
        <f>IF($U$106="snížená",$N$106,0)</f>
        <v>0</v>
      </c>
      <c r="BG106" s="126">
        <f>IF($U$106="zákl. přenesená",$N$106,0)</f>
        <v>0</v>
      </c>
      <c r="BH106" s="126">
        <f>IF($U$106="sníž. přenesená",$N$106,0)</f>
        <v>0</v>
      </c>
      <c r="BI106" s="126">
        <f>IF($U$106="nulová",$N$106,0)</f>
        <v>0</v>
      </c>
      <c r="BJ106" s="80" t="s">
        <v>17</v>
      </c>
      <c r="BK106" s="126">
        <f>ROUND($L$106*$K$106,2)</f>
        <v>0</v>
      </c>
      <c r="BL106" s="80" t="s">
        <v>122</v>
      </c>
      <c r="BM106" s="80" t="s">
        <v>1255</v>
      </c>
    </row>
    <row r="107" spans="2:47" s="6" customFormat="1" ht="16.5" customHeight="1">
      <c r="B107" s="21"/>
      <c r="C107" s="22"/>
      <c r="D107" s="22"/>
      <c r="E107" s="22"/>
      <c r="F107" s="222" t="s">
        <v>924</v>
      </c>
      <c r="G107" s="189"/>
      <c r="H107" s="189"/>
      <c r="I107" s="189"/>
      <c r="J107" s="189"/>
      <c r="K107" s="189"/>
      <c r="L107" s="189"/>
      <c r="M107" s="189"/>
      <c r="N107" s="189"/>
      <c r="O107" s="189"/>
      <c r="P107" s="189"/>
      <c r="Q107" s="189"/>
      <c r="R107" s="189"/>
      <c r="S107" s="41"/>
      <c r="T107" s="50"/>
      <c r="U107" s="22"/>
      <c r="V107" s="22"/>
      <c r="W107" s="22"/>
      <c r="X107" s="22"/>
      <c r="Y107" s="22"/>
      <c r="Z107" s="22"/>
      <c r="AA107" s="51"/>
      <c r="AT107" s="6" t="s">
        <v>128</v>
      </c>
      <c r="AU107" s="6" t="s">
        <v>73</v>
      </c>
    </row>
    <row r="108" spans="2:51" s="6" customFormat="1" ht="15.75" customHeight="1">
      <c r="B108" s="145"/>
      <c r="C108" s="146"/>
      <c r="D108" s="146"/>
      <c r="E108" s="146"/>
      <c r="F108" s="234" t="s">
        <v>1256</v>
      </c>
      <c r="G108" s="235"/>
      <c r="H108" s="235"/>
      <c r="I108" s="235"/>
      <c r="J108" s="146"/>
      <c r="K108" s="146"/>
      <c r="L108" s="146"/>
      <c r="M108" s="146"/>
      <c r="N108" s="146"/>
      <c r="O108" s="146"/>
      <c r="P108" s="146"/>
      <c r="Q108" s="146"/>
      <c r="R108" s="146"/>
      <c r="S108" s="148"/>
      <c r="T108" s="149"/>
      <c r="U108" s="146"/>
      <c r="V108" s="146"/>
      <c r="W108" s="146"/>
      <c r="X108" s="146"/>
      <c r="Y108" s="146"/>
      <c r="Z108" s="146"/>
      <c r="AA108" s="150"/>
      <c r="AT108" s="151" t="s">
        <v>214</v>
      </c>
      <c r="AU108" s="151" t="s">
        <v>73</v>
      </c>
      <c r="AV108" s="151" t="s">
        <v>17</v>
      </c>
      <c r="AW108" s="151" t="s">
        <v>104</v>
      </c>
      <c r="AX108" s="151" t="s">
        <v>65</v>
      </c>
      <c r="AY108" s="151" t="s">
        <v>123</v>
      </c>
    </row>
    <row r="109" spans="2:51" s="6" customFormat="1" ht="15.75" customHeight="1">
      <c r="B109" s="137"/>
      <c r="C109" s="138"/>
      <c r="D109" s="138"/>
      <c r="E109" s="138"/>
      <c r="F109" s="232" t="s">
        <v>1257</v>
      </c>
      <c r="G109" s="233"/>
      <c r="H109" s="233"/>
      <c r="I109" s="233"/>
      <c r="J109" s="138"/>
      <c r="K109" s="140">
        <v>7.5</v>
      </c>
      <c r="L109" s="138"/>
      <c r="M109" s="138"/>
      <c r="N109" s="138"/>
      <c r="O109" s="138"/>
      <c r="P109" s="138"/>
      <c r="Q109" s="138"/>
      <c r="R109" s="138"/>
      <c r="S109" s="141"/>
      <c r="T109" s="142"/>
      <c r="U109" s="138"/>
      <c r="V109" s="138"/>
      <c r="W109" s="138"/>
      <c r="X109" s="138"/>
      <c r="Y109" s="138"/>
      <c r="Z109" s="138"/>
      <c r="AA109" s="143"/>
      <c r="AT109" s="144" t="s">
        <v>214</v>
      </c>
      <c r="AU109" s="144" t="s">
        <v>73</v>
      </c>
      <c r="AV109" s="144" t="s">
        <v>73</v>
      </c>
      <c r="AW109" s="144" t="s">
        <v>104</v>
      </c>
      <c r="AX109" s="144" t="s">
        <v>17</v>
      </c>
      <c r="AY109" s="144" t="s">
        <v>123</v>
      </c>
    </row>
    <row r="110" spans="2:63" s="106" customFormat="1" ht="30.75" customHeight="1">
      <c r="B110" s="107"/>
      <c r="C110" s="108"/>
      <c r="D110" s="116" t="s">
        <v>435</v>
      </c>
      <c r="E110" s="108"/>
      <c r="F110" s="108"/>
      <c r="G110" s="108"/>
      <c r="H110" s="108"/>
      <c r="I110" s="108"/>
      <c r="J110" s="108"/>
      <c r="K110" s="108"/>
      <c r="L110" s="108"/>
      <c r="M110" s="108"/>
      <c r="N110" s="226">
        <f>$BK$110</f>
        <v>0</v>
      </c>
      <c r="O110" s="225"/>
      <c r="P110" s="225"/>
      <c r="Q110" s="225"/>
      <c r="R110" s="108"/>
      <c r="S110" s="110"/>
      <c r="T110" s="111"/>
      <c r="U110" s="108"/>
      <c r="V110" s="108"/>
      <c r="W110" s="112">
        <f>$W$111</f>
        <v>0</v>
      </c>
      <c r="X110" s="108"/>
      <c r="Y110" s="112">
        <f>$Y$111</f>
        <v>0</v>
      </c>
      <c r="Z110" s="108"/>
      <c r="AA110" s="113">
        <f>$AA$111</f>
        <v>0</v>
      </c>
      <c r="AR110" s="114" t="s">
        <v>17</v>
      </c>
      <c r="AT110" s="114" t="s">
        <v>64</v>
      </c>
      <c r="AU110" s="114" t="s">
        <v>17</v>
      </c>
      <c r="AY110" s="114" t="s">
        <v>123</v>
      </c>
      <c r="BK110" s="115">
        <f>$BK$111</f>
        <v>0</v>
      </c>
    </row>
    <row r="111" spans="2:63" s="106" customFormat="1" ht="15.75" customHeight="1">
      <c r="B111" s="107"/>
      <c r="C111" s="108"/>
      <c r="D111" s="116" t="s">
        <v>592</v>
      </c>
      <c r="E111" s="108"/>
      <c r="F111" s="108"/>
      <c r="G111" s="108"/>
      <c r="H111" s="108"/>
      <c r="I111" s="108"/>
      <c r="J111" s="108"/>
      <c r="K111" s="108"/>
      <c r="L111" s="108"/>
      <c r="M111" s="108"/>
      <c r="N111" s="226">
        <f>$BK$111</f>
        <v>0</v>
      </c>
      <c r="O111" s="225"/>
      <c r="P111" s="225"/>
      <c r="Q111" s="225"/>
      <c r="R111" s="108"/>
      <c r="S111" s="110"/>
      <c r="T111" s="111"/>
      <c r="U111" s="108"/>
      <c r="V111" s="108"/>
      <c r="W111" s="112">
        <f>SUM($W$112:$W$113)</f>
        <v>0</v>
      </c>
      <c r="X111" s="108"/>
      <c r="Y111" s="112">
        <f>SUM($Y$112:$Y$113)</f>
        <v>0</v>
      </c>
      <c r="Z111" s="108"/>
      <c r="AA111" s="113">
        <f>SUM($AA$112:$AA$113)</f>
        <v>0</v>
      </c>
      <c r="AR111" s="114" t="s">
        <v>17</v>
      </c>
      <c r="AT111" s="114" t="s">
        <v>64</v>
      </c>
      <c r="AU111" s="114" t="s">
        <v>73</v>
      </c>
      <c r="AY111" s="114" t="s">
        <v>123</v>
      </c>
      <c r="BK111" s="115">
        <f>SUM($BK$112:$BK$113)</f>
        <v>0</v>
      </c>
    </row>
    <row r="112" spans="2:65" s="6" customFormat="1" ht="27" customHeight="1">
      <c r="B112" s="21"/>
      <c r="C112" s="117" t="s">
        <v>22</v>
      </c>
      <c r="D112" s="117" t="s">
        <v>124</v>
      </c>
      <c r="E112" s="118" t="s">
        <v>1258</v>
      </c>
      <c r="F112" s="218" t="s">
        <v>1259</v>
      </c>
      <c r="G112" s="219"/>
      <c r="H112" s="219"/>
      <c r="I112" s="219"/>
      <c r="J112" s="120" t="s">
        <v>218</v>
      </c>
      <c r="K112" s="121">
        <v>10.02</v>
      </c>
      <c r="L112" s="220"/>
      <c r="M112" s="219"/>
      <c r="N112" s="221">
        <f>ROUND($L$112*$K$112,2)</f>
        <v>0</v>
      </c>
      <c r="O112" s="219"/>
      <c r="P112" s="219"/>
      <c r="Q112" s="219"/>
      <c r="R112" s="119" t="s">
        <v>161</v>
      </c>
      <c r="S112" s="41"/>
      <c r="T112" s="122"/>
      <c r="U112" s="123" t="s">
        <v>35</v>
      </c>
      <c r="V112" s="22"/>
      <c r="W112" s="22"/>
      <c r="X112" s="124">
        <v>0</v>
      </c>
      <c r="Y112" s="124">
        <f>$X$112*$K$112</f>
        <v>0</v>
      </c>
      <c r="Z112" s="124">
        <v>0</v>
      </c>
      <c r="AA112" s="125">
        <f>$Z$112*$K$112</f>
        <v>0</v>
      </c>
      <c r="AR112" s="80" t="s">
        <v>122</v>
      </c>
      <c r="AT112" s="80" t="s">
        <v>124</v>
      </c>
      <c r="AU112" s="80" t="s">
        <v>69</v>
      </c>
      <c r="AY112" s="6" t="s">
        <v>123</v>
      </c>
      <c r="BE112" s="126">
        <f>IF($U$112="základní",$N$112,0)</f>
        <v>0</v>
      </c>
      <c r="BF112" s="126">
        <f>IF($U$112="snížená",$N$112,0)</f>
        <v>0</v>
      </c>
      <c r="BG112" s="126">
        <f>IF($U$112="zákl. přenesená",$N$112,0)</f>
        <v>0</v>
      </c>
      <c r="BH112" s="126">
        <f>IF($U$112="sníž. přenesená",$N$112,0)</f>
        <v>0</v>
      </c>
      <c r="BI112" s="126">
        <f>IF($U$112="nulová",$N$112,0)</f>
        <v>0</v>
      </c>
      <c r="BJ112" s="80" t="s">
        <v>17</v>
      </c>
      <c r="BK112" s="126">
        <f>ROUND($L$112*$K$112,2)</f>
        <v>0</v>
      </c>
      <c r="BL112" s="80" t="s">
        <v>122</v>
      </c>
      <c r="BM112" s="80" t="s">
        <v>1260</v>
      </c>
    </row>
    <row r="113" spans="2:47" s="6" customFormat="1" ht="27" customHeight="1">
      <c r="B113" s="21"/>
      <c r="C113" s="22"/>
      <c r="D113" s="22"/>
      <c r="E113" s="22"/>
      <c r="F113" s="222" t="s">
        <v>1261</v>
      </c>
      <c r="G113" s="189"/>
      <c r="H113" s="189"/>
      <c r="I113" s="189"/>
      <c r="J113" s="189"/>
      <c r="K113" s="189"/>
      <c r="L113" s="189"/>
      <c r="M113" s="189"/>
      <c r="N113" s="189"/>
      <c r="O113" s="189"/>
      <c r="P113" s="189"/>
      <c r="Q113" s="189"/>
      <c r="R113" s="189"/>
      <c r="S113" s="41"/>
      <c r="T113" s="127"/>
      <c r="U113" s="128"/>
      <c r="V113" s="128"/>
      <c r="W113" s="128"/>
      <c r="X113" s="128"/>
      <c r="Y113" s="128"/>
      <c r="Z113" s="128"/>
      <c r="AA113" s="129"/>
      <c r="AT113" s="6" t="s">
        <v>128</v>
      </c>
      <c r="AU113" s="6" t="s">
        <v>69</v>
      </c>
    </row>
    <row r="114" spans="2:19" s="6" customFormat="1" ht="7.5" customHeight="1">
      <c r="B114" s="36"/>
      <c r="C114" s="37"/>
      <c r="D114" s="37"/>
      <c r="E114" s="37"/>
      <c r="F114" s="37"/>
      <c r="G114" s="37"/>
      <c r="H114" s="37"/>
      <c r="I114" s="37"/>
      <c r="J114" s="37"/>
      <c r="K114" s="37"/>
      <c r="L114" s="37"/>
      <c r="M114" s="37"/>
      <c r="N114" s="37"/>
      <c r="O114" s="37"/>
      <c r="P114" s="37"/>
      <c r="Q114" s="37"/>
      <c r="R114" s="37"/>
      <c r="S114" s="41"/>
    </row>
    <row r="427" s="2" customFormat="1" ht="14.25" customHeight="1"/>
  </sheetData>
  <sheetProtection password="CC35" sheet="1" objects="1" scenarios="1" formatColumns="0" formatRows="0" sort="0" autoFilter="0"/>
  <mergeCells count="107">
    <mergeCell ref="H1:K1"/>
    <mergeCell ref="S2:AC2"/>
    <mergeCell ref="F113:R113"/>
    <mergeCell ref="N75:Q75"/>
    <mergeCell ref="N76:Q76"/>
    <mergeCell ref="N77:Q77"/>
    <mergeCell ref="N96:Q96"/>
    <mergeCell ref="N105:Q105"/>
    <mergeCell ref="N110:Q110"/>
    <mergeCell ref="N111:Q111"/>
    <mergeCell ref="F107:R107"/>
    <mergeCell ref="F108:I108"/>
    <mergeCell ref="F109:I109"/>
    <mergeCell ref="F112:I112"/>
    <mergeCell ref="L112:M112"/>
    <mergeCell ref="N112:Q112"/>
    <mergeCell ref="F104:I104"/>
    <mergeCell ref="L104:M104"/>
    <mergeCell ref="N104:Q104"/>
    <mergeCell ref="F106:I106"/>
    <mergeCell ref="L106:M106"/>
    <mergeCell ref="N106:Q106"/>
    <mergeCell ref="F100:I100"/>
    <mergeCell ref="F101:I101"/>
    <mergeCell ref="L101:M101"/>
    <mergeCell ref="N101:Q101"/>
    <mergeCell ref="F102:R102"/>
    <mergeCell ref="F103:R103"/>
    <mergeCell ref="F95:I95"/>
    <mergeCell ref="F97:I97"/>
    <mergeCell ref="L97:M97"/>
    <mergeCell ref="N97:Q97"/>
    <mergeCell ref="F98:R98"/>
    <mergeCell ref="F99:R99"/>
    <mergeCell ref="F91:I91"/>
    <mergeCell ref="F92:I92"/>
    <mergeCell ref="L92:M92"/>
    <mergeCell ref="N92:Q92"/>
    <mergeCell ref="F93:R93"/>
    <mergeCell ref="F94:R94"/>
    <mergeCell ref="F87:R87"/>
    <mergeCell ref="F88:I88"/>
    <mergeCell ref="L88:M88"/>
    <mergeCell ref="N88:Q88"/>
    <mergeCell ref="F89:R89"/>
    <mergeCell ref="F90:R90"/>
    <mergeCell ref="F83:R83"/>
    <mergeCell ref="F84:R84"/>
    <mergeCell ref="F85:I85"/>
    <mergeCell ref="L85:M85"/>
    <mergeCell ref="N85:Q85"/>
    <mergeCell ref="F86:R86"/>
    <mergeCell ref="F79:R79"/>
    <mergeCell ref="F80:R80"/>
    <mergeCell ref="F81:I81"/>
    <mergeCell ref="F82:I82"/>
    <mergeCell ref="L82:M82"/>
    <mergeCell ref="N82:Q82"/>
    <mergeCell ref="F74:I74"/>
    <mergeCell ref="L74:M74"/>
    <mergeCell ref="N74:Q74"/>
    <mergeCell ref="F78:I78"/>
    <mergeCell ref="L78:M78"/>
    <mergeCell ref="N78:Q78"/>
    <mergeCell ref="N57:Q57"/>
    <mergeCell ref="C64:R64"/>
    <mergeCell ref="F66:Q66"/>
    <mergeCell ref="F67:Q67"/>
    <mergeCell ref="M69:P69"/>
    <mergeCell ref="M71:Q71"/>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V24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46"/>
      <c r="B1" s="243"/>
      <c r="C1" s="243"/>
      <c r="D1" s="244" t="s">
        <v>1</v>
      </c>
      <c r="E1" s="243"/>
      <c r="F1" s="245" t="s">
        <v>1520</v>
      </c>
      <c r="G1" s="245"/>
      <c r="H1" s="247" t="s">
        <v>1521</v>
      </c>
      <c r="I1" s="247"/>
      <c r="J1" s="247"/>
      <c r="K1" s="247"/>
      <c r="L1" s="245" t="s">
        <v>1522</v>
      </c>
      <c r="M1" s="245"/>
      <c r="N1" s="243"/>
      <c r="O1" s="244" t="s">
        <v>95</v>
      </c>
      <c r="P1" s="243"/>
      <c r="Q1" s="243"/>
      <c r="R1" s="243"/>
      <c r="S1" s="245" t="s">
        <v>1523</v>
      </c>
      <c r="T1" s="245"/>
      <c r="U1" s="246"/>
      <c r="V1" s="24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9" t="s">
        <v>5</v>
      </c>
      <c r="D2" s="170"/>
      <c r="E2" s="170"/>
      <c r="F2" s="170"/>
      <c r="G2" s="170"/>
      <c r="H2" s="170"/>
      <c r="I2" s="170"/>
      <c r="J2" s="170"/>
      <c r="K2" s="170"/>
      <c r="L2" s="170"/>
      <c r="M2" s="170"/>
      <c r="N2" s="170"/>
      <c r="O2" s="170"/>
      <c r="P2" s="170"/>
      <c r="Q2" s="170"/>
      <c r="R2" s="170"/>
      <c r="S2" s="204"/>
      <c r="T2" s="170"/>
      <c r="U2" s="170"/>
      <c r="V2" s="170"/>
      <c r="W2" s="170"/>
      <c r="X2" s="170"/>
      <c r="Y2" s="170"/>
      <c r="Z2" s="170"/>
      <c r="AA2" s="170"/>
      <c r="AB2" s="170"/>
      <c r="AC2" s="170"/>
      <c r="AT2" s="2" t="s">
        <v>94</v>
      </c>
    </row>
    <row r="3" spans="2:46" s="2" customFormat="1" ht="7.5" customHeight="1">
      <c r="B3" s="7"/>
      <c r="C3" s="8"/>
      <c r="D3" s="8"/>
      <c r="E3" s="8"/>
      <c r="F3" s="8"/>
      <c r="G3" s="8"/>
      <c r="H3" s="8"/>
      <c r="I3" s="8"/>
      <c r="J3" s="8"/>
      <c r="K3" s="8"/>
      <c r="L3" s="8"/>
      <c r="M3" s="8"/>
      <c r="N3" s="8"/>
      <c r="O3" s="8"/>
      <c r="P3" s="8"/>
      <c r="Q3" s="8"/>
      <c r="R3" s="9"/>
      <c r="AT3" s="2" t="s">
        <v>73</v>
      </c>
    </row>
    <row r="4" spans="2:46" s="2" customFormat="1" ht="37.5" customHeight="1">
      <c r="B4" s="10"/>
      <c r="C4" s="171" t="s">
        <v>96</v>
      </c>
      <c r="D4" s="172"/>
      <c r="E4" s="172"/>
      <c r="F4" s="172"/>
      <c r="G4" s="172"/>
      <c r="H4" s="172"/>
      <c r="I4" s="172"/>
      <c r="J4" s="172"/>
      <c r="K4" s="172"/>
      <c r="L4" s="172"/>
      <c r="M4" s="172"/>
      <c r="N4" s="172"/>
      <c r="O4" s="172"/>
      <c r="P4" s="172"/>
      <c r="Q4" s="172"/>
      <c r="R4" s="17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205" t="str">
        <f>'Rekapitulace stavby'!$K$6</f>
        <v>S02 - Vnitroblok Závodu míru</v>
      </c>
      <c r="G6" s="172"/>
      <c r="H6" s="172"/>
      <c r="I6" s="172"/>
      <c r="J6" s="172"/>
      <c r="K6" s="172"/>
      <c r="L6" s="172"/>
      <c r="M6" s="172"/>
      <c r="N6" s="172"/>
      <c r="O6" s="172"/>
      <c r="P6" s="172"/>
      <c r="Q6" s="172"/>
      <c r="R6" s="12"/>
    </row>
    <row r="7" spans="2:18" s="6" customFormat="1" ht="18.75" customHeight="1">
      <c r="B7" s="21"/>
      <c r="C7" s="22"/>
      <c r="D7" s="15" t="s">
        <v>97</v>
      </c>
      <c r="E7" s="22"/>
      <c r="F7" s="177" t="s">
        <v>1262</v>
      </c>
      <c r="G7" s="189"/>
      <c r="H7" s="189"/>
      <c r="I7" s="189"/>
      <c r="J7" s="189"/>
      <c r="K7" s="189"/>
      <c r="L7" s="189"/>
      <c r="M7" s="189"/>
      <c r="N7" s="189"/>
      <c r="O7" s="189"/>
      <c r="P7" s="189"/>
      <c r="Q7" s="18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99</v>
      </c>
      <c r="E9" s="22"/>
      <c r="F9" s="17"/>
      <c r="G9" s="22"/>
      <c r="H9" s="22"/>
      <c r="I9" s="22"/>
      <c r="J9" s="22"/>
      <c r="K9" s="22"/>
      <c r="L9" s="22"/>
      <c r="M9" s="22"/>
      <c r="N9" s="22"/>
      <c r="O9" s="22"/>
      <c r="P9" s="22"/>
      <c r="Q9" s="22"/>
      <c r="R9" s="25"/>
    </row>
    <row r="10" spans="2:18" s="6" customFormat="1" ht="15" customHeight="1">
      <c r="B10" s="21"/>
      <c r="C10" s="22"/>
      <c r="D10" s="16" t="s">
        <v>18</v>
      </c>
      <c r="E10" s="22"/>
      <c r="F10" s="17" t="s">
        <v>26</v>
      </c>
      <c r="G10" s="22"/>
      <c r="H10" s="22"/>
      <c r="I10" s="22"/>
      <c r="J10" s="22"/>
      <c r="K10" s="22"/>
      <c r="L10" s="22"/>
      <c r="M10" s="16" t="s">
        <v>20</v>
      </c>
      <c r="N10" s="22"/>
      <c r="O10" s="206" t="str">
        <f>'Rekapitulace stavby'!$AN$8</f>
        <v>30.04.2013</v>
      </c>
      <c r="P10" s="18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90"/>
      <c r="P12" s="189"/>
      <c r="Q12" s="22"/>
      <c r="R12" s="25"/>
    </row>
    <row r="13" spans="2:18" s="6" customFormat="1" ht="18.75" customHeight="1">
      <c r="B13" s="21"/>
      <c r="C13" s="22"/>
      <c r="D13" s="22"/>
      <c r="E13" s="17" t="s">
        <v>26</v>
      </c>
      <c r="F13" s="22"/>
      <c r="G13" s="22"/>
      <c r="H13" s="22"/>
      <c r="I13" s="22"/>
      <c r="J13" s="22"/>
      <c r="K13" s="22"/>
      <c r="L13" s="22"/>
      <c r="M13" s="16" t="s">
        <v>27</v>
      </c>
      <c r="N13" s="22"/>
      <c r="O13" s="190"/>
      <c r="P13" s="18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90"/>
      <c r="P15" s="189"/>
      <c r="Q15" s="22"/>
      <c r="R15" s="25"/>
    </row>
    <row r="16" spans="2:18" s="6" customFormat="1" ht="18.75" customHeight="1">
      <c r="B16" s="21"/>
      <c r="C16" s="22"/>
      <c r="D16" s="22"/>
      <c r="E16" s="17" t="s">
        <v>26</v>
      </c>
      <c r="F16" s="22"/>
      <c r="G16" s="22"/>
      <c r="H16" s="22"/>
      <c r="I16" s="22"/>
      <c r="J16" s="22"/>
      <c r="K16" s="22"/>
      <c r="L16" s="22"/>
      <c r="M16" s="16" t="s">
        <v>27</v>
      </c>
      <c r="N16" s="22"/>
      <c r="O16" s="190"/>
      <c r="P16" s="18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90"/>
      <c r="P18" s="189"/>
      <c r="Q18" s="22"/>
      <c r="R18" s="25"/>
    </row>
    <row r="19" spans="2:18" s="6" customFormat="1" ht="18.75" customHeight="1">
      <c r="B19" s="21"/>
      <c r="C19" s="22"/>
      <c r="D19" s="22"/>
      <c r="E19" s="17" t="s">
        <v>26</v>
      </c>
      <c r="F19" s="22"/>
      <c r="G19" s="22"/>
      <c r="H19" s="22"/>
      <c r="I19" s="22"/>
      <c r="J19" s="22"/>
      <c r="K19" s="22"/>
      <c r="L19" s="22"/>
      <c r="M19" s="16" t="s">
        <v>27</v>
      </c>
      <c r="N19" s="22"/>
      <c r="O19" s="190"/>
      <c r="P19" s="18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32</v>
      </c>
      <c r="E21" s="22"/>
      <c r="F21" s="22"/>
      <c r="G21" s="22"/>
      <c r="H21" s="22"/>
      <c r="I21" s="22"/>
      <c r="J21" s="22"/>
      <c r="K21" s="22"/>
      <c r="L21" s="22"/>
      <c r="M21" s="22"/>
      <c r="N21" s="22"/>
      <c r="O21" s="22"/>
      <c r="P21" s="22"/>
      <c r="Q21" s="22"/>
      <c r="R21" s="25"/>
    </row>
    <row r="22" spans="2:18" s="80" customFormat="1" ht="15.75" customHeight="1">
      <c r="B22" s="81"/>
      <c r="C22" s="82"/>
      <c r="D22" s="82"/>
      <c r="E22" s="179"/>
      <c r="F22" s="207"/>
      <c r="G22" s="207"/>
      <c r="H22" s="207"/>
      <c r="I22" s="207"/>
      <c r="J22" s="207"/>
      <c r="K22" s="207"/>
      <c r="L22" s="207"/>
      <c r="M22" s="207"/>
      <c r="N22" s="207"/>
      <c r="O22" s="207"/>
      <c r="P22" s="20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33</v>
      </c>
      <c r="E25" s="22"/>
      <c r="F25" s="22"/>
      <c r="G25" s="22"/>
      <c r="H25" s="22"/>
      <c r="I25" s="22"/>
      <c r="J25" s="22"/>
      <c r="K25" s="22"/>
      <c r="L25" s="22"/>
      <c r="M25" s="202">
        <f>ROUNDUP($N$74,2)</f>
        <v>0</v>
      </c>
      <c r="N25" s="189"/>
      <c r="O25" s="189"/>
      <c r="P25" s="18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34</v>
      </c>
      <c r="E27" s="27" t="s">
        <v>35</v>
      </c>
      <c r="F27" s="28">
        <v>0.21</v>
      </c>
      <c r="G27" s="85" t="s">
        <v>36</v>
      </c>
      <c r="H27" s="208">
        <f>SUM($BE$74:$BE$243)</f>
        <v>0</v>
      </c>
      <c r="I27" s="189"/>
      <c r="J27" s="189"/>
      <c r="K27" s="22"/>
      <c r="L27" s="22"/>
      <c r="M27" s="208">
        <f>SUM($BE$74:$BE$243)*$F$27</f>
        <v>0</v>
      </c>
      <c r="N27" s="189"/>
      <c r="O27" s="189"/>
      <c r="P27" s="189"/>
      <c r="Q27" s="22"/>
      <c r="R27" s="25"/>
    </row>
    <row r="28" spans="2:18" s="6" customFormat="1" ht="15" customHeight="1">
      <c r="B28" s="21"/>
      <c r="C28" s="22"/>
      <c r="D28" s="22"/>
      <c r="E28" s="27" t="s">
        <v>37</v>
      </c>
      <c r="F28" s="28">
        <v>0.15</v>
      </c>
      <c r="G28" s="85" t="s">
        <v>36</v>
      </c>
      <c r="H28" s="208">
        <f>SUM($BF$74:$BF$243)</f>
        <v>0</v>
      </c>
      <c r="I28" s="189"/>
      <c r="J28" s="189"/>
      <c r="K28" s="22"/>
      <c r="L28" s="22"/>
      <c r="M28" s="208">
        <f>SUM($BF$74:$BF$243)*$F$28</f>
        <v>0</v>
      </c>
      <c r="N28" s="189"/>
      <c r="O28" s="189"/>
      <c r="P28" s="189"/>
      <c r="Q28" s="22"/>
      <c r="R28" s="25"/>
    </row>
    <row r="29" spans="2:18" s="6" customFormat="1" ht="15" customHeight="1" hidden="1">
      <c r="B29" s="21"/>
      <c r="C29" s="22"/>
      <c r="D29" s="22"/>
      <c r="E29" s="27" t="s">
        <v>38</v>
      </c>
      <c r="F29" s="28">
        <v>0.21</v>
      </c>
      <c r="G29" s="85" t="s">
        <v>36</v>
      </c>
      <c r="H29" s="208">
        <f>SUM($BG$74:$BG$243)</f>
        <v>0</v>
      </c>
      <c r="I29" s="189"/>
      <c r="J29" s="189"/>
      <c r="K29" s="22"/>
      <c r="L29" s="22"/>
      <c r="M29" s="208">
        <v>0</v>
      </c>
      <c r="N29" s="189"/>
      <c r="O29" s="189"/>
      <c r="P29" s="189"/>
      <c r="Q29" s="22"/>
      <c r="R29" s="25"/>
    </row>
    <row r="30" spans="2:18" s="6" customFormat="1" ht="15" customHeight="1" hidden="1">
      <c r="B30" s="21"/>
      <c r="C30" s="22"/>
      <c r="D30" s="22"/>
      <c r="E30" s="27" t="s">
        <v>39</v>
      </c>
      <c r="F30" s="28">
        <v>0.15</v>
      </c>
      <c r="G30" s="85" t="s">
        <v>36</v>
      </c>
      <c r="H30" s="208">
        <f>SUM($BH$74:$BH$243)</f>
        <v>0</v>
      </c>
      <c r="I30" s="189"/>
      <c r="J30" s="189"/>
      <c r="K30" s="22"/>
      <c r="L30" s="22"/>
      <c r="M30" s="208">
        <v>0</v>
      </c>
      <c r="N30" s="189"/>
      <c r="O30" s="189"/>
      <c r="P30" s="189"/>
      <c r="Q30" s="22"/>
      <c r="R30" s="25"/>
    </row>
    <row r="31" spans="2:18" s="6" customFormat="1" ht="15" customHeight="1" hidden="1">
      <c r="B31" s="21"/>
      <c r="C31" s="22"/>
      <c r="D31" s="22"/>
      <c r="E31" s="27" t="s">
        <v>40</v>
      </c>
      <c r="F31" s="28">
        <v>0</v>
      </c>
      <c r="G31" s="85" t="s">
        <v>36</v>
      </c>
      <c r="H31" s="208">
        <f>SUM($BI$74:$BI$243)</f>
        <v>0</v>
      </c>
      <c r="I31" s="189"/>
      <c r="J31" s="189"/>
      <c r="K31" s="22"/>
      <c r="L31" s="22"/>
      <c r="M31" s="208">
        <v>0</v>
      </c>
      <c r="N31" s="189"/>
      <c r="O31" s="189"/>
      <c r="P31" s="18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41</v>
      </c>
      <c r="E33" s="33"/>
      <c r="F33" s="33"/>
      <c r="G33" s="86" t="s">
        <v>42</v>
      </c>
      <c r="H33" s="34" t="s">
        <v>43</v>
      </c>
      <c r="I33" s="33"/>
      <c r="J33" s="33"/>
      <c r="K33" s="33"/>
      <c r="L33" s="187">
        <f>ROUNDUP(SUM($M$25:$M$31),2)</f>
        <v>0</v>
      </c>
      <c r="M33" s="186"/>
      <c r="N33" s="186"/>
      <c r="O33" s="186"/>
      <c r="P33" s="18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71" t="s">
        <v>100</v>
      </c>
      <c r="D39" s="189"/>
      <c r="E39" s="189"/>
      <c r="F39" s="189"/>
      <c r="G39" s="189"/>
      <c r="H39" s="189"/>
      <c r="I39" s="189"/>
      <c r="J39" s="189"/>
      <c r="K39" s="189"/>
      <c r="L39" s="189"/>
      <c r="M39" s="189"/>
      <c r="N39" s="189"/>
      <c r="O39" s="189"/>
      <c r="P39" s="189"/>
      <c r="Q39" s="189"/>
      <c r="R39" s="20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205" t="str">
        <f>$F$6</f>
        <v>S02 - Vnitroblok Závodu míru</v>
      </c>
      <c r="G41" s="189"/>
      <c r="H41" s="189"/>
      <c r="I41" s="189"/>
      <c r="J41" s="189"/>
      <c r="K41" s="189"/>
      <c r="L41" s="189"/>
      <c r="M41" s="189"/>
      <c r="N41" s="189"/>
      <c r="O41" s="189"/>
      <c r="P41" s="189"/>
      <c r="Q41" s="189"/>
      <c r="R41" s="25"/>
      <c r="T41" s="22"/>
      <c r="U41" s="22"/>
    </row>
    <row r="42" spans="2:21" s="6" customFormat="1" ht="15" customHeight="1">
      <c r="B42" s="21"/>
      <c r="C42" s="15" t="s">
        <v>97</v>
      </c>
      <c r="D42" s="22"/>
      <c r="E42" s="22"/>
      <c r="F42" s="177" t="str">
        <f>$F$7</f>
        <v>SO 460 - Přeložka a ochrana kabelů a trubek Telefonica </v>
      </c>
      <c r="G42" s="189"/>
      <c r="H42" s="189"/>
      <c r="I42" s="189"/>
      <c r="J42" s="189"/>
      <c r="K42" s="189"/>
      <c r="L42" s="189"/>
      <c r="M42" s="189"/>
      <c r="N42" s="189"/>
      <c r="O42" s="189"/>
      <c r="P42" s="189"/>
      <c r="Q42" s="18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206" t="str">
        <f>IF($O$10="","",$O$10)</f>
        <v>30.04.2013</v>
      </c>
      <c r="N44" s="189"/>
      <c r="O44" s="189"/>
      <c r="P44" s="18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30</v>
      </c>
      <c r="L46" s="22"/>
      <c r="M46" s="190" t="str">
        <f>$E$19</f>
        <v> </v>
      </c>
      <c r="N46" s="189"/>
      <c r="O46" s="189"/>
      <c r="P46" s="189"/>
      <c r="Q46" s="189"/>
      <c r="R46" s="25"/>
      <c r="T46" s="22"/>
      <c r="U46" s="22"/>
    </row>
    <row r="47" spans="2:21" s="6" customFormat="1" ht="15" customHeight="1">
      <c r="B47" s="21"/>
      <c r="C47" s="16" t="s">
        <v>28</v>
      </c>
      <c r="D47" s="22"/>
      <c r="E47" s="22"/>
      <c r="F47" s="17" t="str">
        <f>IF($E$16="","",$E$16)</f>
        <v> </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10" t="s">
        <v>101</v>
      </c>
      <c r="D49" s="211"/>
      <c r="E49" s="211"/>
      <c r="F49" s="211"/>
      <c r="G49" s="211"/>
      <c r="H49" s="31"/>
      <c r="I49" s="31"/>
      <c r="J49" s="31"/>
      <c r="K49" s="31"/>
      <c r="L49" s="31"/>
      <c r="M49" s="31"/>
      <c r="N49" s="210" t="s">
        <v>102</v>
      </c>
      <c r="O49" s="211"/>
      <c r="P49" s="211"/>
      <c r="Q49" s="21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103</v>
      </c>
      <c r="D51" s="22"/>
      <c r="E51" s="22"/>
      <c r="F51" s="22"/>
      <c r="G51" s="22"/>
      <c r="H51" s="22"/>
      <c r="I51" s="22"/>
      <c r="J51" s="22"/>
      <c r="K51" s="22"/>
      <c r="L51" s="22"/>
      <c r="M51" s="22"/>
      <c r="N51" s="202">
        <f>ROUNDUP($N$74,2)</f>
        <v>0</v>
      </c>
      <c r="O51" s="189"/>
      <c r="P51" s="189"/>
      <c r="Q51" s="189"/>
      <c r="R51" s="25"/>
      <c r="T51" s="22"/>
      <c r="U51" s="22"/>
      <c r="AU51" s="6" t="s">
        <v>104</v>
      </c>
    </row>
    <row r="52" spans="2:21" s="66" customFormat="1" ht="25.5" customHeight="1">
      <c r="B52" s="90"/>
      <c r="C52" s="91"/>
      <c r="D52" s="91" t="s">
        <v>1263</v>
      </c>
      <c r="E52" s="91"/>
      <c r="F52" s="91"/>
      <c r="G52" s="91"/>
      <c r="H52" s="91"/>
      <c r="I52" s="91"/>
      <c r="J52" s="91"/>
      <c r="K52" s="91"/>
      <c r="L52" s="91"/>
      <c r="M52" s="91"/>
      <c r="N52" s="212">
        <f>ROUNDUP($N$75,2)</f>
        <v>0</v>
      </c>
      <c r="O52" s="213"/>
      <c r="P52" s="213"/>
      <c r="Q52" s="213"/>
      <c r="R52" s="92"/>
      <c r="T52" s="91"/>
      <c r="U52" s="91"/>
    </row>
    <row r="53" spans="2:21" s="66" customFormat="1" ht="25.5" customHeight="1">
      <c r="B53" s="90"/>
      <c r="C53" s="91"/>
      <c r="D53" s="91" t="s">
        <v>1264</v>
      </c>
      <c r="E53" s="91"/>
      <c r="F53" s="91"/>
      <c r="G53" s="91"/>
      <c r="H53" s="91"/>
      <c r="I53" s="91"/>
      <c r="J53" s="91"/>
      <c r="K53" s="91"/>
      <c r="L53" s="91"/>
      <c r="M53" s="91"/>
      <c r="N53" s="212">
        <f>ROUNDUP($N$120,2)</f>
        <v>0</v>
      </c>
      <c r="O53" s="213"/>
      <c r="P53" s="213"/>
      <c r="Q53" s="213"/>
      <c r="R53" s="92"/>
      <c r="T53" s="91"/>
      <c r="U53" s="91"/>
    </row>
    <row r="54" spans="2:21" s="66" customFormat="1" ht="25.5" customHeight="1">
      <c r="B54" s="90"/>
      <c r="C54" s="91"/>
      <c r="D54" s="91" t="s">
        <v>1265</v>
      </c>
      <c r="E54" s="91"/>
      <c r="F54" s="91"/>
      <c r="G54" s="91"/>
      <c r="H54" s="91"/>
      <c r="I54" s="91"/>
      <c r="J54" s="91"/>
      <c r="K54" s="91"/>
      <c r="L54" s="91"/>
      <c r="M54" s="91"/>
      <c r="N54" s="212">
        <f>ROUNDUP($N$159,2)</f>
        <v>0</v>
      </c>
      <c r="O54" s="213"/>
      <c r="P54" s="213"/>
      <c r="Q54" s="213"/>
      <c r="R54" s="92"/>
      <c r="T54" s="91"/>
      <c r="U54" s="91"/>
    </row>
    <row r="55" spans="2:21" s="66" customFormat="1" ht="25.5" customHeight="1">
      <c r="B55" s="90"/>
      <c r="C55" s="91"/>
      <c r="D55" s="91" t="s">
        <v>1266</v>
      </c>
      <c r="E55" s="91"/>
      <c r="F55" s="91"/>
      <c r="G55" s="91"/>
      <c r="H55" s="91"/>
      <c r="I55" s="91"/>
      <c r="J55" s="91"/>
      <c r="K55" s="91"/>
      <c r="L55" s="91"/>
      <c r="M55" s="91"/>
      <c r="N55" s="212">
        <f>ROUNDUP($N$178,2)</f>
        <v>0</v>
      </c>
      <c r="O55" s="213"/>
      <c r="P55" s="213"/>
      <c r="Q55" s="213"/>
      <c r="R55" s="92"/>
      <c r="T55" s="91"/>
      <c r="U55" s="91"/>
    </row>
    <row r="56" spans="2:21" s="66" customFormat="1" ht="25.5" customHeight="1">
      <c r="B56" s="90"/>
      <c r="C56" s="91"/>
      <c r="D56" s="91" t="s">
        <v>1267</v>
      </c>
      <c r="E56" s="91"/>
      <c r="F56" s="91"/>
      <c r="G56" s="91"/>
      <c r="H56" s="91"/>
      <c r="I56" s="91"/>
      <c r="J56" s="91"/>
      <c r="K56" s="91"/>
      <c r="L56" s="91"/>
      <c r="M56" s="91"/>
      <c r="N56" s="212">
        <f>ROUNDUP($N$233,2)</f>
        <v>0</v>
      </c>
      <c r="O56" s="213"/>
      <c r="P56" s="213"/>
      <c r="Q56" s="213"/>
      <c r="R56" s="92"/>
      <c r="T56" s="91"/>
      <c r="U56" s="91"/>
    </row>
    <row r="57" spans="2:21" s="6" customFormat="1" ht="22.5" customHeight="1">
      <c r="B57" s="21"/>
      <c r="C57" s="22"/>
      <c r="D57" s="22"/>
      <c r="E57" s="22"/>
      <c r="F57" s="22"/>
      <c r="G57" s="22"/>
      <c r="H57" s="22"/>
      <c r="I57" s="22"/>
      <c r="J57" s="22"/>
      <c r="K57" s="22"/>
      <c r="L57" s="22"/>
      <c r="M57" s="22"/>
      <c r="N57" s="22"/>
      <c r="O57" s="22"/>
      <c r="P57" s="22"/>
      <c r="Q57" s="22"/>
      <c r="R57" s="25"/>
      <c r="T57" s="22"/>
      <c r="U57" s="22"/>
    </row>
    <row r="58" spans="2:21" s="6" customFormat="1" ht="7.5" customHeight="1">
      <c r="B58" s="36"/>
      <c r="C58" s="37"/>
      <c r="D58" s="37"/>
      <c r="E58" s="37"/>
      <c r="F58" s="37"/>
      <c r="G58" s="37"/>
      <c r="H58" s="37"/>
      <c r="I58" s="37"/>
      <c r="J58" s="37"/>
      <c r="K58" s="37"/>
      <c r="L58" s="37"/>
      <c r="M58" s="37"/>
      <c r="N58" s="37"/>
      <c r="O58" s="37"/>
      <c r="P58" s="37"/>
      <c r="Q58" s="37"/>
      <c r="R58" s="38"/>
      <c r="T58" s="22"/>
      <c r="U58" s="22"/>
    </row>
    <row r="62" spans="2:19" s="6" customFormat="1" ht="7.5" customHeight="1">
      <c r="B62" s="39"/>
      <c r="C62" s="40"/>
      <c r="D62" s="40"/>
      <c r="E62" s="40"/>
      <c r="F62" s="40"/>
      <c r="G62" s="40"/>
      <c r="H62" s="40"/>
      <c r="I62" s="40"/>
      <c r="J62" s="40"/>
      <c r="K62" s="40"/>
      <c r="L62" s="40"/>
      <c r="M62" s="40"/>
      <c r="N62" s="40"/>
      <c r="O62" s="40"/>
      <c r="P62" s="40"/>
      <c r="Q62" s="40"/>
      <c r="R62" s="40"/>
      <c r="S62" s="41"/>
    </row>
    <row r="63" spans="2:19" s="6" customFormat="1" ht="37.5" customHeight="1">
      <c r="B63" s="21"/>
      <c r="C63" s="171" t="s">
        <v>107</v>
      </c>
      <c r="D63" s="189"/>
      <c r="E63" s="189"/>
      <c r="F63" s="189"/>
      <c r="G63" s="189"/>
      <c r="H63" s="189"/>
      <c r="I63" s="189"/>
      <c r="J63" s="189"/>
      <c r="K63" s="189"/>
      <c r="L63" s="189"/>
      <c r="M63" s="189"/>
      <c r="N63" s="189"/>
      <c r="O63" s="189"/>
      <c r="P63" s="189"/>
      <c r="Q63" s="189"/>
      <c r="R63" s="189"/>
      <c r="S63" s="41"/>
    </row>
    <row r="64" spans="2:19" s="6" customFormat="1" ht="7.5" customHeight="1">
      <c r="B64" s="21"/>
      <c r="C64" s="22"/>
      <c r="D64" s="22"/>
      <c r="E64" s="22"/>
      <c r="F64" s="22"/>
      <c r="G64" s="22"/>
      <c r="H64" s="22"/>
      <c r="I64" s="22"/>
      <c r="J64" s="22"/>
      <c r="K64" s="22"/>
      <c r="L64" s="22"/>
      <c r="M64" s="22"/>
      <c r="N64" s="22"/>
      <c r="O64" s="22"/>
      <c r="P64" s="22"/>
      <c r="Q64" s="22"/>
      <c r="R64" s="22"/>
      <c r="S64" s="41"/>
    </row>
    <row r="65" spans="2:19" s="6" customFormat="1" ht="15" customHeight="1">
      <c r="B65" s="21"/>
      <c r="C65" s="16" t="s">
        <v>14</v>
      </c>
      <c r="D65" s="22"/>
      <c r="E65" s="22"/>
      <c r="F65" s="205" t="str">
        <f>$F$6</f>
        <v>S02 - Vnitroblok Závodu míru</v>
      </c>
      <c r="G65" s="189"/>
      <c r="H65" s="189"/>
      <c r="I65" s="189"/>
      <c r="J65" s="189"/>
      <c r="K65" s="189"/>
      <c r="L65" s="189"/>
      <c r="M65" s="189"/>
      <c r="N65" s="189"/>
      <c r="O65" s="189"/>
      <c r="P65" s="189"/>
      <c r="Q65" s="189"/>
      <c r="R65" s="22"/>
      <c r="S65" s="41"/>
    </row>
    <row r="66" spans="2:19" s="6" customFormat="1" ht="15" customHeight="1">
      <c r="B66" s="21"/>
      <c r="C66" s="15" t="s">
        <v>97</v>
      </c>
      <c r="D66" s="22"/>
      <c r="E66" s="22"/>
      <c r="F66" s="177" t="str">
        <f>$F$7</f>
        <v>SO 460 - Přeložka a ochrana kabelů a trubek Telefonica </v>
      </c>
      <c r="G66" s="189"/>
      <c r="H66" s="189"/>
      <c r="I66" s="189"/>
      <c r="J66" s="189"/>
      <c r="K66" s="189"/>
      <c r="L66" s="189"/>
      <c r="M66" s="189"/>
      <c r="N66" s="189"/>
      <c r="O66" s="189"/>
      <c r="P66" s="189"/>
      <c r="Q66" s="189"/>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18</v>
      </c>
      <c r="D68" s="22"/>
      <c r="E68" s="22"/>
      <c r="F68" s="17" t="str">
        <f>$F$10</f>
        <v> </v>
      </c>
      <c r="G68" s="22"/>
      <c r="H68" s="22"/>
      <c r="I68" s="22"/>
      <c r="J68" s="22"/>
      <c r="K68" s="16" t="s">
        <v>20</v>
      </c>
      <c r="L68" s="22"/>
      <c r="M68" s="206" t="str">
        <f>IF($O$10="","",$O$10)</f>
        <v>30.04.2013</v>
      </c>
      <c r="N68" s="189"/>
      <c r="O68" s="189"/>
      <c r="P68" s="189"/>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24</v>
      </c>
      <c r="D70" s="22"/>
      <c r="E70" s="22"/>
      <c r="F70" s="17" t="str">
        <f>$E$13</f>
        <v> </v>
      </c>
      <c r="G70" s="22"/>
      <c r="H70" s="22"/>
      <c r="I70" s="22"/>
      <c r="J70" s="22"/>
      <c r="K70" s="16" t="s">
        <v>30</v>
      </c>
      <c r="L70" s="22"/>
      <c r="M70" s="190" t="str">
        <f>$E$19</f>
        <v> </v>
      </c>
      <c r="N70" s="189"/>
      <c r="O70" s="189"/>
      <c r="P70" s="189"/>
      <c r="Q70" s="189"/>
      <c r="R70" s="22"/>
      <c r="S70" s="41"/>
    </row>
    <row r="71" spans="2:19" s="6" customFormat="1" ht="15" customHeight="1">
      <c r="B71" s="21"/>
      <c r="C71" s="16" t="s">
        <v>28</v>
      </c>
      <c r="D71" s="22"/>
      <c r="E71" s="22"/>
      <c r="F71" s="17" t="str">
        <f>IF($E$16="","",$E$16)</f>
        <v> </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97" customFormat="1" ht="30" customHeight="1">
      <c r="B73" s="98"/>
      <c r="C73" s="99" t="s">
        <v>108</v>
      </c>
      <c r="D73" s="100" t="s">
        <v>50</v>
      </c>
      <c r="E73" s="100" t="s">
        <v>46</v>
      </c>
      <c r="F73" s="216" t="s">
        <v>109</v>
      </c>
      <c r="G73" s="217"/>
      <c r="H73" s="217"/>
      <c r="I73" s="217"/>
      <c r="J73" s="100" t="s">
        <v>110</v>
      </c>
      <c r="K73" s="100" t="s">
        <v>111</v>
      </c>
      <c r="L73" s="216" t="s">
        <v>112</v>
      </c>
      <c r="M73" s="217"/>
      <c r="N73" s="216" t="s">
        <v>113</v>
      </c>
      <c r="O73" s="217"/>
      <c r="P73" s="217"/>
      <c r="Q73" s="217"/>
      <c r="R73" s="101" t="s">
        <v>114</v>
      </c>
      <c r="S73" s="102"/>
      <c r="T73" s="53" t="s">
        <v>115</v>
      </c>
      <c r="U73" s="54" t="s">
        <v>34</v>
      </c>
      <c r="V73" s="54" t="s">
        <v>116</v>
      </c>
      <c r="W73" s="54" t="s">
        <v>117</v>
      </c>
      <c r="X73" s="54" t="s">
        <v>118</v>
      </c>
      <c r="Y73" s="54" t="s">
        <v>119</v>
      </c>
      <c r="Z73" s="54" t="s">
        <v>120</v>
      </c>
      <c r="AA73" s="55" t="s">
        <v>121</v>
      </c>
    </row>
    <row r="74" spans="2:63" s="6" customFormat="1" ht="30" customHeight="1">
      <c r="B74" s="21"/>
      <c r="C74" s="60" t="s">
        <v>103</v>
      </c>
      <c r="D74" s="22"/>
      <c r="E74" s="22"/>
      <c r="F74" s="22"/>
      <c r="G74" s="22"/>
      <c r="H74" s="22"/>
      <c r="I74" s="22"/>
      <c r="J74" s="22"/>
      <c r="K74" s="22"/>
      <c r="L74" s="22"/>
      <c r="M74" s="22"/>
      <c r="N74" s="223">
        <f>$BK$74</f>
        <v>0</v>
      </c>
      <c r="O74" s="189"/>
      <c r="P74" s="189"/>
      <c r="Q74" s="189"/>
      <c r="R74" s="22"/>
      <c r="S74" s="41"/>
      <c r="T74" s="57"/>
      <c r="U74" s="58"/>
      <c r="V74" s="58"/>
      <c r="W74" s="103">
        <f>$W$75+$W$120+$W$159+$W$178+$W$233</f>
        <v>0</v>
      </c>
      <c r="X74" s="58"/>
      <c r="Y74" s="103">
        <f>$Y$75+$Y$120+$Y$159+$Y$178+$Y$233</f>
        <v>0</v>
      </c>
      <c r="Z74" s="58"/>
      <c r="AA74" s="104">
        <f>$AA$75+$AA$120+$AA$159+$AA$178+$AA$233</f>
        <v>0</v>
      </c>
      <c r="AT74" s="6" t="s">
        <v>64</v>
      </c>
      <c r="AU74" s="6" t="s">
        <v>104</v>
      </c>
      <c r="BK74" s="105">
        <f>$BK$75+$BK$120+$BK$159+$BK$178+$BK$233</f>
        <v>0</v>
      </c>
    </row>
    <row r="75" spans="2:63" s="106" customFormat="1" ht="37.5" customHeight="1">
      <c r="B75" s="107"/>
      <c r="C75" s="108"/>
      <c r="D75" s="109" t="s">
        <v>1263</v>
      </c>
      <c r="E75" s="108"/>
      <c r="F75" s="108"/>
      <c r="G75" s="108"/>
      <c r="H75" s="108"/>
      <c r="I75" s="108"/>
      <c r="J75" s="108"/>
      <c r="K75" s="108"/>
      <c r="L75" s="108"/>
      <c r="M75" s="108"/>
      <c r="N75" s="224">
        <f>$BK$75</f>
        <v>0</v>
      </c>
      <c r="O75" s="225"/>
      <c r="P75" s="225"/>
      <c r="Q75" s="225"/>
      <c r="R75" s="108"/>
      <c r="S75" s="110"/>
      <c r="T75" s="111"/>
      <c r="U75" s="108"/>
      <c r="V75" s="108"/>
      <c r="W75" s="112">
        <f>SUM($W$76:$W$119)</f>
        <v>0</v>
      </c>
      <c r="X75" s="108"/>
      <c r="Y75" s="112">
        <f>SUM($Y$76:$Y$119)</f>
        <v>0</v>
      </c>
      <c r="Z75" s="108"/>
      <c r="AA75" s="113">
        <f>SUM($AA$76:$AA$119)</f>
        <v>0</v>
      </c>
      <c r="AR75" s="114" t="s">
        <v>17</v>
      </c>
      <c r="AT75" s="114" t="s">
        <v>64</v>
      </c>
      <c r="AU75" s="114" t="s">
        <v>65</v>
      </c>
      <c r="AY75" s="114" t="s">
        <v>123</v>
      </c>
      <c r="BK75" s="115">
        <f>SUM($BK$76:$BK$119)</f>
        <v>0</v>
      </c>
    </row>
    <row r="76" spans="2:65" s="6" customFormat="1" ht="15.75" customHeight="1">
      <c r="B76" s="21"/>
      <c r="C76" s="117" t="s">
        <v>17</v>
      </c>
      <c r="D76" s="117" t="s">
        <v>124</v>
      </c>
      <c r="E76" s="118" t="s">
        <v>1268</v>
      </c>
      <c r="F76" s="218" t="s">
        <v>1269</v>
      </c>
      <c r="G76" s="219"/>
      <c r="H76" s="219"/>
      <c r="I76" s="219"/>
      <c r="J76" s="120" t="s">
        <v>226</v>
      </c>
      <c r="K76" s="121">
        <v>80</v>
      </c>
      <c r="L76" s="220"/>
      <c r="M76" s="219"/>
      <c r="N76" s="221">
        <f>ROUND($L$76*$K$76,2)</f>
        <v>0</v>
      </c>
      <c r="O76" s="219"/>
      <c r="P76" s="219"/>
      <c r="Q76" s="219"/>
      <c r="R76" s="119"/>
      <c r="S76" s="41"/>
      <c r="T76" s="122"/>
      <c r="U76" s="123" t="s">
        <v>35</v>
      </c>
      <c r="V76" s="22"/>
      <c r="W76" s="22"/>
      <c r="X76" s="124">
        <v>0</v>
      </c>
      <c r="Y76" s="124">
        <f>$X$76*$K$76</f>
        <v>0</v>
      </c>
      <c r="Z76" s="124">
        <v>0</v>
      </c>
      <c r="AA76" s="125">
        <f>$Z$76*$K$76</f>
        <v>0</v>
      </c>
      <c r="AR76" s="80" t="s">
        <v>122</v>
      </c>
      <c r="AT76" s="80" t="s">
        <v>124</v>
      </c>
      <c r="AU76" s="80" t="s">
        <v>17</v>
      </c>
      <c r="AY76" s="6" t="s">
        <v>123</v>
      </c>
      <c r="BE76" s="126">
        <f>IF($U$76="základní",$N$76,0)</f>
        <v>0</v>
      </c>
      <c r="BF76" s="126">
        <f>IF($U$76="snížená",$N$76,0)</f>
        <v>0</v>
      </c>
      <c r="BG76" s="126">
        <f>IF($U$76="zákl. přenesená",$N$76,0)</f>
        <v>0</v>
      </c>
      <c r="BH76" s="126">
        <f>IF($U$76="sníž. přenesená",$N$76,0)</f>
        <v>0</v>
      </c>
      <c r="BI76" s="126">
        <f>IF($U$76="nulová",$N$76,0)</f>
        <v>0</v>
      </c>
      <c r="BJ76" s="80" t="s">
        <v>17</v>
      </c>
      <c r="BK76" s="126">
        <f>ROUND($L$76*$K$76,2)</f>
        <v>0</v>
      </c>
      <c r="BL76" s="80" t="s">
        <v>122</v>
      </c>
      <c r="BM76" s="80" t="s">
        <v>1270</v>
      </c>
    </row>
    <row r="77" spans="2:47" s="6" customFormat="1" ht="16.5" customHeight="1">
      <c r="B77" s="21"/>
      <c r="C77" s="22"/>
      <c r="D77" s="22"/>
      <c r="E77" s="22"/>
      <c r="F77" s="222" t="s">
        <v>1269</v>
      </c>
      <c r="G77" s="189"/>
      <c r="H77" s="189"/>
      <c r="I77" s="189"/>
      <c r="J77" s="189"/>
      <c r="K77" s="189"/>
      <c r="L77" s="189"/>
      <c r="M77" s="189"/>
      <c r="N77" s="189"/>
      <c r="O77" s="189"/>
      <c r="P77" s="189"/>
      <c r="Q77" s="189"/>
      <c r="R77" s="189"/>
      <c r="S77" s="41"/>
      <c r="T77" s="50"/>
      <c r="U77" s="22"/>
      <c r="V77" s="22"/>
      <c r="W77" s="22"/>
      <c r="X77" s="22"/>
      <c r="Y77" s="22"/>
      <c r="Z77" s="22"/>
      <c r="AA77" s="51"/>
      <c r="AT77" s="6" t="s">
        <v>128</v>
      </c>
      <c r="AU77" s="6" t="s">
        <v>17</v>
      </c>
    </row>
    <row r="78" spans="2:65" s="6" customFormat="1" ht="15.75" customHeight="1">
      <c r="B78" s="21"/>
      <c r="C78" s="117" t="s">
        <v>73</v>
      </c>
      <c r="D78" s="117" t="s">
        <v>124</v>
      </c>
      <c r="E78" s="118" t="s">
        <v>1271</v>
      </c>
      <c r="F78" s="218" t="s">
        <v>1272</v>
      </c>
      <c r="G78" s="219"/>
      <c r="H78" s="219"/>
      <c r="I78" s="219"/>
      <c r="J78" s="120" t="s">
        <v>1273</v>
      </c>
      <c r="K78" s="121">
        <v>2</v>
      </c>
      <c r="L78" s="220"/>
      <c r="M78" s="219"/>
      <c r="N78" s="221">
        <f>ROUND($L$78*$K$78,2)</f>
        <v>0</v>
      </c>
      <c r="O78" s="219"/>
      <c r="P78" s="219"/>
      <c r="Q78" s="219"/>
      <c r="R78" s="119"/>
      <c r="S78" s="41"/>
      <c r="T78" s="122"/>
      <c r="U78" s="123" t="s">
        <v>35</v>
      </c>
      <c r="V78" s="22"/>
      <c r="W78" s="22"/>
      <c r="X78" s="124">
        <v>0</v>
      </c>
      <c r="Y78" s="124">
        <f>$X$78*$K$78</f>
        <v>0</v>
      </c>
      <c r="Z78" s="124">
        <v>0</v>
      </c>
      <c r="AA78" s="125">
        <f>$Z$78*$K$78</f>
        <v>0</v>
      </c>
      <c r="AR78" s="80" t="s">
        <v>122</v>
      </c>
      <c r="AT78" s="80" t="s">
        <v>124</v>
      </c>
      <c r="AU78" s="80" t="s">
        <v>17</v>
      </c>
      <c r="AY78" s="6" t="s">
        <v>123</v>
      </c>
      <c r="BE78" s="126">
        <f>IF($U$78="základní",$N$78,0)</f>
        <v>0</v>
      </c>
      <c r="BF78" s="126">
        <f>IF($U$78="snížená",$N$78,0)</f>
        <v>0</v>
      </c>
      <c r="BG78" s="126">
        <f>IF($U$78="zákl. přenesená",$N$78,0)</f>
        <v>0</v>
      </c>
      <c r="BH78" s="126">
        <f>IF($U$78="sníž. přenesená",$N$78,0)</f>
        <v>0</v>
      </c>
      <c r="BI78" s="126">
        <f>IF($U$78="nulová",$N$78,0)</f>
        <v>0</v>
      </c>
      <c r="BJ78" s="80" t="s">
        <v>17</v>
      </c>
      <c r="BK78" s="126">
        <f>ROUND($L$78*$K$78,2)</f>
        <v>0</v>
      </c>
      <c r="BL78" s="80" t="s">
        <v>122</v>
      </c>
      <c r="BM78" s="80" t="s">
        <v>1274</v>
      </c>
    </row>
    <row r="79" spans="2:47" s="6" customFormat="1" ht="16.5" customHeight="1">
      <c r="B79" s="21"/>
      <c r="C79" s="22"/>
      <c r="D79" s="22"/>
      <c r="E79" s="22"/>
      <c r="F79" s="222" t="s">
        <v>1272</v>
      </c>
      <c r="G79" s="189"/>
      <c r="H79" s="189"/>
      <c r="I79" s="189"/>
      <c r="J79" s="189"/>
      <c r="K79" s="189"/>
      <c r="L79" s="189"/>
      <c r="M79" s="189"/>
      <c r="N79" s="189"/>
      <c r="O79" s="189"/>
      <c r="P79" s="189"/>
      <c r="Q79" s="189"/>
      <c r="R79" s="189"/>
      <c r="S79" s="41"/>
      <c r="T79" s="50"/>
      <c r="U79" s="22"/>
      <c r="V79" s="22"/>
      <c r="W79" s="22"/>
      <c r="X79" s="22"/>
      <c r="Y79" s="22"/>
      <c r="Z79" s="22"/>
      <c r="AA79" s="51"/>
      <c r="AT79" s="6" t="s">
        <v>128</v>
      </c>
      <c r="AU79" s="6" t="s">
        <v>17</v>
      </c>
    </row>
    <row r="80" spans="2:65" s="6" customFormat="1" ht="15.75" customHeight="1">
      <c r="B80" s="21"/>
      <c r="C80" s="117" t="s">
        <v>69</v>
      </c>
      <c r="D80" s="117" t="s">
        <v>124</v>
      </c>
      <c r="E80" s="118" t="s">
        <v>1275</v>
      </c>
      <c r="F80" s="218" t="s">
        <v>1276</v>
      </c>
      <c r="G80" s="219"/>
      <c r="H80" s="219"/>
      <c r="I80" s="219"/>
      <c r="J80" s="120" t="s">
        <v>226</v>
      </c>
      <c r="K80" s="121">
        <v>37</v>
      </c>
      <c r="L80" s="220"/>
      <c r="M80" s="219"/>
      <c r="N80" s="221">
        <f>ROUND($L$80*$K$80,2)</f>
        <v>0</v>
      </c>
      <c r="O80" s="219"/>
      <c r="P80" s="219"/>
      <c r="Q80" s="219"/>
      <c r="R80" s="119"/>
      <c r="S80" s="41"/>
      <c r="T80" s="122"/>
      <c r="U80" s="123" t="s">
        <v>35</v>
      </c>
      <c r="V80" s="22"/>
      <c r="W80" s="22"/>
      <c r="X80" s="124">
        <v>0</v>
      </c>
      <c r="Y80" s="124">
        <f>$X$80*$K$80</f>
        <v>0</v>
      </c>
      <c r="Z80" s="124">
        <v>0</v>
      </c>
      <c r="AA80" s="125">
        <f>$Z$80*$K$80</f>
        <v>0</v>
      </c>
      <c r="AR80" s="80" t="s">
        <v>122</v>
      </c>
      <c r="AT80" s="80" t="s">
        <v>124</v>
      </c>
      <c r="AU80" s="80" t="s">
        <v>17</v>
      </c>
      <c r="AY80" s="6" t="s">
        <v>123</v>
      </c>
      <c r="BE80" s="126">
        <f>IF($U$80="základní",$N$80,0)</f>
        <v>0</v>
      </c>
      <c r="BF80" s="126">
        <f>IF($U$80="snížená",$N$80,0)</f>
        <v>0</v>
      </c>
      <c r="BG80" s="126">
        <f>IF($U$80="zákl. přenesená",$N$80,0)</f>
        <v>0</v>
      </c>
      <c r="BH80" s="126">
        <f>IF($U$80="sníž. přenesená",$N$80,0)</f>
        <v>0</v>
      </c>
      <c r="BI80" s="126">
        <f>IF($U$80="nulová",$N$80,0)</f>
        <v>0</v>
      </c>
      <c r="BJ80" s="80" t="s">
        <v>17</v>
      </c>
      <c r="BK80" s="126">
        <f>ROUND($L$80*$K$80,2)</f>
        <v>0</v>
      </c>
      <c r="BL80" s="80" t="s">
        <v>122</v>
      </c>
      <c r="BM80" s="80" t="s">
        <v>1277</v>
      </c>
    </row>
    <row r="81" spans="2:47" s="6" customFormat="1" ht="16.5" customHeight="1">
      <c r="B81" s="21"/>
      <c r="C81" s="22"/>
      <c r="D81" s="22"/>
      <c r="E81" s="22"/>
      <c r="F81" s="222" t="s">
        <v>1276</v>
      </c>
      <c r="G81" s="189"/>
      <c r="H81" s="189"/>
      <c r="I81" s="189"/>
      <c r="J81" s="189"/>
      <c r="K81" s="189"/>
      <c r="L81" s="189"/>
      <c r="M81" s="189"/>
      <c r="N81" s="189"/>
      <c r="O81" s="189"/>
      <c r="P81" s="189"/>
      <c r="Q81" s="189"/>
      <c r="R81" s="189"/>
      <c r="S81" s="41"/>
      <c r="T81" s="50"/>
      <c r="U81" s="22"/>
      <c r="V81" s="22"/>
      <c r="W81" s="22"/>
      <c r="X81" s="22"/>
      <c r="Y81" s="22"/>
      <c r="Z81" s="22"/>
      <c r="AA81" s="51"/>
      <c r="AT81" s="6" t="s">
        <v>128</v>
      </c>
      <c r="AU81" s="6" t="s">
        <v>17</v>
      </c>
    </row>
    <row r="82" spans="2:65" s="6" customFormat="1" ht="15.75" customHeight="1">
      <c r="B82" s="21"/>
      <c r="C82" s="117" t="s">
        <v>122</v>
      </c>
      <c r="D82" s="117" t="s">
        <v>124</v>
      </c>
      <c r="E82" s="118" t="s">
        <v>1278</v>
      </c>
      <c r="F82" s="218" t="s">
        <v>1279</v>
      </c>
      <c r="G82" s="219"/>
      <c r="H82" s="219"/>
      <c r="I82" s="219"/>
      <c r="J82" s="120" t="s">
        <v>226</v>
      </c>
      <c r="K82" s="121">
        <v>19</v>
      </c>
      <c r="L82" s="220"/>
      <c r="M82" s="219"/>
      <c r="N82" s="221">
        <f>ROUND($L$82*$K$82,2)</f>
        <v>0</v>
      </c>
      <c r="O82" s="219"/>
      <c r="P82" s="219"/>
      <c r="Q82" s="219"/>
      <c r="R82" s="119"/>
      <c r="S82" s="41"/>
      <c r="T82" s="122"/>
      <c r="U82" s="123" t="s">
        <v>35</v>
      </c>
      <c r="V82" s="22"/>
      <c r="W82" s="22"/>
      <c r="X82" s="124">
        <v>0</v>
      </c>
      <c r="Y82" s="124">
        <f>$X$82*$K$82</f>
        <v>0</v>
      </c>
      <c r="Z82" s="124">
        <v>0</v>
      </c>
      <c r="AA82" s="125">
        <f>$Z$82*$K$82</f>
        <v>0</v>
      </c>
      <c r="AR82" s="80" t="s">
        <v>122</v>
      </c>
      <c r="AT82" s="80" t="s">
        <v>124</v>
      </c>
      <c r="AU82" s="80" t="s">
        <v>17</v>
      </c>
      <c r="AY82" s="6" t="s">
        <v>123</v>
      </c>
      <c r="BE82" s="126">
        <f>IF($U$82="základní",$N$82,0)</f>
        <v>0</v>
      </c>
      <c r="BF82" s="126">
        <f>IF($U$82="snížená",$N$82,0)</f>
        <v>0</v>
      </c>
      <c r="BG82" s="126">
        <f>IF($U$82="zákl. přenesená",$N$82,0)</f>
        <v>0</v>
      </c>
      <c r="BH82" s="126">
        <f>IF($U$82="sníž. přenesená",$N$82,0)</f>
        <v>0</v>
      </c>
      <c r="BI82" s="126">
        <f>IF($U$82="nulová",$N$82,0)</f>
        <v>0</v>
      </c>
      <c r="BJ82" s="80" t="s">
        <v>17</v>
      </c>
      <c r="BK82" s="126">
        <f>ROUND($L$82*$K$82,2)</f>
        <v>0</v>
      </c>
      <c r="BL82" s="80" t="s">
        <v>122</v>
      </c>
      <c r="BM82" s="80" t="s">
        <v>1280</v>
      </c>
    </row>
    <row r="83" spans="2:47" s="6" customFormat="1" ht="16.5" customHeight="1">
      <c r="B83" s="21"/>
      <c r="C83" s="22"/>
      <c r="D83" s="22"/>
      <c r="E83" s="22"/>
      <c r="F83" s="222" t="s">
        <v>1279</v>
      </c>
      <c r="G83" s="189"/>
      <c r="H83" s="189"/>
      <c r="I83" s="189"/>
      <c r="J83" s="189"/>
      <c r="K83" s="189"/>
      <c r="L83" s="189"/>
      <c r="M83" s="189"/>
      <c r="N83" s="189"/>
      <c r="O83" s="189"/>
      <c r="P83" s="189"/>
      <c r="Q83" s="189"/>
      <c r="R83" s="189"/>
      <c r="S83" s="41"/>
      <c r="T83" s="50"/>
      <c r="U83" s="22"/>
      <c r="V83" s="22"/>
      <c r="W83" s="22"/>
      <c r="X83" s="22"/>
      <c r="Y83" s="22"/>
      <c r="Z83" s="22"/>
      <c r="AA83" s="51"/>
      <c r="AT83" s="6" t="s">
        <v>128</v>
      </c>
      <c r="AU83" s="6" t="s">
        <v>17</v>
      </c>
    </row>
    <row r="84" spans="2:65" s="6" customFormat="1" ht="15.75" customHeight="1">
      <c r="B84" s="21"/>
      <c r="C84" s="117" t="s">
        <v>135</v>
      </c>
      <c r="D84" s="117" t="s">
        <v>124</v>
      </c>
      <c r="E84" s="118" t="s">
        <v>1281</v>
      </c>
      <c r="F84" s="218" t="s">
        <v>1282</v>
      </c>
      <c r="G84" s="219"/>
      <c r="H84" s="219"/>
      <c r="I84" s="219"/>
      <c r="J84" s="120" t="s">
        <v>226</v>
      </c>
      <c r="K84" s="121">
        <v>18</v>
      </c>
      <c r="L84" s="220"/>
      <c r="M84" s="219"/>
      <c r="N84" s="221">
        <f>ROUND($L$84*$K$84,2)</f>
        <v>0</v>
      </c>
      <c r="O84" s="219"/>
      <c r="P84" s="219"/>
      <c r="Q84" s="219"/>
      <c r="R84" s="119"/>
      <c r="S84" s="41"/>
      <c r="T84" s="122"/>
      <c r="U84" s="123" t="s">
        <v>35</v>
      </c>
      <c r="V84" s="22"/>
      <c r="W84" s="22"/>
      <c r="X84" s="124">
        <v>0</v>
      </c>
      <c r="Y84" s="124">
        <f>$X$84*$K$84</f>
        <v>0</v>
      </c>
      <c r="Z84" s="124">
        <v>0</v>
      </c>
      <c r="AA84" s="125">
        <f>$Z$84*$K$84</f>
        <v>0</v>
      </c>
      <c r="AR84" s="80" t="s">
        <v>122</v>
      </c>
      <c r="AT84" s="80" t="s">
        <v>124</v>
      </c>
      <c r="AU84" s="80" t="s">
        <v>17</v>
      </c>
      <c r="AY84" s="6" t="s">
        <v>123</v>
      </c>
      <c r="BE84" s="126">
        <f>IF($U$84="základní",$N$84,0)</f>
        <v>0</v>
      </c>
      <c r="BF84" s="126">
        <f>IF($U$84="snížená",$N$84,0)</f>
        <v>0</v>
      </c>
      <c r="BG84" s="126">
        <f>IF($U$84="zákl. přenesená",$N$84,0)</f>
        <v>0</v>
      </c>
      <c r="BH84" s="126">
        <f>IF($U$84="sníž. přenesená",$N$84,0)</f>
        <v>0</v>
      </c>
      <c r="BI84" s="126">
        <f>IF($U$84="nulová",$N$84,0)</f>
        <v>0</v>
      </c>
      <c r="BJ84" s="80" t="s">
        <v>17</v>
      </c>
      <c r="BK84" s="126">
        <f>ROUND($L$84*$K$84,2)</f>
        <v>0</v>
      </c>
      <c r="BL84" s="80" t="s">
        <v>122</v>
      </c>
      <c r="BM84" s="80" t="s">
        <v>1283</v>
      </c>
    </row>
    <row r="85" spans="2:47" s="6" customFormat="1" ht="16.5" customHeight="1">
      <c r="B85" s="21"/>
      <c r="C85" s="22"/>
      <c r="D85" s="22"/>
      <c r="E85" s="22"/>
      <c r="F85" s="222" t="s">
        <v>1282</v>
      </c>
      <c r="G85" s="189"/>
      <c r="H85" s="189"/>
      <c r="I85" s="189"/>
      <c r="J85" s="189"/>
      <c r="K85" s="189"/>
      <c r="L85" s="189"/>
      <c r="M85" s="189"/>
      <c r="N85" s="189"/>
      <c r="O85" s="189"/>
      <c r="P85" s="189"/>
      <c r="Q85" s="189"/>
      <c r="R85" s="189"/>
      <c r="S85" s="41"/>
      <c r="T85" s="50"/>
      <c r="U85" s="22"/>
      <c r="V85" s="22"/>
      <c r="W85" s="22"/>
      <c r="X85" s="22"/>
      <c r="Y85" s="22"/>
      <c r="Z85" s="22"/>
      <c r="AA85" s="51"/>
      <c r="AT85" s="6" t="s">
        <v>128</v>
      </c>
      <c r="AU85" s="6" t="s">
        <v>17</v>
      </c>
    </row>
    <row r="86" spans="2:65" s="6" customFormat="1" ht="15.75" customHeight="1">
      <c r="B86" s="21"/>
      <c r="C86" s="117" t="s">
        <v>138</v>
      </c>
      <c r="D86" s="117" t="s">
        <v>124</v>
      </c>
      <c r="E86" s="118" t="s">
        <v>1284</v>
      </c>
      <c r="F86" s="218" t="s">
        <v>1285</v>
      </c>
      <c r="G86" s="219"/>
      <c r="H86" s="219"/>
      <c r="I86" s="219"/>
      <c r="J86" s="120" t="s">
        <v>160</v>
      </c>
      <c r="K86" s="121">
        <v>24</v>
      </c>
      <c r="L86" s="220"/>
      <c r="M86" s="219"/>
      <c r="N86" s="221">
        <f>ROUND($L$86*$K$86,2)</f>
        <v>0</v>
      </c>
      <c r="O86" s="219"/>
      <c r="P86" s="219"/>
      <c r="Q86" s="219"/>
      <c r="R86" s="119"/>
      <c r="S86" s="41"/>
      <c r="T86" s="122"/>
      <c r="U86" s="123" t="s">
        <v>35</v>
      </c>
      <c r="V86" s="22"/>
      <c r="W86" s="22"/>
      <c r="X86" s="124">
        <v>0</v>
      </c>
      <c r="Y86" s="124">
        <f>$X$86*$K$86</f>
        <v>0</v>
      </c>
      <c r="Z86" s="124">
        <v>0</v>
      </c>
      <c r="AA86" s="125">
        <f>$Z$86*$K$86</f>
        <v>0</v>
      </c>
      <c r="AR86" s="80" t="s">
        <v>122</v>
      </c>
      <c r="AT86" s="80" t="s">
        <v>124</v>
      </c>
      <c r="AU86" s="80" t="s">
        <v>17</v>
      </c>
      <c r="AY86" s="6" t="s">
        <v>123</v>
      </c>
      <c r="BE86" s="126">
        <f>IF($U$86="základní",$N$86,0)</f>
        <v>0</v>
      </c>
      <c r="BF86" s="126">
        <f>IF($U$86="snížená",$N$86,0)</f>
        <v>0</v>
      </c>
      <c r="BG86" s="126">
        <f>IF($U$86="zákl. přenesená",$N$86,0)</f>
        <v>0</v>
      </c>
      <c r="BH86" s="126">
        <f>IF($U$86="sníž. přenesená",$N$86,0)</f>
        <v>0</v>
      </c>
      <c r="BI86" s="126">
        <f>IF($U$86="nulová",$N$86,0)</f>
        <v>0</v>
      </c>
      <c r="BJ86" s="80" t="s">
        <v>17</v>
      </c>
      <c r="BK86" s="126">
        <f>ROUND($L$86*$K$86,2)</f>
        <v>0</v>
      </c>
      <c r="BL86" s="80" t="s">
        <v>122</v>
      </c>
      <c r="BM86" s="80" t="s">
        <v>1286</v>
      </c>
    </row>
    <row r="87" spans="2:47" s="6" customFormat="1" ht="16.5" customHeight="1">
      <c r="B87" s="21"/>
      <c r="C87" s="22"/>
      <c r="D87" s="22"/>
      <c r="E87" s="22"/>
      <c r="F87" s="222" t="s">
        <v>1285</v>
      </c>
      <c r="G87" s="189"/>
      <c r="H87" s="189"/>
      <c r="I87" s="189"/>
      <c r="J87" s="189"/>
      <c r="K87" s="189"/>
      <c r="L87" s="189"/>
      <c r="M87" s="189"/>
      <c r="N87" s="189"/>
      <c r="O87" s="189"/>
      <c r="P87" s="189"/>
      <c r="Q87" s="189"/>
      <c r="R87" s="189"/>
      <c r="S87" s="41"/>
      <c r="T87" s="50"/>
      <c r="U87" s="22"/>
      <c r="V87" s="22"/>
      <c r="W87" s="22"/>
      <c r="X87" s="22"/>
      <c r="Y87" s="22"/>
      <c r="Z87" s="22"/>
      <c r="AA87" s="51"/>
      <c r="AT87" s="6" t="s">
        <v>128</v>
      </c>
      <c r="AU87" s="6" t="s">
        <v>17</v>
      </c>
    </row>
    <row r="88" spans="2:65" s="6" customFormat="1" ht="15.75" customHeight="1">
      <c r="B88" s="21"/>
      <c r="C88" s="117" t="s">
        <v>141</v>
      </c>
      <c r="D88" s="117" t="s">
        <v>124</v>
      </c>
      <c r="E88" s="118" t="s">
        <v>1287</v>
      </c>
      <c r="F88" s="218" t="s">
        <v>1288</v>
      </c>
      <c r="G88" s="219"/>
      <c r="H88" s="219"/>
      <c r="I88" s="219"/>
      <c r="J88" s="120" t="s">
        <v>226</v>
      </c>
      <c r="K88" s="121">
        <v>74</v>
      </c>
      <c r="L88" s="220"/>
      <c r="M88" s="219"/>
      <c r="N88" s="221">
        <f>ROUND($L$88*$K$88,2)</f>
        <v>0</v>
      </c>
      <c r="O88" s="219"/>
      <c r="P88" s="219"/>
      <c r="Q88" s="219"/>
      <c r="R88" s="119"/>
      <c r="S88" s="41"/>
      <c r="T88" s="122"/>
      <c r="U88" s="123" t="s">
        <v>35</v>
      </c>
      <c r="V88" s="22"/>
      <c r="W88" s="22"/>
      <c r="X88" s="124">
        <v>0</v>
      </c>
      <c r="Y88" s="124">
        <f>$X$88*$K$88</f>
        <v>0</v>
      </c>
      <c r="Z88" s="124">
        <v>0</v>
      </c>
      <c r="AA88" s="125">
        <f>$Z$88*$K$88</f>
        <v>0</v>
      </c>
      <c r="AR88" s="80" t="s">
        <v>122</v>
      </c>
      <c r="AT88" s="80" t="s">
        <v>124</v>
      </c>
      <c r="AU88" s="80" t="s">
        <v>17</v>
      </c>
      <c r="AY88" s="6" t="s">
        <v>123</v>
      </c>
      <c r="BE88" s="126">
        <f>IF($U$88="základní",$N$88,0)</f>
        <v>0</v>
      </c>
      <c r="BF88" s="126">
        <f>IF($U$88="snížená",$N$88,0)</f>
        <v>0</v>
      </c>
      <c r="BG88" s="126">
        <f>IF($U$88="zákl. přenesená",$N$88,0)</f>
        <v>0</v>
      </c>
      <c r="BH88" s="126">
        <f>IF($U$88="sníž. přenesená",$N$88,0)</f>
        <v>0</v>
      </c>
      <c r="BI88" s="126">
        <f>IF($U$88="nulová",$N$88,0)</f>
        <v>0</v>
      </c>
      <c r="BJ88" s="80" t="s">
        <v>17</v>
      </c>
      <c r="BK88" s="126">
        <f>ROUND($L$88*$K$88,2)</f>
        <v>0</v>
      </c>
      <c r="BL88" s="80" t="s">
        <v>122</v>
      </c>
      <c r="BM88" s="80" t="s">
        <v>1289</v>
      </c>
    </row>
    <row r="89" spans="2:47" s="6" customFormat="1" ht="16.5" customHeight="1">
      <c r="B89" s="21"/>
      <c r="C89" s="22"/>
      <c r="D89" s="22"/>
      <c r="E89" s="22"/>
      <c r="F89" s="222" t="s">
        <v>1288</v>
      </c>
      <c r="G89" s="189"/>
      <c r="H89" s="189"/>
      <c r="I89" s="189"/>
      <c r="J89" s="189"/>
      <c r="K89" s="189"/>
      <c r="L89" s="189"/>
      <c r="M89" s="189"/>
      <c r="N89" s="189"/>
      <c r="O89" s="189"/>
      <c r="P89" s="189"/>
      <c r="Q89" s="189"/>
      <c r="R89" s="189"/>
      <c r="S89" s="41"/>
      <c r="T89" s="50"/>
      <c r="U89" s="22"/>
      <c r="V89" s="22"/>
      <c r="W89" s="22"/>
      <c r="X89" s="22"/>
      <c r="Y89" s="22"/>
      <c r="Z89" s="22"/>
      <c r="AA89" s="51"/>
      <c r="AT89" s="6" t="s">
        <v>128</v>
      </c>
      <c r="AU89" s="6" t="s">
        <v>17</v>
      </c>
    </row>
    <row r="90" spans="2:65" s="6" customFormat="1" ht="15.75" customHeight="1">
      <c r="B90" s="21"/>
      <c r="C90" s="117" t="s">
        <v>144</v>
      </c>
      <c r="D90" s="117" t="s">
        <v>124</v>
      </c>
      <c r="E90" s="118" t="s">
        <v>1290</v>
      </c>
      <c r="F90" s="218" t="s">
        <v>1291</v>
      </c>
      <c r="G90" s="219"/>
      <c r="H90" s="219"/>
      <c r="I90" s="219"/>
      <c r="J90" s="120" t="s">
        <v>226</v>
      </c>
      <c r="K90" s="121">
        <v>74</v>
      </c>
      <c r="L90" s="220"/>
      <c r="M90" s="219"/>
      <c r="N90" s="221">
        <f>ROUND($L$90*$K$90,2)</f>
        <v>0</v>
      </c>
      <c r="O90" s="219"/>
      <c r="P90" s="219"/>
      <c r="Q90" s="219"/>
      <c r="R90" s="119"/>
      <c r="S90" s="41"/>
      <c r="T90" s="122"/>
      <c r="U90" s="123" t="s">
        <v>35</v>
      </c>
      <c r="V90" s="22"/>
      <c r="W90" s="22"/>
      <c r="X90" s="124">
        <v>0</v>
      </c>
      <c r="Y90" s="124">
        <f>$X$90*$K$90</f>
        <v>0</v>
      </c>
      <c r="Z90" s="124">
        <v>0</v>
      </c>
      <c r="AA90" s="125">
        <f>$Z$90*$K$90</f>
        <v>0</v>
      </c>
      <c r="AR90" s="80" t="s">
        <v>122</v>
      </c>
      <c r="AT90" s="80" t="s">
        <v>124</v>
      </c>
      <c r="AU90" s="80" t="s">
        <v>17</v>
      </c>
      <c r="AY90" s="6" t="s">
        <v>123</v>
      </c>
      <c r="BE90" s="126">
        <f>IF($U$90="základní",$N$90,0)</f>
        <v>0</v>
      </c>
      <c r="BF90" s="126">
        <f>IF($U$90="snížená",$N$90,0)</f>
        <v>0</v>
      </c>
      <c r="BG90" s="126">
        <f>IF($U$90="zákl. přenesená",$N$90,0)</f>
        <v>0</v>
      </c>
      <c r="BH90" s="126">
        <f>IF($U$90="sníž. přenesená",$N$90,0)</f>
        <v>0</v>
      </c>
      <c r="BI90" s="126">
        <f>IF($U$90="nulová",$N$90,0)</f>
        <v>0</v>
      </c>
      <c r="BJ90" s="80" t="s">
        <v>17</v>
      </c>
      <c r="BK90" s="126">
        <f>ROUND($L$90*$K$90,2)</f>
        <v>0</v>
      </c>
      <c r="BL90" s="80" t="s">
        <v>122</v>
      </c>
      <c r="BM90" s="80" t="s">
        <v>1292</v>
      </c>
    </row>
    <row r="91" spans="2:47" s="6" customFormat="1" ht="16.5" customHeight="1">
      <c r="B91" s="21"/>
      <c r="C91" s="22"/>
      <c r="D91" s="22"/>
      <c r="E91" s="22"/>
      <c r="F91" s="222" t="s">
        <v>1291</v>
      </c>
      <c r="G91" s="189"/>
      <c r="H91" s="189"/>
      <c r="I91" s="189"/>
      <c r="J91" s="189"/>
      <c r="K91" s="189"/>
      <c r="L91" s="189"/>
      <c r="M91" s="189"/>
      <c r="N91" s="189"/>
      <c r="O91" s="189"/>
      <c r="P91" s="189"/>
      <c r="Q91" s="189"/>
      <c r="R91" s="189"/>
      <c r="S91" s="41"/>
      <c r="T91" s="50"/>
      <c r="U91" s="22"/>
      <c r="V91" s="22"/>
      <c r="W91" s="22"/>
      <c r="X91" s="22"/>
      <c r="Y91" s="22"/>
      <c r="Z91" s="22"/>
      <c r="AA91" s="51"/>
      <c r="AT91" s="6" t="s">
        <v>128</v>
      </c>
      <c r="AU91" s="6" t="s">
        <v>17</v>
      </c>
    </row>
    <row r="92" spans="2:65" s="6" customFormat="1" ht="15.75" customHeight="1">
      <c r="B92" s="21"/>
      <c r="C92" s="117" t="s">
        <v>199</v>
      </c>
      <c r="D92" s="117" t="s">
        <v>124</v>
      </c>
      <c r="E92" s="118" t="s">
        <v>1293</v>
      </c>
      <c r="F92" s="218" t="s">
        <v>1294</v>
      </c>
      <c r="G92" s="219"/>
      <c r="H92" s="219"/>
      <c r="I92" s="219"/>
      <c r="J92" s="120" t="s">
        <v>226</v>
      </c>
      <c r="K92" s="121">
        <v>106</v>
      </c>
      <c r="L92" s="220"/>
      <c r="M92" s="219"/>
      <c r="N92" s="221">
        <f>ROUND($L$92*$K$92,2)</f>
        <v>0</v>
      </c>
      <c r="O92" s="219"/>
      <c r="P92" s="219"/>
      <c r="Q92" s="219"/>
      <c r="R92" s="119"/>
      <c r="S92" s="41"/>
      <c r="T92" s="122"/>
      <c r="U92" s="123" t="s">
        <v>35</v>
      </c>
      <c r="V92" s="22"/>
      <c r="W92" s="22"/>
      <c r="X92" s="124">
        <v>0</v>
      </c>
      <c r="Y92" s="124">
        <f>$X$92*$K$92</f>
        <v>0</v>
      </c>
      <c r="Z92" s="124">
        <v>0</v>
      </c>
      <c r="AA92" s="125">
        <f>$Z$92*$K$92</f>
        <v>0</v>
      </c>
      <c r="AR92" s="80" t="s">
        <v>122</v>
      </c>
      <c r="AT92" s="80" t="s">
        <v>124</v>
      </c>
      <c r="AU92" s="80" t="s">
        <v>17</v>
      </c>
      <c r="AY92" s="6" t="s">
        <v>123</v>
      </c>
      <c r="BE92" s="126">
        <f>IF($U$92="základní",$N$92,0)</f>
        <v>0</v>
      </c>
      <c r="BF92" s="126">
        <f>IF($U$92="snížená",$N$92,0)</f>
        <v>0</v>
      </c>
      <c r="BG92" s="126">
        <f>IF($U$92="zákl. přenesená",$N$92,0)</f>
        <v>0</v>
      </c>
      <c r="BH92" s="126">
        <f>IF($U$92="sníž. přenesená",$N$92,0)</f>
        <v>0</v>
      </c>
      <c r="BI92" s="126">
        <f>IF($U$92="nulová",$N$92,0)</f>
        <v>0</v>
      </c>
      <c r="BJ92" s="80" t="s">
        <v>17</v>
      </c>
      <c r="BK92" s="126">
        <f>ROUND($L$92*$K$92,2)</f>
        <v>0</v>
      </c>
      <c r="BL92" s="80" t="s">
        <v>122</v>
      </c>
      <c r="BM92" s="80" t="s">
        <v>1295</v>
      </c>
    </row>
    <row r="93" spans="2:47" s="6" customFormat="1" ht="16.5" customHeight="1">
      <c r="B93" s="21"/>
      <c r="C93" s="22"/>
      <c r="D93" s="22"/>
      <c r="E93" s="22"/>
      <c r="F93" s="222" t="s">
        <v>1294</v>
      </c>
      <c r="G93" s="189"/>
      <c r="H93" s="189"/>
      <c r="I93" s="189"/>
      <c r="J93" s="189"/>
      <c r="K93" s="189"/>
      <c r="L93" s="189"/>
      <c r="M93" s="189"/>
      <c r="N93" s="189"/>
      <c r="O93" s="189"/>
      <c r="P93" s="189"/>
      <c r="Q93" s="189"/>
      <c r="R93" s="189"/>
      <c r="S93" s="41"/>
      <c r="T93" s="50"/>
      <c r="U93" s="22"/>
      <c r="V93" s="22"/>
      <c r="W93" s="22"/>
      <c r="X93" s="22"/>
      <c r="Y93" s="22"/>
      <c r="Z93" s="22"/>
      <c r="AA93" s="51"/>
      <c r="AT93" s="6" t="s">
        <v>128</v>
      </c>
      <c r="AU93" s="6" t="s">
        <v>17</v>
      </c>
    </row>
    <row r="94" spans="2:65" s="6" customFormat="1" ht="15.75" customHeight="1">
      <c r="B94" s="21"/>
      <c r="C94" s="117" t="s">
        <v>22</v>
      </c>
      <c r="D94" s="117" t="s">
        <v>124</v>
      </c>
      <c r="E94" s="118" t="s">
        <v>1296</v>
      </c>
      <c r="F94" s="218" t="s">
        <v>1297</v>
      </c>
      <c r="G94" s="219"/>
      <c r="H94" s="219"/>
      <c r="I94" s="219"/>
      <c r="J94" s="120" t="s">
        <v>226</v>
      </c>
      <c r="K94" s="121">
        <v>10</v>
      </c>
      <c r="L94" s="220"/>
      <c r="M94" s="219"/>
      <c r="N94" s="221">
        <f>ROUND($L$94*$K$94,2)</f>
        <v>0</v>
      </c>
      <c r="O94" s="219"/>
      <c r="P94" s="219"/>
      <c r="Q94" s="219"/>
      <c r="R94" s="119"/>
      <c r="S94" s="41"/>
      <c r="T94" s="122"/>
      <c r="U94" s="123" t="s">
        <v>35</v>
      </c>
      <c r="V94" s="22"/>
      <c r="W94" s="22"/>
      <c r="X94" s="124">
        <v>0</v>
      </c>
      <c r="Y94" s="124">
        <f>$X$94*$K$94</f>
        <v>0</v>
      </c>
      <c r="Z94" s="124">
        <v>0</v>
      </c>
      <c r="AA94" s="125">
        <f>$Z$94*$K$94</f>
        <v>0</v>
      </c>
      <c r="AR94" s="80" t="s">
        <v>122</v>
      </c>
      <c r="AT94" s="80" t="s">
        <v>124</v>
      </c>
      <c r="AU94" s="80" t="s">
        <v>17</v>
      </c>
      <c r="AY94" s="6" t="s">
        <v>123</v>
      </c>
      <c r="BE94" s="126">
        <f>IF($U$94="základní",$N$94,0)</f>
        <v>0</v>
      </c>
      <c r="BF94" s="126">
        <f>IF($U$94="snížená",$N$94,0)</f>
        <v>0</v>
      </c>
      <c r="BG94" s="126">
        <f>IF($U$94="zákl. přenesená",$N$94,0)</f>
        <v>0</v>
      </c>
      <c r="BH94" s="126">
        <f>IF($U$94="sníž. přenesená",$N$94,0)</f>
        <v>0</v>
      </c>
      <c r="BI94" s="126">
        <f>IF($U$94="nulová",$N$94,0)</f>
        <v>0</v>
      </c>
      <c r="BJ94" s="80" t="s">
        <v>17</v>
      </c>
      <c r="BK94" s="126">
        <f>ROUND($L$94*$K$94,2)</f>
        <v>0</v>
      </c>
      <c r="BL94" s="80" t="s">
        <v>122</v>
      </c>
      <c r="BM94" s="80" t="s">
        <v>1298</v>
      </c>
    </row>
    <row r="95" spans="2:47" s="6" customFormat="1" ht="16.5" customHeight="1">
      <c r="B95" s="21"/>
      <c r="C95" s="22"/>
      <c r="D95" s="22"/>
      <c r="E95" s="22"/>
      <c r="F95" s="222" t="s">
        <v>1297</v>
      </c>
      <c r="G95" s="189"/>
      <c r="H95" s="189"/>
      <c r="I95" s="189"/>
      <c r="J95" s="189"/>
      <c r="K95" s="189"/>
      <c r="L95" s="189"/>
      <c r="M95" s="189"/>
      <c r="N95" s="189"/>
      <c r="O95" s="189"/>
      <c r="P95" s="189"/>
      <c r="Q95" s="189"/>
      <c r="R95" s="189"/>
      <c r="S95" s="41"/>
      <c r="T95" s="50"/>
      <c r="U95" s="22"/>
      <c r="V95" s="22"/>
      <c r="W95" s="22"/>
      <c r="X95" s="22"/>
      <c r="Y95" s="22"/>
      <c r="Z95" s="22"/>
      <c r="AA95" s="51"/>
      <c r="AT95" s="6" t="s">
        <v>128</v>
      </c>
      <c r="AU95" s="6" t="s">
        <v>17</v>
      </c>
    </row>
    <row r="96" spans="2:65" s="6" customFormat="1" ht="15.75" customHeight="1">
      <c r="B96" s="21"/>
      <c r="C96" s="117" t="s">
        <v>208</v>
      </c>
      <c r="D96" s="117" t="s">
        <v>124</v>
      </c>
      <c r="E96" s="118" t="s">
        <v>1299</v>
      </c>
      <c r="F96" s="218" t="s">
        <v>1300</v>
      </c>
      <c r="G96" s="219"/>
      <c r="H96" s="219"/>
      <c r="I96" s="219"/>
      <c r="J96" s="120" t="s">
        <v>226</v>
      </c>
      <c r="K96" s="121">
        <v>56</v>
      </c>
      <c r="L96" s="220"/>
      <c r="M96" s="219"/>
      <c r="N96" s="221">
        <f>ROUND($L$96*$K$96,2)</f>
        <v>0</v>
      </c>
      <c r="O96" s="219"/>
      <c r="P96" s="219"/>
      <c r="Q96" s="219"/>
      <c r="R96" s="119"/>
      <c r="S96" s="41"/>
      <c r="T96" s="122"/>
      <c r="U96" s="123" t="s">
        <v>35</v>
      </c>
      <c r="V96" s="22"/>
      <c r="W96" s="22"/>
      <c r="X96" s="124">
        <v>0</v>
      </c>
      <c r="Y96" s="124">
        <f>$X$96*$K$96</f>
        <v>0</v>
      </c>
      <c r="Z96" s="124">
        <v>0</v>
      </c>
      <c r="AA96" s="125">
        <f>$Z$96*$K$96</f>
        <v>0</v>
      </c>
      <c r="AR96" s="80" t="s">
        <v>122</v>
      </c>
      <c r="AT96" s="80" t="s">
        <v>124</v>
      </c>
      <c r="AU96" s="80" t="s">
        <v>17</v>
      </c>
      <c r="AY96" s="6" t="s">
        <v>123</v>
      </c>
      <c r="BE96" s="126">
        <f>IF($U$96="základní",$N$96,0)</f>
        <v>0</v>
      </c>
      <c r="BF96" s="126">
        <f>IF($U$96="snížená",$N$96,0)</f>
        <v>0</v>
      </c>
      <c r="BG96" s="126">
        <f>IF($U$96="zákl. přenesená",$N$96,0)</f>
        <v>0</v>
      </c>
      <c r="BH96" s="126">
        <f>IF($U$96="sníž. přenesená",$N$96,0)</f>
        <v>0</v>
      </c>
      <c r="BI96" s="126">
        <f>IF($U$96="nulová",$N$96,0)</f>
        <v>0</v>
      </c>
      <c r="BJ96" s="80" t="s">
        <v>17</v>
      </c>
      <c r="BK96" s="126">
        <f>ROUND($L$96*$K$96,2)</f>
        <v>0</v>
      </c>
      <c r="BL96" s="80" t="s">
        <v>122</v>
      </c>
      <c r="BM96" s="80" t="s">
        <v>1301</v>
      </c>
    </row>
    <row r="97" spans="2:47" s="6" customFormat="1" ht="16.5" customHeight="1">
      <c r="B97" s="21"/>
      <c r="C97" s="22"/>
      <c r="D97" s="22"/>
      <c r="E97" s="22"/>
      <c r="F97" s="222" t="s">
        <v>1300</v>
      </c>
      <c r="G97" s="189"/>
      <c r="H97" s="189"/>
      <c r="I97" s="189"/>
      <c r="J97" s="189"/>
      <c r="K97" s="189"/>
      <c r="L97" s="189"/>
      <c r="M97" s="189"/>
      <c r="N97" s="189"/>
      <c r="O97" s="189"/>
      <c r="P97" s="189"/>
      <c r="Q97" s="189"/>
      <c r="R97" s="189"/>
      <c r="S97" s="41"/>
      <c r="T97" s="50"/>
      <c r="U97" s="22"/>
      <c r="V97" s="22"/>
      <c r="W97" s="22"/>
      <c r="X97" s="22"/>
      <c r="Y97" s="22"/>
      <c r="Z97" s="22"/>
      <c r="AA97" s="51"/>
      <c r="AT97" s="6" t="s">
        <v>128</v>
      </c>
      <c r="AU97" s="6" t="s">
        <v>17</v>
      </c>
    </row>
    <row r="98" spans="2:65" s="6" customFormat="1" ht="15.75" customHeight="1">
      <c r="B98" s="21"/>
      <c r="C98" s="117" t="s">
        <v>215</v>
      </c>
      <c r="D98" s="117" t="s">
        <v>124</v>
      </c>
      <c r="E98" s="118" t="s">
        <v>1302</v>
      </c>
      <c r="F98" s="218" t="s">
        <v>1303</v>
      </c>
      <c r="G98" s="219"/>
      <c r="H98" s="219"/>
      <c r="I98" s="219"/>
      <c r="J98" s="120" t="s">
        <v>226</v>
      </c>
      <c r="K98" s="121">
        <v>40</v>
      </c>
      <c r="L98" s="220"/>
      <c r="M98" s="219"/>
      <c r="N98" s="221">
        <f>ROUND($L$98*$K$98,2)</f>
        <v>0</v>
      </c>
      <c r="O98" s="219"/>
      <c r="P98" s="219"/>
      <c r="Q98" s="219"/>
      <c r="R98" s="119"/>
      <c r="S98" s="41"/>
      <c r="T98" s="122"/>
      <c r="U98" s="123" t="s">
        <v>35</v>
      </c>
      <c r="V98" s="22"/>
      <c r="W98" s="22"/>
      <c r="X98" s="124">
        <v>0</v>
      </c>
      <c r="Y98" s="124">
        <f>$X$98*$K$98</f>
        <v>0</v>
      </c>
      <c r="Z98" s="124">
        <v>0</v>
      </c>
      <c r="AA98" s="125">
        <f>$Z$98*$K$98</f>
        <v>0</v>
      </c>
      <c r="AR98" s="80" t="s">
        <v>122</v>
      </c>
      <c r="AT98" s="80" t="s">
        <v>124</v>
      </c>
      <c r="AU98" s="80" t="s">
        <v>17</v>
      </c>
      <c r="AY98" s="6" t="s">
        <v>123</v>
      </c>
      <c r="BE98" s="126">
        <f>IF($U$98="základní",$N$98,0)</f>
        <v>0</v>
      </c>
      <c r="BF98" s="126">
        <f>IF($U$98="snížená",$N$98,0)</f>
        <v>0</v>
      </c>
      <c r="BG98" s="126">
        <f>IF($U$98="zákl. přenesená",$N$98,0)</f>
        <v>0</v>
      </c>
      <c r="BH98" s="126">
        <f>IF($U$98="sníž. přenesená",$N$98,0)</f>
        <v>0</v>
      </c>
      <c r="BI98" s="126">
        <f>IF($U$98="nulová",$N$98,0)</f>
        <v>0</v>
      </c>
      <c r="BJ98" s="80" t="s">
        <v>17</v>
      </c>
      <c r="BK98" s="126">
        <f>ROUND($L$98*$K$98,2)</f>
        <v>0</v>
      </c>
      <c r="BL98" s="80" t="s">
        <v>122</v>
      </c>
      <c r="BM98" s="80" t="s">
        <v>1304</v>
      </c>
    </row>
    <row r="99" spans="2:47" s="6" customFormat="1" ht="16.5" customHeight="1">
      <c r="B99" s="21"/>
      <c r="C99" s="22"/>
      <c r="D99" s="22"/>
      <c r="E99" s="22"/>
      <c r="F99" s="222" t="s">
        <v>1303</v>
      </c>
      <c r="G99" s="189"/>
      <c r="H99" s="189"/>
      <c r="I99" s="189"/>
      <c r="J99" s="189"/>
      <c r="K99" s="189"/>
      <c r="L99" s="189"/>
      <c r="M99" s="189"/>
      <c r="N99" s="189"/>
      <c r="O99" s="189"/>
      <c r="P99" s="189"/>
      <c r="Q99" s="189"/>
      <c r="R99" s="189"/>
      <c r="S99" s="41"/>
      <c r="T99" s="50"/>
      <c r="U99" s="22"/>
      <c r="V99" s="22"/>
      <c r="W99" s="22"/>
      <c r="X99" s="22"/>
      <c r="Y99" s="22"/>
      <c r="Z99" s="22"/>
      <c r="AA99" s="51"/>
      <c r="AT99" s="6" t="s">
        <v>128</v>
      </c>
      <c r="AU99" s="6" t="s">
        <v>17</v>
      </c>
    </row>
    <row r="100" spans="2:65" s="6" customFormat="1" ht="15.75" customHeight="1">
      <c r="B100" s="21"/>
      <c r="C100" s="117" t="s">
        <v>223</v>
      </c>
      <c r="D100" s="117" t="s">
        <v>124</v>
      </c>
      <c r="E100" s="118" t="s">
        <v>1305</v>
      </c>
      <c r="F100" s="218" t="s">
        <v>1306</v>
      </c>
      <c r="G100" s="219"/>
      <c r="H100" s="219"/>
      <c r="I100" s="219"/>
      <c r="J100" s="120" t="s">
        <v>172</v>
      </c>
      <c r="K100" s="121">
        <v>37</v>
      </c>
      <c r="L100" s="220"/>
      <c r="M100" s="219"/>
      <c r="N100" s="221">
        <f>ROUND($L$100*$K$100,2)</f>
        <v>0</v>
      </c>
      <c r="O100" s="219"/>
      <c r="P100" s="219"/>
      <c r="Q100" s="219"/>
      <c r="R100" s="119"/>
      <c r="S100" s="41"/>
      <c r="T100" s="122"/>
      <c r="U100" s="123" t="s">
        <v>35</v>
      </c>
      <c r="V100" s="22"/>
      <c r="W100" s="22"/>
      <c r="X100" s="124">
        <v>0</v>
      </c>
      <c r="Y100" s="124">
        <f>$X$100*$K$100</f>
        <v>0</v>
      </c>
      <c r="Z100" s="124">
        <v>0</v>
      </c>
      <c r="AA100" s="125">
        <f>$Z$100*$K$100</f>
        <v>0</v>
      </c>
      <c r="AR100" s="80" t="s">
        <v>122</v>
      </c>
      <c r="AT100" s="80" t="s">
        <v>124</v>
      </c>
      <c r="AU100" s="80" t="s">
        <v>17</v>
      </c>
      <c r="AY100" s="6" t="s">
        <v>123</v>
      </c>
      <c r="BE100" s="126">
        <f>IF($U$100="základní",$N$100,0)</f>
        <v>0</v>
      </c>
      <c r="BF100" s="126">
        <f>IF($U$100="snížená",$N$100,0)</f>
        <v>0</v>
      </c>
      <c r="BG100" s="126">
        <f>IF($U$100="zákl. přenesená",$N$100,0)</f>
        <v>0</v>
      </c>
      <c r="BH100" s="126">
        <f>IF($U$100="sníž. přenesená",$N$100,0)</f>
        <v>0</v>
      </c>
      <c r="BI100" s="126">
        <f>IF($U$100="nulová",$N$100,0)</f>
        <v>0</v>
      </c>
      <c r="BJ100" s="80" t="s">
        <v>17</v>
      </c>
      <c r="BK100" s="126">
        <f>ROUND($L$100*$K$100,2)</f>
        <v>0</v>
      </c>
      <c r="BL100" s="80" t="s">
        <v>122</v>
      </c>
      <c r="BM100" s="80" t="s">
        <v>1307</v>
      </c>
    </row>
    <row r="101" spans="2:47" s="6" customFormat="1" ht="16.5" customHeight="1">
      <c r="B101" s="21"/>
      <c r="C101" s="22"/>
      <c r="D101" s="22"/>
      <c r="E101" s="22"/>
      <c r="F101" s="222" t="s">
        <v>1306</v>
      </c>
      <c r="G101" s="189"/>
      <c r="H101" s="189"/>
      <c r="I101" s="189"/>
      <c r="J101" s="189"/>
      <c r="K101" s="189"/>
      <c r="L101" s="189"/>
      <c r="M101" s="189"/>
      <c r="N101" s="189"/>
      <c r="O101" s="189"/>
      <c r="P101" s="189"/>
      <c r="Q101" s="189"/>
      <c r="R101" s="189"/>
      <c r="S101" s="41"/>
      <c r="T101" s="50"/>
      <c r="U101" s="22"/>
      <c r="V101" s="22"/>
      <c r="W101" s="22"/>
      <c r="X101" s="22"/>
      <c r="Y101" s="22"/>
      <c r="Z101" s="22"/>
      <c r="AA101" s="51"/>
      <c r="AT101" s="6" t="s">
        <v>128</v>
      </c>
      <c r="AU101" s="6" t="s">
        <v>17</v>
      </c>
    </row>
    <row r="102" spans="2:65" s="6" customFormat="1" ht="15.75" customHeight="1">
      <c r="B102" s="21"/>
      <c r="C102" s="117" t="s">
        <v>230</v>
      </c>
      <c r="D102" s="117" t="s">
        <v>124</v>
      </c>
      <c r="E102" s="118" t="s">
        <v>1308</v>
      </c>
      <c r="F102" s="218" t="s">
        <v>1309</v>
      </c>
      <c r="G102" s="219"/>
      <c r="H102" s="219"/>
      <c r="I102" s="219"/>
      <c r="J102" s="120" t="s">
        <v>1273</v>
      </c>
      <c r="K102" s="121">
        <v>7</v>
      </c>
      <c r="L102" s="220"/>
      <c r="M102" s="219"/>
      <c r="N102" s="221">
        <f>ROUND($L$102*$K$102,2)</f>
        <v>0</v>
      </c>
      <c r="O102" s="219"/>
      <c r="P102" s="219"/>
      <c r="Q102" s="219"/>
      <c r="R102" s="119"/>
      <c r="S102" s="41"/>
      <c r="T102" s="122"/>
      <c r="U102" s="123" t="s">
        <v>35</v>
      </c>
      <c r="V102" s="22"/>
      <c r="W102" s="22"/>
      <c r="X102" s="124">
        <v>0</v>
      </c>
      <c r="Y102" s="124">
        <f>$X$102*$K$102</f>
        <v>0</v>
      </c>
      <c r="Z102" s="124">
        <v>0</v>
      </c>
      <c r="AA102" s="125">
        <f>$Z$102*$K$102</f>
        <v>0</v>
      </c>
      <c r="AR102" s="80" t="s">
        <v>122</v>
      </c>
      <c r="AT102" s="80" t="s">
        <v>124</v>
      </c>
      <c r="AU102" s="80" t="s">
        <v>17</v>
      </c>
      <c r="AY102" s="6" t="s">
        <v>123</v>
      </c>
      <c r="BE102" s="126">
        <f>IF($U$102="základní",$N$102,0)</f>
        <v>0</v>
      </c>
      <c r="BF102" s="126">
        <f>IF($U$102="snížená",$N$102,0)</f>
        <v>0</v>
      </c>
      <c r="BG102" s="126">
        <f>IF($U$102="zákl. přenesená",$N$102,0)</f>
        <v>0</v>
      </c>
      <c r="BH102" s="126">
        <f>IF($U$102="sníž. přenesená",$N$102,0)</f>
        <v>0</v>
      </c>
      <c r="BI102" s="126">
        <f>IF($U$102="nulová",$N$102,0)</f>
        <v>0</v>
      </c>
      <c r="BJ102" s="80" t="s">
        <v>17</v>
      </c>
      <c r="BK102" s="126">
        <f>ROUND($L$102*$K$102,2)</f>
        <v>0</v>
      </c>
      <c r="BL102" s="80" t="s">
        <v>122</v>
      </c>
      <c r="BM102" s="80" t="s">
        <v>1310</v>
      </c>
    </row>
    <row r="103" spans="2:47" s="6" customFormat="1" ht="16.5" customHeight="1">
      <c r="B103" s="21"/>
      <c r="C103" s="22"/>
      <c r="D103" s="22"/>
      <c r="E103" s="22"/>
      <c r="F103" s="222" t="s">
        <v>1309</v>
      </c>
      <c r="G103" s="189"/>
      <c r="H103" s="189"/>
      <c r="I103" s="189"/>
      <c r="J103" s="189"/>
      <c r="K103" s="189"/>
      <c r="L103" s="189"/>
      <c r="M103" s="189"/>
      <c r="N103" s="189"/>
      <c r="O103" s="189"/>
      <c r="P103" s="189"/>
      <c r="Q103" s="189"/>
      <c r="R103" s="189"/>
      <c r="S103" s="41"/>
      <c r="T103" s="50"/>
      <c r="U103" s="22"/>
      <c r="V103" s="22"/>
      <c r="W103" s="22"/>
      <c r="X103" s="22"/>
      <c r="Y103" s="22"/>
      <c r="Z103" s="22"/>
      <c r="AA103" s="51"/>
      <c r="AT103" s="6" t="s">
        <v>128</v>
      </c>
      <c r="AU103" s="6" t="s">
        <v>17</v>
      </c>
    </row>
    <row r="104" spans="2:65" s="6" customFormat="1" ht="15.75" customHeight="1">
      <c r="B104" s="21"/>
      <c r="C104" s="117" t="s">
        <v>8</v>
      </c>
      <c r="D104" s="117" t="s">
        <v>124</v>
      </c>
      <c r="E104" s="118" t="s">
        <v>1311</v>
      </c>
      <c r="F104" s="218" t="s">
        <v>1312</v>
      </c>
      <c r="G104" s="219"/>
      <c r="H104" s="219"/>
      <c r="I104" s="219"/>
      <c r="J104" s="120" t="s">
        <v>1273</v>
      </c>
      <c r="K104" s="121">
        <v>3</v>
      </c>
      <c r="L104" s="220"/>
      <c r="M104" s="219"/>
      <c r="N104" s="221">
        <f>ROUND($L$104*$K$104,2)</f>
        <v>0</v>
      </c>
      <c r="O104" s="219"/>
      <c r="P104" s="219"/>
      <c r="Q104" s="219"/>
      <c r="R104" s="119"/>
      <c r="S104" s="41"/>
      <c r="T104" s="122"/>
      <c r="U104" s="123" t="s">
        <v>35</v>
      </c>
      <c r="V104" s="22"/>
      <c r="W104" s="22"/>
      <c r="X104" s="124">
        <v>0</v>
      </c>
      <c r="Y104" s="124">
        <f>$X$104*$K$104</f>
        <v>0</v>
      </c>
      <c r="Z104" s="124">
        <v>0</v>
      </c>
      <c r="AA104" s="125">
        <f>$Z$104*$K$104</f>
        <v>0</v>
      </c>
      <c r="AR104" s="80" t="s">
        <v>122</v>
      </c>
      <c r="AT104" s="80" t="s">
        <v>124</v>
      </c>
      <c r="AU104" s="80" t="s">
        <v>17</v>
      </c>
      <c r="AY104" s="6" t="s">
        <v>123</v>
      </c>
      <c r="BE104" s="126">
        <f>IF($U$104="základní",$N$104,0)</f>
        <v>0</v>
      </c>
      <c r="BF104" s="126">
        <f>IF($U$104="snížená",$N$104,0)</f>
        <v>0</v>
      </c>
      <c r="BG104" s="126">
        <f>IF($U$104="zákl. přenesená",$N$104,0)</f>
        <v>0</v>
      </c>
      <c r="BH104" s="126">
        <f>IF($U$104="sníž. přenesená",$N$104,0)</f>
        <v>0</v>
      </c>
      <c r="BI104" s="126">
        <f>IF($U$104="nulová",$N$104,0)</f>
        <v>0</v>
      </c>
      <c r="BJ104" s="80" t="s">
        <v>17</v>
      </c>
      <c r="BK104" s="126">
        <f>ROUND($L$104*$K$104,2)</f>
        <v>0</v>
      </c>
      <c r="BL104" s="80" t="s">
        <v>122</v>
      </c>
      <c r="BM104" s="80" t="s">
        <v>1313</v>
      </c>
    </row>
    <row r="105" spans="2:47" s="6" customFormat="1" ht="16.5" customHeight="1">
      <c r="B105" s="21"/>
      <c r="C105" s="22"/>
      <c r="D105" s="22"/>
      <c r="E105" s="22"/>
      <c r="F105" s="222" t="s">
        <v>1312</v>
      </c>
      <c r="G105" s="189"/>
      <c r="H105" s="189"/>
      <c r="I105" s="189"/>
      <c r="J105" s="189"/>
      <c r="K105" s="189"/>
      <c r="L105" s="189"/>
      <c r="M105" s="189"/>
      <c r="N105" s="189"/>
      <c r="O105" s="189"/>
      <c r="P105" s="189"/>
      <c r="Q105" s="189"/>
      <c r="R105" s="189"/>
      <c r="S105" s="41"/>
      <c r="T105" s="50"/>
      <c r="U105" s="22"/>
      <c r="V105" s="22"/>
      <c r="W105" s="22"/>
      <c r="X105" s="22"/>
      <c r="Y105" s="22"/>
      <c r="Z105" s="22"/>
      <c r="AA105" s="51"/>
      <c r="AT105" s="6" t="s">
        <v>128</v>
      </c>
      <c r="AU105" s="6" t="s">
        <v>17</v>
      </c>
    </row>
    <row r="106" spans="2:65" s="6" customFormat="1" ht="15.75" customHeight="1">
      <c r="B106" s="21"/>
      <c r="C106" s="117" t="s">
        <v>238</v>
      </c>
      <c r="D106" s="117" t="s">
        <v>124</v>
      </c>
      <c r="E106" s="118" t="s">
        <v>1314</v>
      </c>
      <c r="F106" s="218" t="s">
        <v>1315</v>
      </c>
      <c r="G106" s="219"/>
      <c r="H106" s="219"/>
      <c r="I106" s="219"/>
      <c r="J106" s="120" t="s">
        <v>218</v>
      </c>
      <c r="K106" s="121">
        <v>18</v>
      </c>
      <c r="L106" s="220"/>
      <c r="M106" s="219"/>
      <c r="N106" s="221">
        <f>ROUND($L$106*$K$106,2)</f>
        <v>0</v>
      </c>
      <c r="O106" s="219"/>
      <c r="P106" s="219"/>
      <c r="Q106" s="219"/>
      <c r="R106" s="119"/>
      <c r="S106" s="41"/>
      <c r="T106" s="122"/>
      <c r="U106" s="123" t="s">
        <v>35</v>
      </c>
      <c r="V106" s="22"/>
      <c r="W106" s="22"/>
      <c r="X106" s="124">
        <v>0</v>
      </c>
      <c r="Y106" s="124">
        <f>$X$106*$K$106</f>
        <v>0</v>
      </c>
      <c r="Z106" s="124">
        <v>0</v>
      </c>
      <c r="AA106" s="125">
        <f>$Z$106*$K$106</f>
        <v>0</v>
      </c>
      <c r="AR106" s="80" t="s">
        <v>122</v>
      </c>
      <c r="AT106" s="80" t="s">
        <v>124</v>
      </c>
      <c r="AU106" s="80" t="s">
        <v>17</v>
      </c>
      <c r="AY106" s="6" t="s">
        <v>123</v>
      </c>
      <c r="BE106" s="126">
        <f>IF($U$106="základní",$N$106,0)</f>
        <v>0</v>
      </c>
      <c r="BF106" s="126">
        <f>IF($U$106="snížená",$N$106,0)</f>
        <v>0</v>
      </c>
      <c r="BG106" s="126">
        <f>IF($U$106="zákl. přenesená",$N$106,0)</f>
        <v>0</v>
      </c>
      <c r="BH106" s="126">
        <f>IF($U$106="sníž. přenesená",$N$106,0)</f>
        <v>0</v>
      </c>
      <c r="BI106" s="126">
        <f>IF($U$106="nulová",$N$106,0)</f>
        <v>0</v>
      </c>
      <c r="BJ106" s="80" t="s">
        <v>17</v>
      </c>
      <c r="BK106" s="126">
        <f>ROUND($L$106*$K$106,2)</f>
        <v>0</v>
      </c>
      <c r="BL106" s="80" t="s">
        <v>122</v>
      </c>
      <c r="BM106" s="80" t="s">
        <v>1316</v>
      </c>
    </row>
    <row r="107" spans="2:47" s="6" customFormat="1" ht="16.5" customHeight="1">
      <c r="B107" s="21"/>
      <c r="C107" s="22"/>
      <c r="D107" s="22"/>
      <c r="E107" s="22"/>
      <c r="F107" s="222" t="s">
        <v>1315</v>
      </c>
      <c r="G107" s="189"/>
      <c r="H107" s="189"/>
      <c r="I107" s="189"/>
      <c r="J107" s="189"/>
      <c r="K107" s="189"/>
      <c r="L107" s="189"/>
      <c r="M107" s="189"/>
      <c r="N107" s="189"/>
      <c r="O107" s="189"/>
      <c r="P107" s="189"/>
      <c r="Q107" s="189"/>
      <c r="R107" s="189"/>
      <c r="S107" s="41"/>
      <c r="T107" s="50"/>
      <c r="U107" s="22"/>
      <c r="V107" s="22"/>
      <c r="W107" s="22"/>
      <c r="X107" s="22"/>
      <c r="Y107" s="22"/>
      <c r="Z107" s="22"/>
      <c r="AA107" s="51"/>
      <c r="AT107" s="6" t="s">
        <v>128</v>
      </c>
      <c r="AU107" s="6" t="s">
        <v>17</v>
      </c>
    </row>
    <row r="108" spans="2:65" s="6" customFormat="1" ht="15.75" customHeight="1">
      <c r="B108" s="21"/>
      <c r="C108" s="117" t="s">
        <v>244</v>
      </c>
      <c r="D108" s="117" t="s">
        <v>124</v>
      </c>
      <c r="E108" s="118" t="s">
        <v>1317</v>
      </c>
      <c r="F108" s="218" t="s">
        <v>1318</v>
      </c>
      <c r="G108" s="219"/>
      <c r="H108" s="219"/>
      <c r="I108" s="219"/>
      <c r="J108" s="120" t="s">
        <v>218</v>
      </c>
      <c r="K108" s="121">
        <v>570</v>
      </c>
      <c r="L108" s="220"/>
      <c r="M108" s="219"/>
      <c r="N108" s="221">
        <f>ROUND($L$108*$K$108,2)</f>
        <v>0</v>
      </c>
      <c r="O108" s="219"/>
      <c r="P108" s="219"/>
      <c r="Q108" s="219"/>
      <c r="R108" s="119"/>
      <c r="S108" s="41"/>
      <c r="T108" s="122"/>
      <c r="U108" s="123" t="s">
        <v>35</v>
      </c>
      <c r="V108" s="22"/>
      <c r="W108" s="22"/>
      <c r="X108" s="124">
        <v>0</v>
      </c>
      <c r="Y108" s="124">
        <f>$X$108*$K$108</f>
        <v>0</v>
      </c>
      <c r="Z108" s="124">
        <v>0</v>
      </c>
      <c r="AA108" s="125">
        <f>$Z$108*$K$108</f>
        <v>0</v>
      </c>
      <c r="AR108" s="80" t="s">
        <v>122</v>
      </c>
      <c r="AT108" s="80" t="s">
        <v>124</v>
      </c>
      <c r="AU108" s="80" t="s">
        <v>17</v>
      </c>
      <c r="AY108" s="6" t="s">
        <v>123</v>
      </c>
      <c r="BE108" s="126">
        <f>IF($U$108="základní",$N$108,0)</f>
        <v>0</v>
      </c>
      <c r="BF108" s="126">
        <f>IF($U$108="snížená",$N$108,0)</f>
        <v>0</v>
      </c>
      <c r="BG108" s="126">
        <f>IF($U$108="zákl. přenesená",$N$108,0)</f>
        <v>0</v>
      </c>
      <c r="BH108" s="126">
        <f>IF($U$108="sníž. přenesená",$N$108,0)</f>
        <v>0</v>
      </c>
      <c r="BI108" s="126">
        <f>IF($U$108="nulová",$N$108,0)</f>
        <v>0</v>
      </c>
      <c r="BJ108" s="80" t="s">
        <v>17</v>
      </c>
      <c r="BK108" s="126">
        <f>ROUND($L$108*$K$108,2)</f>
        <v>0</v>
      </c>
      <c r="BL108" s="80" t="s">
        <v>122</v>
      </c>
      <c r="BM108" s="80" t="s">
        <v>1319</v>
      </c>
    </row>
    <row r="109" spans="2:47" s="6" customFormat="1" ht="16.5" customHeight="1">
      <c r="B109" s="21"/>
      <c r="C109" s="22"/>
      <c r="D109" s="22"/>
      <c r="E109" s="22"/>
      <c r="F109" s="222" t="s">
        <v>1318</v>
      </c>
      <c r="G109" s="189"/>
      <c r="H109" s="189"/>
      <c r="I109" s="189"/>
      <c r="J109" s="189"/>
      <c r="K109" s="189"/>
      <c r="L109" s="189"/>
      <c r="M109" s="189"/>
      <c r="N109" s="189"/>
      <c r="O109" s="189"/>
      <c r="P109" s="189"/>
      <c r="Q109" s="189"/>
      <c r="R109" s="189"/>
      <c r="S109" s="41"/>
      <c r="T109" s="50"/>
      <c r="U109" s="22"/>
      <c r="V109" s="22"/>
      <c r="W109" s="22"/>
      <c r="X109" s="22"/>
      <c r="Y109" s="22"/>
      <c r="Z109" s="22"/>
      <c r="AA109" s="51"/>
      <c r="AT109" s="6" t="s">
        <v>128</v>
      </c>
      <c r="AU109" s="6" t="s">
        <v>17</v>
      </c>
    </row>
    <row r="110" spans="2:65" s="6" customFormat="1" ht="15.75" customHeight="1">
      <c r="B110" s="21"/>
      <c r="C110" s="117" t="s">
        <v>249</v>
      </c>
      <c r="D110" s="117" t="s">
        <v>124</v>
      </c>
      <c r="E110" s="118" t="s">
        <v>1320</v>
      </c>
      <c r="F110" s="218" t="s">
        <v>1321</v>
      </c>
      <c r="G110" s="219"/>
      <c r="H110" s="219"/>
      <c r="I110" s="219"/>
      <c r="J110" s="120" t="s">
        <v>160</v>
      </c>
      <c r="K110" s="121">
        <v>1.8</v>
      </c>
      <c r="L110" s="220"/>
      <c r="M110" s="219"/>
      <c r="N110" s="221">
        <f>ROUND($L$110*$K$110,2)</f>
        <v>0</v>
      </c>
      <c r="O110" s="219"/>
      <c r="P110" s="219"/>
      <c r="Q110" s="219"/>
      <c r="R110" s="119"/>
      <c r="S110" s="41"/>
      <c r="T110" s="122"/>
      <c r="U110" s="123" t="s">
        <v>35</v>
      </c>
      <c r="V110" s="22"/>
      <c r="W110" s="22"/>
      <c r="X110" s="124">
        <v>0</v>
      </c>
      <c r="Y110" s="124">
        <f>$X$110*$K$110</f>
        <v>0</v>
      </c>
      <c r="Z110" s="124">
        <v>0</v>
      </c>
      <c r="AA110" s="125">
        <f>$Z$110*$K$110</f>
        <v>0</v>
      </c>
      <c r="AR110" s="80" t="s">
        <v>122</v>
      </c>
      <c r="AT110" s="80" t="s">
        <v>124</v>
      </c>
      <c r="AU110" s="80" t="s">
        <v>17</v>
      </c>
      <c r="AY110" s="6" t="s">
        <v>123</v>
      </c>
      <c r="BE110" s="126">
        <f>IF($U$110="základní",$N$110,0)</f>
        <v>0</v>
      </c>
      <c r="BF110" s="126">
        <f>IF($U$110="snížená",$N$110,0)</f>
        <v>0</v>
      </c>
      <c r="BG110" s="126">
        <f>IF($U$110="zákl. přenesená",$N$110,0)</f>
        <v>0</v>
      </c>
      <c r="BH110" s="126">
        <f>IF($U$110="sníž. přenesená",$N$110,0)</f>
        <v>0</v>
      </c>
      <c r="BI110" s="126">
        <f>IF($U$110="nulová",$N$110,0)</f>
        <v>0</v>
      </c>
      <c r="BJ110" s="80" t="s">
        <v>17</v>
      </c>
      <c r="BK110" s="126">
        <f>ROUND($L$110*$K$110,2)</f>
        <v>0</v>
      </c>
      <c r="BL110" s="80" t="s">
        <v>122</v>
      </c>
      <c r="BM110" s="80" t="s">
        <v>1322</v>
      </c>
    </row>
    <row r="111" spans="2:47" s="6" customFormat="1" ht="16.5" customHeight="1">
      <c r="B111" s="21"/>
      <c r="C111" s="22"/>
      <c r="D111" s="22"/>
      <c r="E111" s="22"/>
      <c r="F111" s="222" t="s">
        <v>1321</v>
      </c>
      <c r="G111" s="189"/>
      <c r="H111" s="189"/>
      <c r="I111" s="189"/>
      <c r="J111" s="189"/>
      <c r="K111" s="189"/>
      <c r="L111" s="189"/>
      <c r="M111" s="189"/>
      <c r="N111" s="189"/>
      <c r="O111" s="189"/>
      <c r="P111" s="189"/>
      <c r="Q111" s="189"/>
      <c r="R111" s="189"/>
      <c r="S111" s="41"/>
      <c r="T111" s="50"/>
      <c r="U111" s="22"/>
      <c r="V111" s="22"/>
      <c r="W111" s="22"/>
      <c r="X111" s="22"/>
      <c r="Y111" s="22"/>
      <c r="Z111" s="22"/>
      <c r="AA111" s="51"/>
      <c r="AT111" s="6" t="s">
        <v>128</v>
      </c>
      <c r="AU111" s="6" t="s">
        <v>17</v>
      </c>
    </row>
    <row r="112" spans="2:65" s="6" customFormat="1" ht="15.75" customHeight="1">
      <c r="B112" s="21"/>
      <c r="C112" s="117" t="s">
        <v>254</v>
      </c>
      <c r="D112" s="117" t="s">
        <v>124</v>
      </c>
      <c r="E112" s="118" t="s">
        <v>1323</v>
      </c>
      <c r="F112" s="218" t="s">
        <v>1324</v>
      </c>
      <c r="G112" s="219"/>
      <c r="H112" s="219"/>
      <c r="I112" s="219"/>
      <c r="J112" s="120" t="s">
        <v>160</v>
      </c>
      <c r="K112" s="121">
        <v>54</v>
      </c>
      <c r="L112" s="220"/>
      <c r="M112" s="219"/>
      <c r="N112" s="221">
        <f>ROUND($L$112*$K$112,2)</f>
        <v>0</v>
      </c>
      <c r="O112" s="219"/>
      <c r="P112" s="219"/>
      <c r="Q112" s="219"/>
      <c r="R112" s="119"/>
      <c r="S112" s="41"/>
      <c r="T112" s="122"/>
      <c r="U112" s="123" t="s">
        <v>35</v>
      </c>
      <c r="V112" s="22"/>
      <c r="W112" s="22"/>
      <c r="X112" s="124">
        <v>0</v>
      </c>
      <c r="Y112" s="124">
        <f>$X$112*$K$112</f>
        <v>0</v>
      </c>
      <c r="Z112" s="124">
        <v>0</v>
      </c>
      <c r="AA112" s="125">
        <f>$Z$112*$K$112</f>
        <v>0</v>
      </c>
      <c r="AR112" s="80" t="s">
        <v>122</v>
      </c>
      <c r="AT112" s="80" t="s">
        <v>124</v>
      </c>
      <c r="AU112" s="80" t="s">
        <v>17</v>
      </c>
      <c r="AY112" s="6" t="s">
        <v>123</v>
      </c>
      <c r="BE112" s="126">
        <f>IF($U$112="základní",$N$112,0)</f>
        <v>0</v>
      </c>
      <c r="BF112" s="126">
        <f>IF($U$112="snížená",$N$112,0)</f>
        <v>0</v>
      </c>
      <c r="BG112" s="126">
        <f>IF($U$112="zákl. přenesená",$N$112,0)</f>
        <v>0</v>
      </c>
      <c r="BH112" s="126">
        <f>IF($U$112="sníž. přenesená",$N$112,0)</f>
        <v>0</v>
      </c>
      <c r="BI112" s="126">
        <f>IF($U$112="nulová",$N$112,0)</f>
        <v>0</v>
      </c>
      <c r="BJ112" s="80" t="s">
        <v>17</v>
      </c>
      <c r="BK112" s="126">
        <f>ROUND($L$112*$K$112,2)</f>
        <v>0</v>
      </c>
      <c r="BL112" s="80" t="s">
        <v>122</v>
      </c>
      <c r="BM112" s="80" t="s">
        <v>1325</v>
      </c>
    </row>
    <row r="113" spans="2:47" s="6" customFormat="1" ht="16.5" customHeight="1">
      <c r="B113" s="21"/>
      <c r="C113" s="22"/>
      <c r="D113" s="22"/>
      <c r="E113" s="22"/>
      <c r="F113" s="222" t="s">
        <v>1324</v>
      </c>
      <c r="G113" s="189"/>
      <c r="H113" s="189"/>
      <c r="I113" s="189"/>
      <c r="J113" s="189"/>
      <c r="K113" s="189"/>
      <c r="L113" s="189"/>
      <c r="M113" s="189"/>
      <c r="N113" s="189"/>
      <c r="O113" s="189"/>
      <c r="P113" s="189"/>
      <c r="Q113" s="189"/>
      <c r="R113" s="189"/>
      <c r="S113" s="41"/>
      <c r="T113" s="50"/>
      <c r="U113" s="22"/>
      <c r="V113" s="22"/>
      <c r="W113" s="22"/>
      <c r="X113" s="22"/>
      <c r="Y113" s="22"/>
      <c r="Z113" s="22"/>
      <c r="AA113" s="51"/>
      <c r="AT113" s="6" t="s">
        <v>128</v>
      </c>
      <c r="AU113" s="6" t="s">
        <v>17</v>
      </c>
    </row>
    <row r="114" spans="2:65" s="6" customFormat="1" ht="15.75" customHeight="1">
      <c r="B114" s="21"/>
      <c r="C114" s="117" t="s">
        <v>258</v>
      </c>
      <c r="D114" s="117" t="s">
        <v>124</v>
      </c>
      <c r="E114" s="118" t="s">
        <v>1326</v>
      </c>
      <c r="F114" s="218" t="s">
        <v>1327</v>
      </c>
      <c r="G114" s="219"/>
      <c r="H114" s="219"/>
      <c r="I114" s="219"/>
      <c r="J114" s="120" t="s">
        <v>218</v>
      </c>
      <c r="K114" s="121">
        <v>2</v>
      </c>
      <c r="L114" s="220"/>
      <c r="M114" s="219"/>
      <c r="N114" s="221">
        <f>ROUND($L$114*$K$114,2)</f>
        <v>0</v>
      </c>
      <c r="O114" s="219"/>
      <c r="P114" s="219"/>
      <c r="Q114" s="219"/>
      <c r="R114" s="119"/>
      <c r="S114" s="41"/>
      <c r="T114" s="122"/>
      <c r="U114" s="123" t="s">
        <v>35</v>
      </c>
      <c r="V114" s="22"/>
      <c r="W114" s="22"/>
      <c r="X114" s="124">
        <v>0</v>
      </c>
      <c r="Y114" s="124">
        <f>$X$114*$K$114</f>
        <v>0</v>
      </c>
      <c r="Z114" s="124">
        <v>0</v>
      </c>
      <c r="AA114" s="125">
        <f>$Z$114*$K$114</f>
        <v>0</v>
      </c>
      <c r="AR114" s="80" t="s">
        <v>122</v>
      </c>
      <c r="AT114" s="80" t="s">
        <v>124</v>
      </c>
      <c r="AU114" s="80" t="s">
        <v>17</v>
      </c>
      <c r="AY114" s="6" t="s">
        <v>123</v>
      </c>
      <c r="BE114" s="126">
        <f>IF($U$114="základní",$N$114,0)</f>
        <v>0</v>
      </c>
      <c r="BF114" s="126">
        <f>IF($U$114="snížená",$N$114,0)</f>
        <v>0</v>
      </c>
      <c r="BG114" s="126">
        <f>IF($U$114="zákl. přenesená",$N$114,0)</f>
        <v>0</v>
      </c>
      <c r="BH114" s="126">
        <f>IF($U$114="sníž. přenesená",$N$114,0)</f>
        <v>0</v>
      </c>
      <c r="BI114" s="126">
        <f>IF($U$114="nulová",$N$114,0)</f>
        <v>0</v>
      </c>
      <c r="BJ114" s="80" t="s">
        <v>17</v>
      </c>
      <c r="BK114" s="126">
        <f>ROUND($L$114*$K$114,2)</f>
        <v>0</v>
      </c>
      <c r="BL114" s="80" t="s">
        <v>122</v>
      </c>
      <c r="BM114" s="80" t="s">
        <v>1328</v>
      </c>
    </row>
    <row r="115" spans="2:47" s="6" customFormat="1" ht="16.5" customHeight="1">
      <c r="B115" s="21"/>
      <c r="C115" s="22"/>
      <c r="D115" s="22"/>
      <c r="E115" s="22"/>
      <c r="F115" s="222" t="s">
        <v>1327</v>
      </c>
      <c r="G115" s="189"/>
      <c r="H115" s="189"/>
      <c r="I115" s="189"/>
      <c r="J115" s="189"/>
      <c r="K115" s="189"/>
      <c r="L115" s="189"/>
      <c r="M115" s="189"/>
      <c r="N115" s="189"/>
      <c r="O115" s="189"/>
      <c r="P115" s="189"/>
      <c r="Q115" s="189"/>
      <c r="R115" s="189"/>
      <c r="S115" s="41"/>
      <c r="T115" s="50"/>
      <c r="U115" s="22"/>
      <c r="V115" s="22"/>
      <c r="W115" s="22"/>
      <c r="X115" s="22"/>
      <c r="Y115" s="22"/>
      <c r="Z115" s="22"/>
      <c r="AA115" s="51"/>
      <c r="AT115" s="6" t="s">
        <v>128</v>
      </c>
      <c r="AU115" s="6" t="s">
        <v>17</v>
      </c>
    </row>
    <row r="116" spans="2:65" s="6" customFormat="1" ht="15.75" customHeight="1">
      <c r="B116" s="21"/>
      <c r="C116" s="117" t="s">
        <v>7</v>
      </c>
      <c r="D116" s="117" t="s">
        <v>124</v>
      </c>
      <c r="E116" s="118" t="s">
        <v>1329</v>
      </c>
      <c r="F116" s="218" t="s">
        <v>1330</v>
      </c>
      <c r="G116" s="219"/>
      <c r="H116" s="219"/>
      <c r="I116" s="219"/>
      <c r="J116" s="120" t="s">
        <v>218</v>
      </c>
      <c r="K116" s="121">
        <v>100</v>
      </c>
      <c r="L116" s="220"/>
      <c r="M116" s="219"/>
      <c r="N116" s="221">
        <f>ROUND($L$116*$K$116,2)</f>
        <v>0</v>
      </c>
      <c r="O116" s="219"/>
      <c r="P116" s="219"/>
      <c r="Q116" s="219"/>
      <c r="R116" s="119"/>
      <c r="S116" s="41"/>
      <c r="T116" s="122"/>
      <c r="U116" s="123" t="s">
        <v>35</v>
      </c>
      <c r="V116" s="22"/>
      <c r="W116" s="22"/>
      <c r="X116" s="124">
        <v>0</v>
      </c>
      <c r="Y116" s="124">
        <f>$X$116*$K$116</f>
        <v>0</v>
      </c>
      <c r="Z116" s="124">
        <v>0</v>
      </c>
      <c r="AA116" s="125">
        <f>$Z$116*$K$116</f>
        <v>0</v>
      </c>
      <c r="AR116" s="80" t="s">
        <v>122</v>
      </c>
      <c r="AT116" s="80" t="s">
        <v>124</v>
      </c>
      <c r="AU116" s="80" t="s">
        <v>17</v>
      </c>
      <c r="AY116" s="6" t="s">
        <v>123</v>
      </c>
      <c r="BE116" s="126">
        <f>IF($U$116="základní",$N$116,0)</f>
        <v>0</v>
      </c>
      <c r="BF116" s="126">
        <f>IF($U$116="snížená",$N$116,0)</f>
        <v>0</v>
      </c>
      <c r="BG116" s="126">
        <f>IF($U$116="zákl. přenesená",$N$116,0)</f>
        <v>0</v>
      </c>
      <c r="BH116" s="126">
        <f>IF($U$116="sníž. přenesená",$N$116,0)</f>
        <v>0</v>
      </c>
      <c r="BI116" s="126">
        <f>IF($U$116="nulová",$N$116,0)</f>
        <v>0</v>
      </c>
      <c r="BJ116" s="80" t="s">
        <v>17</v>
      </c>
      <c r="BK116" s="126">
        <f>ROUND($L$116*$K$116,2)</f>
        <v>0</v>
      </c>
      <c r="BL116" s="80" t="s">
        <v>122</v>
      </c>
      <c r="BM116" s="80" t="s">
        <v>1331</v>
      </c>
    </row>
    <row r="117" spans="2:47" s="6" customFormat="1" ht="16.5" customHeight="1">
      <c r="B117" s="21"/>
      <c r="C117" s="22"/>
      <c r="D117" s="22"/>
      <c r="E117" s="22"/>
      <c r="F117" s="222" t="s">
        <v>1330</v>
      </c>
      <c r="G117" s="189"/>
      <c r="H117" s="189"/>
      <c r="I117" s="189"/>
      <c r="J117" s="189"/>
      <c r="K117" s="189"/>
      <c r="L117" s="189"/>
      <c r="M117" s="189"/>
      <c r="N117" s="189"/>
      <c r="O117" s="189"/>
      <c r="P117" s="189"/>
      <c r="Q117" s="189"/>
      <c r="R117" s="189"/>
      <c r="S117" s="41"/>
      <c r="T117" s="50"/>
      <c r="U117" s="22"/>
      <c r="V117" s="22"/>
      <c r="W117" s="22"/>
      <c r="X117" s="22"/>
      <c r="Y117" s="22"/>
      <c r="Z117" s="22"/>
      <c r="AA117" s="51"/>
      <c r="AT117" s="6" t="s">
        <v>128</v>
      </c>
      <c r="AU117" s="6" t="s">
        <v>17</v>
      </c>
    </row>
    <row r="118" spans="2:65" s="6" customFormat="1" ht="15.75" customHeight="1">
      <c r="B118" s="21"/>
      <c r="C118" s="117" t="s">
        <v>265</v>
      </c>
      <c r="D118" s="117" t="s">
        <v>124</v>
      </c>
      <c r="E118" s="118" t="s">
        <v>1332</v>
      </c>
      <c r="F118" s="218" t="s">
        <v>1333</v>
      </c>
      <c r="G118" s="219"/>
      <c r="H118" s="219"/>
      <c r="I118" s="219"/>
      <c r="J118" s="120" t="s">
        <v>218</v>
      </c>
      <c r="K118" s="121">
        <v>15</v>
      </c>
      <c r="L118" s="220"/>
      <c r="M118" s="219"/>
      <c r="N118" s="221">
        <f>ROUND($L$118*$K$118,2)</f>
        <v>0</v>
      </c>
      <c r="O118" s="219"/>
      <c r="P118" s="219"/>
      <c r="Q118" s="219"/>
      <c r="R118" s="119"/>
      <c r="S118" s="41"/>
      <c r="T118" s="122"/>
      <c r="U118" s="123" t="s">
        <v>35</v>
      </c>
      <c r="V118" s="22"/>
      <c r="W118" s="22"/>
      <c r="X118" s="124">
        <v>0</v>
      </c>
      <c r="Y118" s="124">
        <f>$X$118*$K$118</f>
        <v>0</v>
      </c>
      <c r="Z118" s="124">
        <v>0</v>
      </c>
      <c r="AA118" s="125">
        <f>$Z$118*$K$118</f>
        <v>0</v>
      </c>
      <c r="AR118" s="80" t="s">
        <v>122</v>
      </c>
      <c r="AT118" s="80" t="s">
        <v>124</v>
      </c>
      <c r="AU118" s="80" t="s">
        <v>17</v>
      </c>
      <c r="AY118" s="6" t="s">
        <v>123</v>
      </c>
      <c r="BE118" s="126">
        <f>IF($U$118="základní",$N$118,0)</f>
        <v>0</v>
      </c>
      <c r="BF118" s="126">
        <f>IF($U$118="snížená",$N$118,0)</f>
        <v>0</v>
      </c>
      <c r="BG118" s="126">
        <f>IF($U$118="zákl. přenesená",$N$118,0)</f>
        <v>0</v>
      </c>
      <c r="BH118" s="126">
        <f>IF($U$118="sníž. přenesená",$N$118,0)</f>
        <v>0</v>
      </c>
      <c r="BI118" s="126">
        <f>IF($U$118="nulová",$N$118,0)</f>
        <v>0</v>
      </c>
      <c r="BJ118" s="80" t="s">
        <v>17</v>
      </c>
      <c r="BK118" s="126">
        <f>ROUND($L$118*$K$118,2)</f>
        <v>0</v>
      </c>
      <c r="BL118" s="80" t="s">
        <v>122</v>
      </c>
      <c r="BM118" s="80" t="s">
        <v>1334</v>
      </c>
    </row>
    <row r="119" spans="2:47" s="6" customFormat="1" ht="16.5" customHeight="1">
      <c r="B119" s="21"/>
      <c r="C119" s="22"/>
      <c r="D119" s="22"/>
      <c r="E119" s="22"/>
      <c r="F119" s="222" t="s">
        <v>1333</v>
      </c>
      <c r="G119" s="189"/>
      <c r="H119" s="189"/>
      <c r="I119" s="189"/>
      <c r="J119" s="189"/>
      <c r="K119" s="189"/>
      <c r="L119" s="189"/>
      <c r="M119" s="189"/>
      <c r="N119" s="189"/>
      <c r="O119" s="189"/>
      <c r="P119" s="189"/>
      <c r="Q119" s="189"/>
      <c r="R119" s="189"/>
      <c r="S119" s="41"/>
      <c r="T119" s="50"/>
      <c r="U119" s="22"/>
      <c r="V119" s="22"/>
      <c r="W119" s="22"/>
      <c r="X119" s="22"/>
      <c r="Y119" s="22"/>
      <c r="Z119" s="22"/>
      <c r="AA119" s="51"/>
      <c r="AT119" s="6" t="s">
        <v>128</v>
      </c>
      <c r="AU119" s="6" t="s">
        <v>17</v>
      </c>
    </row>
    <row r="120" spans="2:63" s="106" customFormat="1" ht="37.5" customHeight="1">
      <c r="B120" s="107"/>
      <c r="C120" s="108"/>
      <c r="D120" s="109" t="s">
        <v>1264</v>
      </c>
      <c r="E120" s="108"/>
      <c r="F120" s="108"/>
      <c r="G120" s="108"/>
      <c r="H120" s="108"/>
      <c r="I120" s="108"/>
      <c r="J120" s="108"/>
      <c r="K120" s="108"/>
      <c r="L120" s="108"/>
      <c r="M120" s="108"/>
      <c r="N120" s="224">
        <f>$BK$120</f>
        <v>0</v>
      </c>
      <c r="O120" s="225"/>
      <c r="P120" s="225"/>
      <c r="Q120" s="225"/>
      <c r="R120" s="108"/>
      <c r="S120" s="110"/>
      <c r="T120" s="111"/>
      <c r="U120" s="108"/>
      <c r="V120" s="108"/>
      <c r="W120" s="112">
        <f>SUM($W$121:$W$158)</f>
        <v>0</v>
      </c>
      <c r="X120" s="108"/>
      <c r="Y120" s="112">
        <f>SUM($Y$121:$Y$158)</f>
        <v>0</v>
      </c>
      <c r="Z120" s="108"/>
      <c r="AA120" s="113">
        <f>SUM($AA$121:$AA$158)</f>
        <v>0</v>
      </c>
      <c r="AR120" s="114" t="s">
        <v>17</v>
      </c>
      <c r="AT120" s="114" t="s">
        <v>64</v>
      </c>
      <c r="AU120" s="114" t="s">
        <v>65</v>
      </c>
      <c r="AY120" s="114" t="s">
        <v>123</v>
      </c>
      <c r="BK120" s="115">
        <f>SUM($BK$121:$BK$158)</f>
        <v>0</v>
      </c>
    </row>
    <row r="121" spans="2:65" s="6" customFormat="1" ht="15.75" customHeight="1">
      <c r="B121" s="21"/>
      <c r="C121" s="117" t="s">
        <v>271</v>
      </c>
      <c r="D121" s="117" t="s">
        <v>124</v>
      </c>
      <c r="E121" s="118" t="s">
        <v>1335</v>
      </c>
      <c r="F121" s="218" t="s">
        <v>1336</v>
      </c>
      <c r="G121" s="219"/>
      <c r="H121" s="219"/>
      <c r="I121" s="219"/>
      <c r="J121" s="120" t="s">
        <v>226</v>
      </c>
      <c r="K121" s="121">
        <v>42</v>
      </c>
      <c r="L121" s="220"/>
      <c r="M121" s="219"/>
      <c r="N121" s="221">
        <f>ROUND($L$121*$K$121,2)</f>
        <v>0</v>
      </c>
      <c r="O121" s="219"/>
      <c r="P121" s="219"/>
      <c r="Q121" s="219"/>
      <c r="R121" s="119"/>
      <c r="S121" s="41"/>
      <c r="T121" s="122"/>
      <c r="U121" s="123" t="s">
        <v>35</v>
      </c>
      <c r="V121" s="22"/>
      <c r="W121" s="22"/>
      <c r="X121" s="124">
        <v>0</v>
      </c>
      <c r="Y121" s="124">
        <f>$X$121*$K$121</f>
        <v>0</v>
      </c>
      <c r="Z121" s="124">
        <v>0</v>
      </c>
      <c r="AA121" s="125">
        <f>$Z$121*$K$121</f>
        <v>0</v>
      </c>
      <c r="AR121" s="80" t="s">
        <v>122</v>
      </c>
      <c r="AT121" s="80" t="s">
        <v>124</v>
      </c>
      <c r="AU121" s="80" t="s">
        <v>17</v>
      </c>
      <c r="AY121" s="6" t="s">
        <v>123</v>
      </c>
      <c r="BE121" s="126">
        <f>IF($U$121="základní",$N$121,0)</f>
        <v>0</v>
      </c>
      <c r="BF121" s="126">
        <f>IF($U$121="snížená",$N$121,0)</f>
        <v>0</v>
      </c>
      <c r="BG121" s="126">
        <f>IF($U$121="zákl. přenesená",$N$121,0)</f>
        <v>0</v>
      </c>
      <c r="BH121" s="126">
        <f>IF($U$121="sníž. přenesená",$N$121,0)</f>
        <v>0</v>
      </c>
      <c r="BI121" s="126">
        <f>IF($U$121="nulová",$N$121,0)</f>
        <v>0</v>
      </c>
      <c r="BJ121" s="80" t="s">
        <v>17</v>
      </c>
      <c r="BK121" s="126">
        <f>ROUND($L$121*$K$121,2)</f>
        <v>0</v>
      </c>
      <c r="BL121" s="80" t="s">
        <v>122</v>
      </c>
      <c r="BM121" s="80" t="s">
        <v>1337</v>
      </c>
    </row>
    <row r="122" spans="2:47" s="6" customFormat="1" ht="16.5" customHeight="1">
      <c r="B122" s="21"/>
      <c r="C122" s="22"/>
      <c r="D122" s="22"/>
      <c r="E122" s="22"/>
      <c r="F122" s="222" t="s">
        <v>1336</v>
      </c>
      <c r="G122" s="189"/>
      <c r="H122" s="189"/>
      <c r="I122" s="189"/>
      <c r="J122" s="189"/>
      <c r="K122" s="189"/>
      <c r="L122" s="189"/>
      <c r="M122" s="189"/>
      <c r="N122" s="189"/>
      <c r="O122" s="189"/>
      <c r="P122" s="189"/>
      <c r="Q122" s="189"/>
      <c r="R122" s="189"/>
      <c r="S122" s="41"/>
      <c r="T122" s="50"/>
      <c r="U122" s="22"/>
      <c r="V122" s="22"/>
      <c r="W122" s="22"/>
      <c r="X122" s="22"/>
      <c r="Y122" s="22"/>
      <c r="Z122" s="22"/>
      <c r="AA122" s="51"/>
      <c r="AT122" s="6" t="s">
        <v>128</v>
      </c>
      <c r="AU122" s="6" t="s">
        <v>17</v>
      </c>
    </row>
    <row r="123" spans="2:65" s="6" customFormat="1" ht="15.75" customHeight="1">
      <c r="B123" s="21"/>
      <c r="C123" s="117" t="s">
        <v>277</v>
      </c>
      <c r="D123" s="117" t="s">
        <v>124</v>
      </c>
      <c r="E123" s="118" t="s">
        <v>1338</v>
      </c>
      <c r="F123" s="218" t="s">
        <v>1339</v>
      </c>
      <c r="G123" s="219"/>
      <c r="H123" s="219"/>
      <c r="I123" s="219"/>
      <c r="J123" s="120" t="s">
        <v>226</v>
      </c>
      <c r="K123" s="121">
        <v>28</v>
      </c>
      <c r="L123" s="220"/>
      <c r="M123" s="219"/>
      <c r="N123" s="221">
        <f>ROUND($L$123*$K$123,2)</f>
        <v>0</v>
      </c>
      <c r="O123" s="219"/>
      <c r="P123" s="219"/>
      <c r="Q123" s="219"/>
      <c r="R123" s="119"/>
      <c r="S123" s="41"/>
      <c r="T123" s="122"/>
      <c r="U123" s="123" t="s">
        <v>35</v>
      </c>
      <c r="V123" s="22"/>
      <c r="W123" s="22"/>
      <c r="X123" s="124">
        <v>0</v>
      </c>
      <c r="Y123" s="124">
        <f>$X$123*$K$123</f>
        <v>0</v>
      </c>
      <c r="Z123" s="124">
        <v>0</v>
      </c>
      <c r="AA123" s="125">
        <f>$Z$123*$K$123</f>
        <v>0</v>
      </c>
      <c r="AR123" s="80" t="s">
        <v>122</v>
      </c>
      <c r="AT123" s="80" t="s">
        <v>124</v>
      </c>
      <c r="AU123" s="80" t="s">
        <v>17</v>
      </c>
      <c r="AY123" s="6" t="s">
        <v>123</v>
      </c>
      <c r="BE123" s="126">
        <f>IF($U$123="základní",$N$123,0)</f>
        <v>0</v>
      </c>
      <c r="BF123" s="126">
        <f>IF($U$123="snížená",$N$123,0)</f>
        <v>0</v>
      </c>
      <c r="BG123" s="126">
        <f>IF($U$123="zákl. přenesená",$N$123,0)</f>
        <v>0</v>
      </c>
      <c r="BH123" s="126">
        <f>IF($U$123="sníž. přenesená",$N$123,0)</f>
        <v>0</v>
      </c>
      <c r="BI123" s="126">
        <f>IF($U$123="nulová",$N$123,0)</f>
        <v>0</v>
      </c>
      <c r="BJ123" s="80" t="s">
        <v>17</v>
      </c>
      <c r="BK123" s="126">
        <f>ROUND($L$123*$K$123,2)</f>
        <v>0</v>
      </c>
      <c r="BL123" s="80" t="s">
        <v>122</v>
      </c>
      <c r="BM123" s="80" t="s">
        <v>1340</v>
      </c>
    </row>
    <row r="124" spans="2:47" s="6" customFormat="1" ht="16.5" customHeight="1">
      <c r="B124" s="21"/>
      <c r="C124" s="22"/>
      <c r="D124" s="22"/>
      <c r="E124" s="22"/>
      <c r="F124" s="222" t="s">
        <v>1339</v>
      </c>
      <c r="G124" s="189"/>
      <c r="H124" s="189"/>
      <c r="I124" s="189"/>
      <c r="J124" s="189"/>
      <c r="K124" s="189"/>
      <c r="L124" s="189"/>
      <c r="M124" s="189"/>
      <c r="N124" s="189"/>
      <c r="O124" s="189"/>
      <c r="P124" s="189"/>
      <c r="Q124" s="189"/>
      <c r="R124" s="189"/>
      <c r="S124" s="41"/>
      <c r="T124" s="50"/>
      <c r="U124" s="22"/>
      <c r="V124" s="22"/>
      <c r="W124" s="22"/>
      <c r="X124" s="22"/>
      <c r="Y124" s="22"/>
      <c r="Z124" s="22"/>
      <c r="AA124" s="51"/>
      <c r="AT124" s="6" t="s">
        <v>128</v>
      </c>
      <c r="AU124" s="6" t="s">
        <v>17</v>
      </c>
    </row>
    <row r="125" spans="2:65" s="6" customFormat="1" ht="15.75" customHeight="1">
      <c r="B125" s="21"/>
      <c r="C125" s="117" t="s">
        <v>282</v>
      </c>
      <c r="D125" s="117" t="s">
        <v>124</v>
      </c>
      <c r="E125" s="118" t="s">
        <v>1341</v>
      </c>
      <c r="F125" s="218" t="s">
        <v>1342</v>
      </c>
      <c r="G125" s="219"/>
      <c r="H125" s="219"/>
      <c r="I125" s="219"/>
      <c r="J125" s="120" t="s">
        <v>1273</v>
      </c>
      <c r="K125" s="121">
        <v>1</v>
      </c>
      <c r="L125" s="220"/>
      <c r="M125" s="219"/>
      <c r="N125" s="221">
        <f>ROUND($L$125*$K$125,2)</f>
        <v>0</v>
      </c>
      <c r="O125" s="219"/>
      <c r="P125" s="219"/>
      <c r="Q125" s="219"/>
      <c r="R125" s="119"/>
      <c r="S125" s="41"/>
      <c r="T125" s="122"/>
      <c r="U125" s="123" t="s">
        <v>35</v>
      </c>
      <c r="V125" s="22"/>
      <c r="W125" s="22"/>
      <c r="X125" s="124">
        <v>0</v>
      </c>
      <c r="Y125" s="124">
        <f>$X$125*$K$125</f>
        <v>0</v>
      </c>
      <c r="Z125" s="124">
        <v>0</v>
      </c>
      <c r="AA125" s="125">
        <f>$Z$125*$K$125</f>
        <v>0</v>
      </c>
      <c r="AR125" s="80" t="s">
        <v>122</v>
      </c>
      <c r="AT125" s="80" t="s">
        <v>124</v>
      </c>
      <c r="AU125" s="80" t="s">
        <v>17</v>
      </c>
      <c r="AY125" s="6" t="s">
        <v>123</v>
      </c>
      <c r="BE125" s="126">
        <f>IF($U$125="základní",$N$125,0)</f>
        <v>0</v>
      </c>
      <c r="BF125" s="126">
        <f>IF($U$125="snížená",$N$125,0)</f>
        <v>0</v>
      </c>
      <c r="BG125" s="126">
        <f>IF($U$125="zákl. přenesená",$N$125,0)</f>
        <v>0</v>
      </c>
      <c r="BH125" s="126">
        <f>IF($U$125="sníž. přenesená",$N$125,0)</f>
        <v>0</v>
      </c>
      <c r="BI125" s="126">
        <f>IF($U$125="nulová",$N$125,0)</f>
        <v>0</v>
      </c>
      <c r="BJ125" s="80" t="s">
        <v>17</v>
      </c>
      <c r="BK125" s="126">
        <f>ROUND($L$125*$K$125,2)</f>
        <v>0</v>
      </c>
      <c r="BL125" s="80" t="s">
        <v>122</v>
      </c>
      <c r="BM125" s="80" t="s">
        <v>1343</v>
      </c>
    </row>
    <row r="126" spans="2:47" s="6" customFormat="1" ht="16.5" customHeight="1">
      <c r="B126" s="21"/>
      <c r="C126" s="22"/>
      <c r="D126" s="22"/>
      <c r="E126" s="22"/>
      <c r="F126" s="222" t="s">
        <v>1342</v>
      </c>
      <c r="G126" s="189"/>
      <c r="H126" s="189"/>
      <c r="I126" s="189"/>
      <c r="J126" s="189"/>
      <c r="K126" s="189"/>
      <c r="L126" s="189"/>
      <c r="M126" s="189"/>
      <c r="N126" s="189"/>
      <c r="O126" s="189"/>
      <c r="P126" s="189"/>
      <c r="Q126" s="189"/>
      <c r="R126" s="189"/>
      <c r="S126" s="41"/>
      <c r="T126" s="50"/>
      <c r="U126" s="22"/>
      <c r="V126" s="22"/>
      <c r="W126" s="22"/>
      <c r="X126" s="22"/>
      <c r="Y126" s="22"/>
      <c r="Z126" s="22"/>
      <c r="AA126" s="51"/>
      <c r="AT126" s="6" t="s">
        <v>128</v>
      </c>
      <c r="AU126" s="6" t="s">
        <v>17</v>
      </c>
    </row>
    <row r="127" spans="2:65" s="6" customFormat="1" ht="15.75" customHeight="1">
      <c r="B127" s="21"/>
      <c r="C127" s="117" t="s">
        <v>288</v>
      </c>
      <c r="D127" s="117" t="s">
        <v>124</v>
      </c>
      <c r="E127" s="118" t="s">
        <v>1344</v>
      </c>
      <c r="F127" s="218" t="s">
        <v>1345</v>
      </c>
      <c r="G127" s="219"/>
      <c r="H127" s="219"/>
      <c r="I127" s="219"/>
      <c r="J127" s="120" t="s">
        <v>1273</v>
      </c>
      <c r="K127" s="121">
        <v>1</v>
      </c>
      <c r="L127" s="220"/>
      <c r="M127" s="219"/>
      <c r="N127" s="221">
        <f>ROUND($L$127*$K$127,2)</f>
        <v>0</v>
      </c>
      <c r="O127" s="219"/>
      <c r="P127" s="219"/>
      <c r="Q127" s="219"/>
      <c r="R127" s="119"/>
      <c r="S127" s="41"/>
      <c r="T127" s="122"/>
      <c r="U127" s="123" t="s">
        <v>35</v>
      </c>
      <c r="V127" s="22"/>
      <c r="W127" s="22"/>
      <c r="X127" s="124">
        <v>0</v>
      </c>
      <c r="Y127" s="124">
        <f>$X$127*$K$127</f>
        <v>0</v>
      </c>
      <c r="Z127" s="124">
        <v>0</v>
      </c>
      <c r="AA127" s="125">
        <f>$Z$127*$K$127</f>
        <v>0</v>
      </c>
      <c r="AR127" s="80" t="s">
        <v>122</v>
      </c>
      <c r="AT127" s="80" t="s">
        <v>124</v>
      </c>
      <c r="AU127" s="80" t="s">
        <v>17</v>
      </c>
      <c r="AY127" s="6" t="s">
        <v>123</v>
      </c>
      <c r="BE127" s="126">
        <f>IF($U$127="základní",$N$127,0)</f>
        <v>0</v>
      </c>
      <c r="BF127" s="126">
        <f>IF($U$127="snížená",$N$127,0)</f>
        <v>0</v>
      </c>
      <c r="BG127" s="126">
        <f>IF($U$127="zákl. přenesená",$N$127,0)</f>
        <v>0</v>
      </c>
      <c r="BH127" s="126">
        <f>IF($U$127="sníž. přenesená",$N$127,0)</f>
        <v>0</v>
      </c>
      <c r="BI127" s="126">
        <f>IF($U$127="nulová",$N$127,0)</f>
        <v>0</v>
      </c>
      <c r="BJ127" s="80" t="s">
        <v>17</v>
      </c>
      <c r="BK127" s="126">
        <f>ROUND($L$127*$K$127,2)</f>
        <v>0</v>
      </c>
      <c r="BL127" s="80" t="s">
        <v>122</v>
      </c>
      <c r="BM127" s="80" t="s">
        <v>1346</v>
      </c>
    </row>
    <row r="128" spans="2:47" s="6" customFormat="1" ht="16.5" customHeight="1">
      <c r="B128" s="21"/>
      <c r="C128" s="22"/>
      <c r="D128" s="22"/>
      <c r="E128" s="22"/>
      <c r="F128" s="222" t="s">
        <v>1345</v>
      </c>
      <c r="G128" s="189"/>
      <c r="H128" s="189"/>
      <c r="I128" s="189"/>
      <c r="J128" s="189"/>
      <c r="K128" s="189"/>
      <c r="L128" s="189"/>
      <c r="M128" s="189"/>
      <c r="N128" s="189"/>
      <c r="O128" s="189"/>
      <c r="P128" s="189"/>
      <c r="Q128" s="189"/>
      <c r="R128" s="189"/>
      <c r="S128" s="41"/>
      <c r="T128" s="50"/>
      <c r="U128" s="22"/>
      <c r="V128" s="22"/>
      <c r="W128" s="22"/>
      <c r="X128" s="22"/>
      <c r="Y128" s="22"/>
      <c r="Z128" s="22"/>
      <c r="AA128" s="51"/>
      <c r="AT128" s="6" t="s">
        <v>128</v>
      </c>
      <c r="AU128" s="6" t="s">
        <v>17</v>
      </c>
    </row>
    <row r="129" spans="2:65" s="6" customFormat="1" ht="15.75" customHeight="1">
      <c r="B129" s="21"/>
      <c r="C129" s="117" t="s">
        <v>292</v>
      </c>
      <c r="D129" s="117" t="s">
        <v>124</v>
      </c>
      <c r="E129" s="118" t="s">
        <v>1347</v>
      </c>
      <c r="F129" s="218" t="s">
        <v>1348</v>
      </c>
      <c r="G129" s="219"/>
      <c r="H129" s="219"/>
      <c r="I129" s="219"/>
      <c r="J129" s="120" t="s">
        <v>1273</v>
      </c>
      <c r="K129" s="121">
        <v>1</v>
      </c>
      <c r="L129" s="220"/>
      <c r="M129" s="219"/>
      <c r="N129" s="221">
        <f>ROUND($L$129*$K$129,2)</f>
        <v>0</v>
      </c>
      <c r="O129" s="219"/>
      <c r="P129" s="219"/>
      <c r="Q129" s="219"/>
      <c r="R129" s="119"/>
      <c r="S129" s="41"/>
      <c r="T129" s="122"/>
      <c r="U129" s="123" t="s">
        <v>35</v>
      </c>
      <c r="V129" s="22"/>
      <c r="W129" s="22"/>
      <c r="X129" s="124">
        <v>0</v>
      </c>
      <c r="Y129" s="124">
        <f>$X$129*$K$129</f>
        <v>0</v>
      </c>
      <c r="Z129" s="124">
        <v>0</v>
      </c>
      <c r="AA129" s="125">
        <f>$Z$129*$K$129</f>
        <v>0</v>
      </c>
      <c r="AR129" s="80" t="s">
        <v>122</v>
      </c>
      <c r="AT129" s="80" t="s">
        <v>124</v>
      </c>
      <c r="AU129" s="80" t="s">
        <v>17</v>
      </c>
      <c r="AY129" s="6" t="s">
        <v>123</v>
      </c>
      <c r="BE129" s="126">
        <f>IF($U$129="základní",$N$129,0)</f>
        <v>0</v>
      </c>
      <c r="BF129" s="126">
        <f>IF($U$129="snížená",$N$129,0)</f>
        <v>0</v>
      </c>
      <c r="BG129" s="126">
        <f>IF($U$129="zákl. přenesená",$N$129,0)</f>
        <v>0</v>
      </c>
      <c r="BH129" s="126">
        <f>IF($U$129="sníž. přenesená",$N$129,0)</f>
        <v>0</v>
      </c>
      <c r="BI129" s="126">
        <f>IF($U$129="nulová",$N$129,0)</f>
        <v>0</v>
      </c>
      <c r="BJ129" s="80" t="s">
        <v>17</v>
      </c>
      <c r="BK129" s="126">
        <f>ROUND($L$129*$K$129,2)</f>
        <v>0</v>
      </c>
      <c r="BL129" s="80" t="s">
        <v>122</v>
      </c>
      <c r="BM129" s="80" t="s">
        <v>1349</v>
      </c>
    </row>
    <row r="130" spans="2:47" s="6" customFormat="1" ht="16.5" customHeight="1">
      <c r="B130" s="21"/>
      <c r="C130" s="22"/>
      <c r="D130" s="22"/>
      <c r="E130" s="22"/>
      <c r="F130" s="222" t="s">
        <v>1348</v>
      </c>
      <c r="G130" s="189"/>
      <c r="H130" s="189"/>
      <c r="I130" s="189"/>
      <c r="J130" s="189"/>
      <c r="K130" s="189"/>
      <c r="L130" s="189"/>
      <c r="M130" s="189"/>
      <c r="N130" s="189"/>
      <c r="O130" s="189"/>
      <c r="P130" s="189"/>
      <c r="Q130" s="189"/>
      <c r="R130" s="189"/>
      <c r="S130" s="41"/>
      <c r="T130" s="50"/>
      <c r="U130" s="22"/>
      <c r="V130" s="22"/>
      <c r="W130" s="22"/>
      <c r="X130" s="22"/>
      <c r="Y130" s="22"/>
      <c r="Z130" s="22"/>
      <c r="AA130" s="51"/>
      <c r="AT130" s="6" t="s">
        <v>128</v>
      </c>
      <c r="AU130" s="6" t="s">
        <v>17</v>
      </c>
    </row>
    <row r="131" spans="2:65" s="6" customFormat="1" ht="15.75" customHeight="1">
      <c r="B131" s="21"/>
      <c r="C131" s="117" t="s">
        <v>297</v>
      </c>
      <c r="D131" s="117" t="s">
        <v>124</v>
      </c>
      <c r="E131" s="118" t="s">
        <v>1350</v>
      </c>
      <c r="F131" s="218" t="s">
        <v>1351</v>
      </c>
      <c r="G131" s="219"/>
      <c r="H131" s="219"/>
      <c r="I131" s="219"/>
      <c r="J131" s="120" t="s">
        <v>1273</v>
      </c>
      <c r="K131" s="121">
        <v>3</v>
      </c>
      <c r="L131" s="220"/>
      <c r="M131" s="219"/>
      <c r="N131" s="221">
        <f>ROUND($L$131*$K$131,2)</f>
        <v>0</v>
      </c>
      <c r="O131" s="219"/>
      <c r="P131" s="219"/>
      <c r="Q131" s="219"/>
      <c r="R131" s="119"/>
      <c r="S131" s="41"/>
      <c r="T131" s="122"/>
      <c r="U131" s="123" t="s">
        <v>35</v>
      </c>
      <c r="V131" s="22"/>
      <c r="W131" s="22"/>
      <c r="X131" s="124">
        <v>0</v>
      </c>
      <c r="Y131" s="124">
        <f>$X$131*$K$131</f>
        <v>0</v>
      </c>
      <c r="Z131" s="124">
        <v>0</v>
      </c>
      <c r="AA131" s="125">
        <f>$Z$131*$K$131</f>
        <v>0</v>
      </c>
      <c r="AR131" s="80" t="s">
        <v>122</v>
      </c>
      <c r="AT131" s="80" t="s">
        <v>124</v>
      </c>
      <c r="AU131" s="80" t="s">
        <v>17</v>
      </c>
      <c r="AY131" s="6" t="s">
        <v>123</v>
      </c>
      <c r="BE131" s="126">
        <f>IF($U$131="základní",$N$131,0)</f>
        <v>0</v>
      </c>
      <c r="BF131" s="126">
        <f>IF($U$131="snížená",$N$131,0)</f>
        <v>0</v>
      </c>
      <c r="BG131" s="126">
        <f>IF($U$131="zákl. přenesená",$N$131,0)</f>
        <v>0</v>
      </c>
      <c r="BH131" s="126">
        <f>IF($U$131="sníž. přenesená",$N$131,0)</f>
        <v>0</v>
      </c>
      <c r="BI131" s="126">
        <f>IF($U$131="nulová",$N$131,0)</f>
        <v>0</v>
      </c>
      <c r="BJ131" s="80" t="s">
        <v>17</v>
      </c>
      <c r="BK131" s="126">
        <f>ROUND($L$131*$K$131,2)</f>
        <v>0</v>
      </c>
      <c r="BL131" s="80" t="s">
        <v>122</v>
      </c>
      <c r="BM131" s="80" t="s">
        <v>1352</v>
      </c>
    </row>
    <row r="132" spans="2:47" s="6" customFormat="1" ht="16.5" customHeight="1">
      <c r="B132" s="21"/>
      <c r="C132" s="22"/>
      <c r="D132" s="22"/>
      <c r="E132" s="22"/>
      <c r="F132" s="222" t="s">
        <v>1351</v>
      </c>
      <c r="G132" s="189"/>
      <c r="H132" s="189"/>
      <c r="I132" s="189"/>
      <c r="J132" s="189"/>
      <c r="K132" s="189"/>
      <c r="L132" s="189"/>
      <c r="M132" s="189"/>
      <c r="N132" s="189"/>
      <c r="O132" s="189"/>
      <c r="P132" s="189"/>
      <c r="Q132" s="189"/>
      <c r="R132" s="189"/>
      <c r="S132" s="41"/>
      <c r="T132" s="50"/>
      <c r="U132" s="22"/>
      <c r="V132" s="22"/>
      <c r="W132" s="22"/>
      <c r="X132" s="22"/>
      <c r="Y132" s="22"/>
      <c r="Z132" s="22"/>
      <c r="AA132" s="51"/>
      <c r="AT132" s="6" t="s">
        <v>128</v>
      </c>
      <c r="AU132" s="6" t="s">
        <v>17</v>
      </c>
    </row>
    <row r="133" spans="2:65" s="6" customFormat="1" ht="15.75" customHeight="1">
      <c r="B133" s="21"/>
      <c r="C133" s="117" t="s">
        <v>301</v>
      </c>
      <c r="D133" s="117" t="s">
        <v>124</v>
      </c>
      <c r="E133" s="118" t="s">
        <v>1353</v>
      </c>
      <c r="F133" s="218" t="s">
        <v>1354</v>
      </c>
      <c r="G133" s="219"/>
      <c r="H133" s="219"/>
      <c r="I133" s="219"/>
      <c r="J133" s="120" t="s">
        <v>1273</v>
      </c>
      <c r="K133" s="121">
        <v>422</v>
      </c>
      <c r="L133" s="220"/>
      <c r="M133" s="219"/>
      <c r="N133" s="221">
        <f>ROUND($L$133*$K$133,2)</f>
        <v>0</v>
      </c>
      <c r="O133" s="219"/>
      <c r="P133" s="219"/>
      <c r="Q133" s="219"/>
      <c r="R133" s="119"/>
      <c r="S133" s="41"/>
      <c r="T133" s="122"/>
      <c r="U133" s="123" t="s">
        <v>35</v>
      </c>
      <c r="V133" s="22"/>
      <c r="W133" s="22"/>
      <c r="X133" s="124">
        <v>0</v>
      </c>
      <c r="Y133" s="124">
        <f>$X$133*$K$133</f>
        <v>0</v>
      </c>
      <c r="Z133" s="124">
        <v>0</v>
      </c>
      <c r="AA133" s="125">
        <f>$Z$133*$K$133</f>
        <v>0</v>
      </c>
      <c r="AR133" s="80" t="s">
        <v>122</v>
      </c>
      <c r="AT133" s="80" t="s">
        <v>124</v>
      </c>
      <c r="AU133" s="80" t="s">
        <v>17</v>
      </c>
      <c r="AY133" s="6" t="s">
        <v>123</v>
      </c>
      <c r="BE133" s="126">
        <f>IF($U$133="základní",$N$133,0)</f>
        <v>0</v>
      </c>
      <c r="BF133" s="126">
        <f>IF($U$133="snížená",$N$133,0)</f>
        <v>0</v>
      </c>
      <c r="BG133" s="126">
        <f>IF($U$133="zákl. přenesená",$N$133,0)</f>
        <v>0</v>
      </c>
      <c r="BH133" s="126">
        <f>IF($U$133="sníž. přenesená",$N$133,0)</f>
        <v>0</v>
      </c>
      <c r="BI133" s="126">
        <f>IF($U$133="nulová",$N$133,0)</f>
        <v>0</v>
      </c>
      <c r="BJ133" s="80" t="s">
        <v>17</v>
      </c>
      <c r="BK133" s="126">
        <f>ROUND($L$133*$K$133,2)</f>
        <v>0</v>
      </c>
      <c r="BL133" s="80" t="s">
        <v>122</v>
      </c>
      <c r="BM133" s="80" t="s">
        <v>1355</v>
      </c>
    </row>
    <row r="134" spans="2:47" s="6" customFormat="1" ht="16.5" customHeight="1">
      <c r="B134" s="21"/>
      <c r="C134" s="22"/>
      <c r="D134" s="22"/>
      <c r="E134" s="22"/>
      <c r="F134" s="222" t="s">
        <v>1354</v>
      </c>
      <c r="G134" s="189"/>
      <c r="H134" s="189"/>
      <c r="I134" s="189"/>
      <c r="J134" s="189"/>
      <c r="K134" s="189"/>
      <c r="L134" s="189"/>
      <c r="M134" s="189"/>
      <c r="N134" s="189"/>
      <c r="O134" s="189"/>
      <c r="P134" s="189"/>
      <c r="Q134" s="189"/>
      <c r="R134" s="189"/>
      <c r="S134" s="41"/>
      <c r="T134" s="50"/>
      <c r="U134" s="22"/>
      <c r="V134" s="22"/>
      <c r="W134" s="22"/>
      <c r="X134" s="22"/>
      <c r="Y134" s="22"/>
      <c r="Z134" s="22"/>
      <c r="AA134" s="51"/>
      <c r="AT134" s="6" t="s">
        <v>128</v>
      </c>
      <c r="AU134" s="6" t="s">
        <v>17</v>
      </c>
    </row>
    <row r="135" spans="2:65" s="6" customFormat="1" ht="15.75" customHeight="1">
      <c r="B135" s="21"/>
      <c r="C135" s="117" t="s">
        <v>307</v>
      </c>
      <c r="D135" s="117" t="s">
        <v>124</v>
      </c>
      <c r="E135" s="118" t="s">
        <v>1356</v>
      </c>
      <c r="F135" s="218" t="s">
        <v>1357</v>
      </c>
      <c r="G135" s="219"/>
      <c r="H135" s="219"/>
      <c r="I135" s="219"/>
      <c r="J135" s="120" t="s">
        <v>1273</v>
      </c>
      <c r="K135" s="121">
        <v>3</v>
      </c>
      <c r="L135" s="220"/>
      <c r="M135" s="219"/>
      <c r="N135" s="221">
        <f>ROUND($L$135*$K$135,2)</f>
        <v>0</v>
      </c>
      <c r="O135" s="219"/>
      <c r="P135" s="219"/>
      <c r="Q135" s="219"/>
      <c r="R135" s="119"/>
      <c r="S135" s="41"/>
      <c r="T135" s="122"/>
      <c r="U135" s="123" t="s">
        <v>35</v>
      </c>
      <c r="V135" s="22"/>
      <c r="W135" s="22"/>
      <c r="X135" s="124">
        <v>0</v>
      </c>
      <c r="Y135" s="124">
        <f>$X$135*$K$135</f>
        <v>0</v>
      </c>
      <c r="Z135" s="124">
        <v>0</v>
      </c>
      <c r="AA135" s="125">
        <f>$Z$135*$K$135</f>
        <v>0</v>
      </c>
      <c r="AR135" s="80" t="s">
        <v>122</v>
      </c>
      <c r="AT135" s="80" t="s">
        <v>124</v>
      </c>
      <c r="AU135" s="80" t="s">
        <v>17</v>
      </c>
      <c r="AY135" s="6" t="s">
        <v>123</v>
      </c>
      <c r="BE135" s="126">
        <f>IF($U$135="základní",$N$135,0)</f>
        <v>0</v>
      </c>
      <c r="BF135" s="126">
        <f>IF($U$135="snížená",$N$135,0)</f>
        <v>0</v>
      </c>
      <c r="BG135" s="126">
        <f>IF($U$135="zákl. přenesená",$N$135,0)</f>
        <v>0</v>
      </c>
      <c r="BH135" s="126">
        <f>IF($U$135="sníž. přenesená",$N$135,0)</f>
        <v>0</v>
      </c>
      <c r="BI135" s="126">
        <f>IF($U$135="nulová",$N$135,0)</f>
        <v>0</v>
      </c>
      <c r="BJ135" s="80" t="s">
        <v>17</v>
      </c>
      <c r="BK135" s="126">
        <f>ROUND($L$135*$K$135,2)</f>
        <v>0</v>
      </c>
      <c r="BL135" s="80" t="s">
        <v>122</v>
      </c>
      <c r="BM135" s="80" t="s">
        <v>1358</v>
      </c>
    </row>
    <row r="136" spans="2:47" s="6" customFormat="1" ht="16.5" customHeight="1">
      <c r="B136" s="21"/>
      <c r="C136" s="22"/>
      <c r="D136" s="22"/>
      <c r="E136" s="22"/>
      <c r="F136" s="222" t="s">
        <v>1357</v>
      </c>
      <c r="G136" s="189"/>
      <c r="H136" s="189"/>
      <c r="I136" s="189"/>
      <c r="J136" s="189"/>
      <c r="K136" s="189"/>
      <c r="L136" s="189"/>
      <c r="M136" s="189"/>
      <c r="N136" s="189"/>
      <c r="O136" s="189"/>
      <c r="P136" s="189"/>
      <c r="Q136" s="189"/>
      <c r="R136" s="189"/>
      <c r="S136" s="41"/>
      <c r="T136" s="50"/>
      <c r="U136" s="22"/>
      <c r="V136" s="22"/>
      <c r="W136" s="22"/>
      <c r="X136" s="22"/>
      <c r="Y136" s="22"/>
      <c r="Z136" s="22"/>
      <c r="AA136" s="51"/>
      <c r="AT136" s="6" t="s">
        <v>128</v>
      </c>
      <c r="AU136" s="6" t="s">
        <v>17</v>
      </c>
    </row>
    <row r="137" spans="2:65" s="6" customFormat="1" ht="15.75" customHeight="1">
      <c r="B137" s="21"/>
      <c r="C137" s="117" t="s">
        <v>312</v>
      </c>
      <c r="D137" s="117" t="s">
        <v>124</v>
      </c>
      <c r="E137" s="118" t="s">
        <v>1359</v>
      </c>
      <c r="F137" s="218" t="s">
        <v>1360</v>
      </c>
      <c r="G137" s="219"/>
      <c r="H137" s="219"/>
      <c r="I137" s="219"/>
      <c r="J137" s="120" t="s">
        <v>1273</v>
      </c>
      <c r="K137" s="121">
        <v>422</v>
      </c>
      <c r="L137" s="220"/>
      <c r="M137" s="219"/>
      <c r="N137" s="221">
        <f>ROUND($L$137*$K$137,2)</f>
        <v>0</v>
      </c>
      <c r="O137" s="219"/>
      <c r="P137" s="219"/>
      <c r="Q137" s="219"/>
      <c r="R137" s="119"/>
      <c r="S137" s="41"/>
      <c r="T137" s="122"/>
      <c r="U137" s="123" t="s">
        <v>35</v>
      </c>
      <c r="V137" s="22"/>
      <c r="W137" s="22"/>
      <c r="X137" s="124">
        <v>0</v>
      </c>
      <c r="Y137" s="124">
        <f>$X$137*$K$137</f>
        <v>0</v>
      </c>
      <c r="Z137" s="124">
        <v>0</v>
      </c>
      <c r="AA137" s="125">
        <f>$Z$137*$K$137</f>
        <v>0</v>
      </c>
      <c r="AR137" s="80" t="s">
        <v>122</v>
      </c>
      <c r="AT137" s="80" t="s">
        <v>124</v>
      </c>
      <c r="AU137" s="80" t="s">
        <v>17</v>
      </c>
      <c r="AY137" s="6" t="s">
        <v>123</v>
      </c>
      <c r="BE137" s="126">
        <f>IF($U$137="základní",$N$137,0)</f>
        <v>0</v>
      </c>
      <c r="BF137" s="126">
        <f>IF($U$137="snížená",$N$137,0)</f>
        <v>0</v>
      </c>
      <c r="BG137" s="126">
        <f>IF($U$137="zákl. přenesená",$N$137,0)</f>
        <v>0</v>
      </c>
      <c r="BH137" s="126">
        <f>IF($U$137="sníž. přenesená",$N$137,0)</f>
        <v>0</v>
      </c>
      <c r="BI137" s="126">
        <f>IF($U$137="nulová",$N$137,0)</f>
        <v>0</v>
      </c>
      <c r="BJ137" s="80" t="s">
        <v>17</v>
      </c>
      <c r="BK137" s="126">
        <f>ROUND($L$137*$K$137,2)</f>
        <v>0</v>
      </c>
      <c r="BL137" s="80" t="s">
        <v>122</v>
      </c>
      <c r="BM137" s="80" t="s">
        <v>1361</v>
      </c>
    </row>
    <row r="138" spans="2:47" s="6" customFormat="1" ht="16.5" customHeight="1">
      <c r="B138" s="21"/>
      <c r="C138" s="22"/>
      <c r="D138" s="22"/>
      <c r="E138" s="22"/>
      <c r="F138" s="222" t="s">
        <v>1360</v>
      </c>
      <c r="G138" s="189"/>
      <c r="H138" s="189"/>
      <c r="I138" s="189"/>
      <c r="J138" s="189"/>
      <c r="K138" s="189"/>
      <c r="L138" s="189"/>
      <c r="M138" s="189"/>
      <c r="N138" s="189"/>
      <c r="O138" s="189"/>
      <c r="P138" s="189"/>
      <c r="Q138" s="189"/>
      <c r="R138" s="189"/>
      <c r="S138" s="41"/>
      <c r="T138" s="50"/>
      <c r="U138" s="22"/>
      <c r="V138" s="22"/>
      <c r="W138" s="22"/>
      <c r="X138" s="22"/>
      <c r="Y138" s="22"/>
      <c r="Z138" s="22"/>
      <c r="AA138" s="51"/>
      <c r="AT138" s="6" t="s">
        <v>128</v>
      </c>
      <c r="AU138" s="6" t="s">
        <v>17</v>
      </c>
    </row>
    <row r="139" spans="2:65" s="6" customFormat="1" ht="15.75" customHeight="1">
      <c r="B139" s="21"/>
      <c r="C139" s="117" t="s">
        <v>316</v>
      </c>
      <c r="D139" s="117" t="s">
        <v>124</v>
      </c>
      <c r="E139" s="118" t="s">
        <v>1362</v>
      </c>
      <c r="F139" s="218" t="s">
        <v>1363</v>
      </c>
      <c r="G139" s="219"/>
      <c r="H139" s="219"/>
      <c r="I139" s="219"/>
      <c r="J139" s="120" t="s">
        <v>1273</v>
      </c>
      <c r="K139" s="121">
        <v>3</v>
      </c>
      <c r="L139" s="220"/>
      <c r="M139" s="219"/>
      <c r="N139" s="221">
        <f>ROUND($L$139*$K$139,2)</f>
        <v>0</v>
      </c>
      <c r="O139" s="219"/>
      <c r="P139" s="219"/>
      <c r="Q139" s="219"/>
      <c r="R139" s="119"/>
      <c r="S139" s="41"/>
      <c r="T139" s="122"/>
      <c r="U139" s="123" t="s">
        <v>35</v>
      </c>
      <c r="V139" s="22"/>
      <c r="W139" s="22"/>
      <c r="X139" s="124">
        <v>0</v>
      </c>
      <c r="Y139" s="124">
        <f>$X$139*$K$139</f>
        <v>0</v>
      </c>
      <c r="Z139" s="124">
        <v>0</v>
      </c>
      <c r="AA139" s="125">
        <f>$Z$139*$K$139</f>
        <v>0</v>
      </c>
      <c r="AR139" s="80" t="s">
        <v>122</v>
      </c>
      <c r="AT139" s="80" t="s">
        <v>124</v>
      </c>
      <c r="AU139" s="80" t="s">
        <v>17</v>
      </c>
      <c r="AY139" s="6" t="s">
        <v>123</v>
      </c>
      <c r="BE139" s="126">
        <f>IF($U$139="základní",$N$139,0)</f>
        <v>0</v>
      </c>
      <c r="BF139" s="126">
        <f>IF($U$139="snížená",$N$139,0)</f>
        <v>0</v>
      </c>
      <c r="BG139" s="126">
        <f>IF($U$139="zákl. přenesená",$N$139,0)</f>
        <v>0</v>
      </c>
      <c r="BH139" s="126">
        <f>IF($U$139="sníž. přenesená",$N$139,0)</f>
        <v>0</v>
      </c>
      <c r="BI139" s="126">
        <f>IF($U$139="nulová",$N$139,0)</f>
        <v>0</v>
      </c>
      <c r="BJ139" s="80" t="s">
        <v>17</v>
      </c>
      <c r="BK139" s="126">
        <f>ROUND($L$139*$K$139,2)</f>
        <v>0</v>
      </c>
      <c r="BL139" s="80" t="s">
        <v>122</v>
      </c>
      <c r="BM139" s="80" t="s">
        <v>1364</v>
      </c>
    </row>
    <row r="140" spans="2:47" s="6" customFormat="1" ht="16.5" customHeight="1">
      <c r="B140" s="21"/>
      <c r="C140" s="22"/>
      <c r="D140" s="22"/>
      <c r="E140" s="22"/>
      <c r="F140" s="222" t="s">
        <v>1363</v>
      </c>
      <c r="G140" s="189"/>
      <c r="H140" s="189"/>
      <c r="I140" s="189"/>
      <c r="J140" s="189"/>
      <c r="K140" s="189"/>
      <c r="L140" s="189"/>
      <c r="M140" s="189"/>
      <c r="N140" s="189"/>
      <c r="O140" s="189"/>
      <c r="P140" s="189"/>
      <c r="Q140" s="189"/>
      <c r="R140" s="189"/>
      <c r="S140" s="41"/>
      <c r="T140" s="50"/>
      <c r="U140" s="22"/>
      <c r="V140" s="22"/>
      <c r="W140" s="22"/>
      <c r="X140" s="22"/>
      <c r="Y140" s="22"/>
      <c r="Z140" s="22"/>
      <c r="AA140" s="51"/>
      <c r="AT140" s="6" t="s">
        <v>128</v>
      </c>
      <c r="AU140" s="6" t="s">
        <v>17</v>
      </c>
    </row>
    <row r="141" spans="2:65" s="6" customFormat="1" ht="15.75" customHeight="1">
      <c r="B141" s="21"/>
      <c r="C141" s="117" t="s">
        <v>322</v>
      </c>
      <c r="D141" s="117" t="s">
        <v>124</v>
      </c>
      <c r="E141" s="118" t="s">
        <v>1365</v>
      </c>
      <c r="F141" s="218" t="s">
        <v>1366</v>
      </c>
      <c r="G141" s="219"/>
      <c r="H141" s="219"/>
      <c r="I141" s="219"/>
      <c r="J141" s="120" t="s">
        <v>1273</v>
      </c>
      <c r="K141" s="121">
        <v>425</v>
      </c>
      <c r="L141" s="220"/>
      <c r="M141" s="219"/>
      <c r="N141" s="221">
        <f>ROUND($L$141*$K$141,2)</f>
        <v>0</v>
      </c>
      <c r="O141" s="219"/>
      <c r="P141" s="219"/>
      <c r="Q141" s="219"/>
      <c r="R141" s="119"/>
      <c r="S141" s="41"/>
      <c r="T141" s="122"/>
      <c r="U141" s="123" t="s">
        <v>35</v>
      </c>
      <c r="V141" s="22"/>
      <c r="W141" s="22"/>
      <c r="X141" s="124">
        <v>0</v>
      </c>
      <c r="Y141" s="124">
        <f>$X$141*$K$141</f>
        <v>0</v>
      </c>
      <c r="Z141" s="124">
        <v>0</v>
      </c>
      <c r="AA141" s="125">
        <f>$Z$141*$K$141</f>
        <v>0</v>
      </c>
      <c r="AR141" s="80" t="s">
        <v>122</v>
      </c>
      <c r="AT141" s="80" t="s">
        <v>124</v>
      </c>
      <c r="AU141" s="80" t="s">
        <v>17</v>
      </c>
      <c r="AY141" s="6" t="s">
        <v>123</v>
      </c>
      <c r="BE141" s="126">
        <f>IF($U$141="základní",$N$141,0)</f>
        <v>0</v>
      </c>
      <c r="BF141" s="126">
        <f>IF($U$141="snížená",$N$141,0)</f>
        <v>0</v>
      </c>
      <c r="BG141" s="126">
        <f>IF($U$141="zákl. přenesená",$N$141,0)</f>
        <v>0</v>
      </c>
      <c r="BH141" s="126">
        <f>IF($U$141="sníž. přenesená",$N$141,0)</f>
        <v>0</v>
      </c>
      <c r="BI141" s="126">
        <f>IF($U$141="nulová",$N$141,0)</f>
        <v>0</v>
      </c>
      <c r="BJ141" s="80" t="s">
        <v>17</v>
      </c>
      <c r="BK141" s="126">
        <f>ROUND($L$141*$K$141,2)</f>
        <v>0</v>
      </c>
      <c r="BL141" s="80" t="s">
        <v>122</v>
      </c>
      <c r="BM141" s="80" t="s">
        <v>1367</v>
      </c>
    </row>
    <row r="142" spans="2:47" s="6" customFormat="1" ht="16.5" customHeight="1">
      <c r="B142" s="21"/>
      <c r="C142" s="22"/>
      <c r="D142" s="22"/>
      <c r="E142" s="22"/>
      <c r="F142" s="222" t="s">
        <v>1366</v>
      </c>
      <c r="G142" s="189"/>
      <c r="H142" s="189"/>
      <c r="I142" s="189"/>
      <c r="J142" s="189"/>
      <c r="K142" s="189"/>
      <c r="L142" s="189"/>
      <c r="M142" s="189"/>
      <c r="N142" s="189"/>
      <c r="O142" s="189"/>
      <c r="P142" s="189"/>
      <c r="Q142" s="189"/>
      <c r="R142" s="189"/>
      <c r="S142" s="41"/>
      <c r="T142" s="50"/>
      <c r="U142" s="22"/>
      <c r="V142" s="22"/>
      <c r="W142" s="22"/>
      <c r="X142" s="22"/>
      <c r="Y142" s="22"/>
      <c r="Z142" s="22"/>
      <c r="AA142" s="51"/>
      <c r="AT142" s="6" t="s">
        <v>128</v>
      </c>
      <c r="AU142" s="6" t="s">
        <v>17</v>
      </c>
    </row>
    <row r="143" spans="2:65" s="6" customFormat="1" ht="15.75" customHeight="1">
      <c r="B143" s="21"/>
      <c r="C143" s="117" t="s">
        <v>326</v>
      </c>
      <c r="D143" s="117" t="s">
        <v>124</v>
      </c>
      <c r="E143" s="118" t="s">
        <v>1368</v>
      </c>
      <c r="F143" s="218" t="s">
        <v>1369</v>
      </c>
      <c r="G143" s="219"/>
      <c r="H143" s="219"/>
      <c r="I143" s="219"/>
      <c r="J143" s="120" t="s">
        <v>1273</v>
      </c>
      <c r="K143" s="121">
        <v>1</v>
      </c>
      <c r="L143" s="220"/>
      <c r="M143" s="219"/>
      <c r="N143" s="221">
        <f>ROUND($L$143*$K$143,2)</f>
        <v>0</v>
      </c>
      <c r="O143" s="219"/>
      <c r="P143" s="219"/>
      <c r="Q143" s="219"/>
      <c r="R143" s="119"/>
      <c r="S143" s="41"/>
      <c r="T143" s="122"/>
      <c r="U143" s="123" t="s">
        <v>35</v>
      </c>
      <c r="V143" s="22"/>
      <c r="W143" s="22"/>
      <c r="X143" s="124">
        <v>0</v>
      </c>
      <c r="Y143" s="124">
        <f>$X$143*$K$143</f>
        <v>0</v>
      </c>
      <c r="Z143" s="124">
        <v>0</v>
      </c>
      <c r="AA143" s="125">
        <f>$Z$143*$K$143</f>
        <v>0</v>
      </c>
      <c r="AR143" s="80" t="s">
        <v>122</v>
      </c>
      <c r="AT143" s="80" t="s">
        <v>124</v>
      </c>
      <c r="AU143" s="80" t="s">
        <v>17</v>
      </c>
      <c r="AY143" s="6" t="s">
        <v>123</v>
      </c>
      <c r="BE143" s="126">
        <f>IF($U$143="základní",$N$143,0)</f>
        <v>0</v>
      </c>
      <c r="BF143" s="126">
        <f>IF($U$143="snížená",$N$143,0)</f>
        <v>0</v>
      </c>
      <c r="BG143" s="126">
        <f>IF($U$143="zákl. přenesená",$N$143,0)</f>
        <v>0</v>
      </c>
      <c r="BH143" s="126">
        <f>IF($U$143="sníž. přenesená",$N$143,0)</f>
        <v>0</v>
      </c>
      <c r="BI143" s="126">
        <f>IF($U$143="nulová",$N$143,0)</f>
        <v>0</v>
      </c>
      <c r="BJ143" s="80" t="s">
        <v>17</v>
      </c>
      <c r="BK143" s="126">
        <f>ROUND($L$143*$K$143,2)</f>
        <v>0</v>
      </c>
      <c r="BL143" s="80" t="s">
        <v>122</v>
      </c>
      <c r="BM143" s="80" t="s">
        <v>1370</v>
      </c>
    </row>
    <row r="144" spans="2:47" s="6" customFormat="1" ht="16.5" customHeight="1">
      <c r="B144" s="21"/>
      <c r="C144" s="22"/>
      <c r="D144" s="22"/>
      <c r="E144" s="22"/>
      <c r="F144" s="222" t="s">
        <v>1369</v>
      </c>
      <c r="G144" s="189"/>
      <c r="H144" s="189"/>
      <c r="I144" s="189"/>
      <c r="J144" s="189"/>
      <c r="K144" s="189"/>
      <c r="L144" s="189"/>
      <c r="M144" s="189"/>
      <c r="N144" s="189"/>
      <c r="O144" s="189"/>
      <c r="P144" s="189"/>
      <c r="Q144" s="189"/>
      <c r="R144" s="189"/>
      <c r="S144" s="41"/>
      <c r="T144" s="50"/>
      <c r="U144" s="22"/>
      <c r="V144" s="22"/>
      <c r="W144" s="22"/>
      <c r="X144" s="22"/>
      <c r="Y144" s="22"/>
      <c r="Z144" s="22"/>
      <c r="AA144" s="51"/>
      <c r="AT144" s="6" t="s">
        <v>128</v>
      </c>
      <c r="AU144" s="6" t="s">
        <v>17</v>
      </c>
    </row>
    <row r="145" spans="2:65" s="6" customFormat="1" ht="15.75" customHeight="1">
      <c r="B145" s="21"/>
      <c r="C145" s="117" t="s">
        <v>330</v>
      </c>
      <c r="D145" s="117" t="s">
        <v>124</v>
      </c>
      <c r="E145" s="118" t="s">
        <v>1371</v>
      </c>
      <c r="F145" s="218" t="s">
        <v>1372</v>
      </c>
      <c r="G145" s="219"/>
      <c r="H145" s="219"/>
      <c r="I145" s="219"/>
      <c r="J145" s="120" t="s">
        <v>1273</v>
      </c>
      <c r="K145" s="121">
        <v>25</v>
      </c>
      <c r="L145" s="220"/>
      <c r="M145" s="219"/>
      <c r="N145" s="221">
        <f>ROUND($L$145*$K$145,2)</f>
        <v>0</v>
      </c>
      <c r="O145" s="219"/>
      <c r="P145" s="219"/>
      <c r="Q145" s="219"/>
      <c r="R145" s="119"/>
      <c r="S145" s="41"/>
      <c r="T145" s="122"/>
      <c r="U145" s="123" t="s">
        <v>35</v>
      </c>
      <c r="V145" s="22"/>
      <c r="W145" s="22"/>
      <c r="X145" s="124">
        <v>0</v>
      </c>
      <c r="Y145" s="124">
        <f>$X$145*$K$145</f>
        <v>0</v>
      </c>
      <c r="Z145" s="124">
        <v>0</v>
      </c>
      <c r="AA145" s="125">
        <f>$Z$145*$K$145</f>
        <v>0</v>
      </c>
      <c r="AR145" s="80" t="s">
        <v>122</v>
      </c>
      <c r="AT145" s="80" t="s">
        <v>124</v>
      </c>
      <c r="AU145" s="80" t="s">
        <v>17</v>
      </c>
      <c r="AY145" s="6" t="s">
        <v>123</v>
      </c>
      <c r="BE145" s="126">
        <f>IF($U$145="základní",$N$145,0)</f>
        <v>0</v>
      </c>
      <c r="BF145" s="126">
        <f>IF($U$145="snížená",$N$145,0)</f>
        <v>0</v>
      </c>
      <c r="BG145" s="126">
        <f>IF($U$145="zákl. přenesená",$N$145,0)</f>
        <v>0</v>
      </c>
      <c r="BH145" s="126">
        <f>IF($U$145="sníž. přenesená",$N$145,0)</f>
        <v>0</v>
      </c>
      <c r="BI145" s="126">
        <f>IF($U$145="nulová",$N$145,0)</f>
        <v>0</v>
      </c>
      <c r="BJ145" s="80" t="s">
        <v>17</v>
      </c>
      <c r="BK145" s="126">
        <f>ROUND($L$145*$K$145,2)</f>
        <v>0</v>
      </c>
      <c r="BL145" s="80" t="s">
        <v>122</v>
      </c>
      <c r="BM145" s="80" t="s">
        <v>1373</v>
      </c>
    </row>
    <row r="146" spans="2:47" s="6" customFormat="1" ht="16.5" customHeight="1">
      <c r="B146" s="21"/>
      <c r="C146" s="22"/>
      <c r="D146" s="22"/>
      <c r="E146" s="22"/>
      <c r="F146" s="222" t="s">
        <v>1372</v>
      </c>
      <c r="G146" s="189"/>
      <c r="H146" s="189"/>
      <c r="I146" s="189"/>
      <c r="J146" s="189"/>
      <c r="K146" s="189"/>
      <c r="L146" s="189"/>
      <c r="M146" s="189"/>
      <c r="N146" s="189"/>
      <c r="O146" s="189"/>
      <c r="P146" s="189"/>
      <c r="Q146" s="189"/>
      <c r="R146" s="189"/>
      <c r="S146" s="41"/>
      <c r="T146" s="50"/>
      <c r="U146" s="22"/>
      <c r="V146" s="22"/>
      <c r="W146" s="22"/>
      <c r="X146" s="22"/>
      <c r="Y146" s="22"/>
      <c r="Z146" s="22"/>
      <c r="AA146" s="51"/>
      <c r="AT146" s="6" t="s">
        <v>128</v>
      </c>
      <c r="AU146" s="6" t="s">
        <v>17</v>
      </c>
    </row>
    <row r="147" spans="2:65" s="6" customFormat="1" ht="15.75" customHeight="1">
      <c r="B147" s="21"/>
      <c r="C147" s="117" t="s">
        <v>335</v>
      </c>
      <c r="D147" s="117" t="s">
        <v>124</v>
      </c>
      <c r="E147" s="118" t="s">
        <v>1374</v>
      </c>
      <c r="F147" s="218" t="s">
        <v>1375</v>
      </c>
      <c r="G147" s="219"/>
      <c r="H147" s="219"/>
      <c r="I147" s="219"/>
      <c r="J147" s="120" t="s">
        <v>226</v>
      </c>
      <c r="K147" s="121">
        <v>40</v>
      </c>
      <c r="L147" s="220"/>
      <c r="M147" s="219"/>
      <c r="N147" s="221">
        <f>ROUND($L$147*$K$147,2)</f>
        <v>0</v>
      </c>
      <c r="O147" s="219"/>
      <c r="P147" s="219"/>
      <c r="Q147" s="219"/>
      <c r="R147" s="119"/>
      <c r="S147" s="41"/>
      <c r="T147" s="122"/>
      <c r="U147" s="123" t="s">
        <v>35</v>
      </c>
      <c r="V147" s="22"/>
      <c r="W147" s="22"/>
      <c r="X147" s="124">
        <v>0</v>
      </c>
      <c r="Y147" s="124">
        <f>$X$147*$K$147</f>
        <v>0</v>
      </c>
      <c r="Z147" s="124">
        <v>0</v>
      </c>
      <c r="AA147" s="125">
        <f>$Z$147*$K$147</f>
        <v>0</v>
      </c>
      <c r="AR147" s="80" t="s">
        <v>122</v>
      </c>
      <c r="AT147" s="80" t="s">
        <v>124</v>
      </c>
      <c r="AU147" s="80" t="s">
        <v>17</v>
      </c>
      <c r="AY147" s="6" t="s">
        <v>123</v>
      </c>
      <c r="BE147" s="126">
        <f>IF($U$147="základní",$N$147,0)</f>
        <v>0</v>
      </c>
      <c r="BF147" s="126">
        <f>IF($U$147="snížená",$N$147,0)</f>
        <v>0</v>
      </c>
      <c r="BG147" s="126">
        <f>IF($U$147="zákl. přenesená",$N$147,0)</f>
        <v>0</v>
      </c>
      <c r="BH147" s="126">
        <f>IF($U$147="sníž. přenesená",$N$147,0)</f>
        <v>0</v>
      </c>
      <c r="BI147" s="126">
        <f>IF($U$147="nulová",$N$147,0)</f>
        <v>0</v>
      </c>
      <c r="BJ147" s="80" t="s">
        <v>17</v>
      </c>
      <c r="BK147" s="126">
        <f>ROUND($L$147*$K$147,2)</f>
        <v>0</v>
      </c>
      <c r="BL147" s="80" t="s">
        <v>122</v>
      </c>
      <c r="BM147" s="80" t="s">
        <v>1376</v>
      </c>
    </row>
    <row r="148" spans="2:47" s="6" customFormat="1" ht="16.5" customHeight="1">
      <c r="B148" s="21"/>
      <c r="C148" s="22"/>
      <c r="D148" s="22"/>
      <c r="E148" s="22"/>
      <c r="F148" s="222" t="s">
        <v>1375</v>
      </c>
      <c r="G148" s="189"/>
      <c r="H148" s="189"/>
      <c r="I148" s="189"/>
      <c r="J148" s="189"/>
      <c r="K148" s="189"/>
      <c r="L148" s="189"/>
      <c r="M148" s="189"/>
      <c r="N148" s="189"/>
      <c r="O148" s="189"/>
      <c r="P148" s="189"/>
      <c r="Q148" s="189"/>
      <c r="R148" s="189"/>
      <c r="S148" s="41"/>
      <c r="T148" s="50"/>
      <c r="U148" s="22"/>
      <c r="V148" s="22"/>
      <c r="W148" s="22"/>
      <c r="X148" s="22"/>
      <c r="Y148" s="22"/>
      <c r="Z148" s="22"/>
      <c r="AA148" s="51"/>
      <c r="AT148" s="6" t="s">
        <v>128</v>
      </c>
      <c r="AU148" s="6" t="s">
        <v>17</v>
      </c>
    </row>
    <row r="149" spans="2:65" s="6" customFormat="1" ht="15.75" customHeight="1">
      <c r="B149" s="21"/>
      <c r="C149" s="117" t="s">
        <v>339</v>
      </c>
      <c r="D149" s="117" t="s">
        <v>124</v>
      </c>
      <c r="E149" s="118" t="s">
        <v>1377</v>
      </c>
      <c r="F149" s="218" t="s">
        <v>1378</v>
      </c>
      <c r="G149" s="219"/>
      <c r="H149" s="219"/>
      <c r="I149" s="219"/>
      <c r="J149" s="120" t="s">
        <v>226</v>
      </c>
      <c r="K149" s="121">
        <v>32</v>
      </c>
      <c r="L149" s="220"/>
      <c r="M149" s="219"/>
      <c r="N149" s="221">
        <f>ROUND($L$149*$K$149,2)</f>
        <v>0</v>
      </c>
      <c r="O149" s="219"/>
      <c r="P149" s="219"/>
      <c r="Q149" s="219"/>
      <c r="R149" s="119"/>
      <c r="S149" s="41"/>
      <c r="T149" s="122"/>
      <c r="U149" s="123" t="s">
        <v>35</v>
      </c>
      <c r="V149" s="22"/>
      <c r="W149" s="22"/>
      <c r="X149" s="124">
        <v>0</v>
      </c>
      <c r="Y149" s="124">
        <f>$X$149*$K$149</f>
        <v>0</v>
      </c>
      <c r="Z149" s="124">
        <v>0</v>
      </c>
      <c r="AA149" s="125">
        <f>$Z$149*$K$149</f>
        <v>0</v>
      </c>
      <c r="AR149" s="80" t="s">
        <v>122</v>
      </c>
      <c r="AT149" s="80" t="s">
        <v>124</v>
      </c>
      <c r="AU149" s="80" t="s">
        <v>17</v>
      </c>
      <c r="AY149" s="6" t="s">
        <v>123</v>
      </c>
      <c r="BE149" s="126">
        <f>IF($U$149="základní",$N$149,0)</f>
        <v>0</v>
      </c>
      <c r="BF149" s="126">
        <f>IF($U$149="snížená",$N$149,0)</f>
        <v>0</v>
      </c>
      <c r="BG149" s="126">
        <f>IF($U$149="zákl. přenesená",$N$149,0)</f>
        <v>0</v>
      </c>
      <c r="BH149" s="126">
        <f>IF($U$149="sníž. přenesená",$N$149,0)</f>
        <v>0</v>
      </c>
      <c r="BI149" s="126">
        <f>IF($U$149="nulová",$N$149,0)</f>
        <v>0</v>
      </c>
      <c r="BJ149" s="80" t="s">
        <v>17</v>
      </c>
      <c r="BK149" s="126">
        <f>ROUND($L$149*$K$149,2)</f>
        <v>0</v>
      </c>
      <c r="BL149" s="80" t="s">
        <v>122</v>
      </c>
      <c r="BM149" s="80" t="s">
        <v>1379</v>
      </c>
    </row>
    <row r="150" spans="2:47" s="6" customFormat="1" ht="16.5" customHeight="1">
      <c r="B150" s="21"/>
      <c r="C150" s="22"/>
      <c r="D150" s="22"/>
      <c r="E150" s="22"/>
      <c r="F150" s="222" t="s">
        <v>1378</v>
      </c>
      <c r="G150" s="189"/>
      <c r="H150" s="189"/>
      <c r="I150" s="189"/>
      <c r="J150" s="189"/>
      <c r="K150" s="189"/>
      <c r="L150" s="189"/>
      <c r="M150" s="189"/>
      <c r="N150" s="189"/>
      <c r="O150" s="189"/>
      <c r="P150" s="189"/>
      <c r="Q150" s="189"/>
      <c r="R150" s="189"/>
      <c r="S150" s="41"/>
      <c r="T150" s="50"/>
      <c r="U150" s="22"/>
      <c r="V150" s="22"/>
      <c r="W150" s="22"/>
      <c r="X150" s="22"/>
      <c r="Y150" s="22"/>
      <c r="Z150" s="22"/>
      <c r="AA150" s="51"/>
      <c r="AT150" s="6" t="s">
        <v>128</v>
      </c>
      <c r="AU150" s="6" t="s">
        <v>17</v>
      </c>
    </row>
    <row r="151" spans="2:65" s="6" customFormat="1" ht="15.75" customHeight="1">
      <c r="B151" s="21"/>
      <c r="C151" s="117" t="s">
        <v>343</v>
      </c>
      <c r="D151" s="117" t="s">
        <v>124</v>
      </c>
      <c r="E151" s="118" t="s">
        <v>1380</v>
      </c>
      <c r="F151" s="218" t="s">
        <v>1381</v>
      </c>
      <c r="G151" s="219"/>
      <c r="H151" s="219"/>
      <c r="I151" s="219"/>
      <c r="J151" s="120" t="s">
        <v>1273</v>
      </c>
      <c r="K151" s="121">
        <v>25</v>
      </c>
      <c r="L151" s="220"/>
      <c r="M151" s="219"/>
      <c r="N151" s="221">
        <f>ROUND($L$151*$K$151,2)</f>
        <v>0</v>
      </c>
      <c r="O151" s="219"/>
      <c r="P151" s="219"/>
      <c r="Q151" s="219"/>
      <c r="R151" s="119"/>
      <c r="S151" s="41"/>
      <c r="T151" s="122"/>
      <c r="U151" s="123" t="s">
        <v>35</v>
      </c>
      <c r="V151" s="22"/>
      <c r="W151" s="22"/>
      <c r="X151" s="124">
        <v>0</v>
      </c>
      <c r="Y151" s="124">
        <f>$X$151*$K$151</f>
        <v>0</v>
      </c>
      <c r="Z151" s="124">
        <v>0</v>
      </c>
      <c r="AA151" s="125">
        <f>$Z$151*$K$151</f>
        <v>0</v>
      </c>
      <c r="AR151" s="80" t="s">
        <v>122</v>
      </c>
      <c r="AT151" s="80" t="s">
        <v>124</v>
      </c>
      <c r="AU151" s="80" t="s">
        <v>17</v>
      </c>
      <c r="AY151" s="6" t="s">
        <v>123</v>
      </c>
      <c r="BE151" s="126">
        <f>IF($U$151="základní",$N$151,0)</f>
        <v>0</v>
      </c>
      <c r="BF151" s="126">
        <f>IF($U$151="snížená",$N$151,0)</f>
        <v>0</v>
      </c>
      <c r="BG151" s="126">
        <f>IF($U$151="zákl. přenesená",$N$151,0)</f>
        <v>0</v>
      </c>
      <c r="BH151" s="126">
        <f>IF($U$151="sníž. přenesená",$N$151,0)</f>
        <v>0</v>
      </c>
      <c r="BI151" s="126">
        <f>IF($U$151="nulová",$N$151,0)</f>
        <v>0</v>
      </c>
      <c r="BJ151" s="80" t="s">
        <v>17</v>
      </c>
      <c r="BK151" s="126">
        <f>ROUND($L$151*$K$151,2)</f>
        <v>0</v>
      </c>
      <c r="BL151" s="80" t="s">
        <v>122</v>
      </c>
      <c r="BM151" s="80" t="s">
        <v>1382</v>
      </c>
    </row>
    <row r="152" spans="2:47" s="6" customFormat="1" ht="16.5" customHeight="1">
      <c r="B152" s="21"/>
      <c r="C152" s="22"/>
      <c r="D152" s="22"/>
      <c r="E152" s="22"/>
      <c r="F152" s="222" t="s">
        <v>1381</v>
      </c>
      <c r="G152" s="189"/>
      <c r="H152" s="189"/>
      <c r="I152" s="189"/>
      <c r="J152" s="189"/>
      <c r="K152" s="189"/>
      <c r="L152" s="189"/>
      <c r="M152" s="189"/>
      <c r="N152" s="189"/>
      <c r="O152" s="189"/>
      <c r="P152" s="189"/>
      <c r="Q152" s="189"/>
      <c r="R152" s="189"/>
      <c r="S152" s="41"/>
      <c r="T152" s="50"/>
      <c r="U152" s="22"/>
      <c r="V152" s="22"/>
      <c r="W152" s="22"/>
      <c r="X152" s="22"/>
      <c r="Y152" s="22"/>
      <c r="Z152" s="22"/>
      <c r="AA152" s="51"/>
      <c r="AT152" s="6" t="s">
        <v>128</v>
      </c>
      <c r="AU152" s="6" t="s">
        <v>17</v>
      </c>
    </row>
    <row r="153" spans="2:65" s="6" customFormat="1" ht="15.75" customHeight="1">
      <c r="B153" s="21"/>
      <c r="C153" s="117" t="s">
        <v>348</v>
      </c>
      <c r="D153" s="117" t="s">
        <v>124</v>
      </c>
      <c r="E153" s="118" t="s">
        <v>1383</v>
      </c>
      <c r="F153" s="218" t="s">
        <v>1384</v>
      </c>
      <c r="G153" s="219"/>
      <c r="H153" s="219"/>
      <c r="I153" s="219"/>
      <c r="J153" s="120" t="s">
        <v>1273</v>
      </c>
      <c r="K153" s="121">
        <v>1</v>
      </c>
      <c r="L153" s="220"/>
      <c r="M153" s="219"/>
      <c r="N153" s="221">
        <f>ROUND($L$153*$K$153,2)</f>
        <v>0</v>
      </c>
      <c r="O153" s="219"/>
      <c r="P153" s="219"/>
      <c r="Q153" s="219"/>
      <c r="R153" s="119"/>
      <c r="S153" s="41"/>
      <c r="T153" s="122"/>
      <c r="U153" s="123" t="s">
        <v>35</v>
      </c>
      <c r="V153" s="22"/>
      <c r="W153" s="22"/>
      <c r="X153" s="124">
        <v>0</v>
      </c>
      <c r="Y153" s="124">
        <f>$X$153*$K$153</f>
        <v>0</v>
      </c>
      <c r="Z153" s="124">
        <v>0</v>
      </c>
      <c r="AA153" s="125">
        <f>$Z$153*$K$153</f>
        <v>0</v>
      </c>
      <c r="AR153" s="80" t="s">
        <v>122</v>
      </c>
      <c r="AT153" s="80" t="s">
        <v>124</v>
      </c>
      <c r="AU153" s="80" t="s">
        <v>17</v>
      </c>
      <c r="AY153" s="6" t="s">
        <v>123</v>
      </c>
      <c r="BE153" s="126">
        <f>IF($U$153="základní",$N$153,0)</f>
        <v>0</v>
      </c>
      <c r="BF153" s="126">
        <f>IF($U$153="snížená",$N$153,0)</f>
        <v>0</v>
      </c>
      <c r="BG153" s="126">
        <f>IF($U$153="zákl. přenesená",$N$153,0)</f>
        <v>0</v>
      </c>
      <c r="BH153" s="126">
        <f>IF($U$153="sníž. přenesená",$N$153,0)</f>
        <v>0</v>
      </c>
      <c r="BI153" s="126">
        <f>IF($U$153="nulová",$N$153,0)</f>
        <v>0</v>
      </c>
      <c r="BJ153" s="80" t="s">
        <v>17</v>
      </c>
      <c r="BK153" s="126">
        <f>ROUND($L$153*$K$153,2)</f>
        <v>0</v>
      </c>
      <c r="BL153" s="80" t="s">
        <v>122</v>
      </c>
      <c r="BM153" s="80" t="s">
        <v>1385</v>
      </c>
    </row>
    <row r="154" spans="2:47" s="6" customFormat="1" ht="16.5" customHeight="1">
      <c r="B154" s="21"/>
      <c r="C154" s="22"/>
      <c r="D154" s="22"/>
      <c r="E154" s="22"/>
      <c r="F154" s="222" t="s">
        <v>1384</v>
      </c>
      <c r="G154" s="189"/>
      <c r="H154" s="189"/>
      <c r="I154" s="189"/>
      <c r="J154" s="189"/>
      <c r="K154" s="189"/>
      <c r="L154" s="189"/>
      <c r="M154" s="189"/>
      <c r="N154" s="189"/>
      <c r="O154" s="189"/>
      <c r="P154" s="189"/>
      <c r="Q154" s="189"/>
      <c r="R154" s="189"/>
      <c r="S154" s="41"/>
      <c r="T154" s="50"/>
      <c r="U154" s="22"/>
      <c r="V154" s="22"/>
      <c r="W154" s="22"/>
      <c r="X154" s="22"/>
      <c r="Y154" s="22"/>
      <c r="Z154" s="22"/>
      <c r="AA154" s="51"/>
      <c r="AT154" s="6" t="s">
        <v>128</v>
      </c>
      <c r="AU154" s="6" t="s">
        <v>17</v>
      </c>
    </row>
    <row r="155" spans="2:65" s="6" customFormat="1" ht="15.75" customHeight="1">
      <c r="B155" s="21"/>
      <c r="C155" s="117" t="s">
        <v>352</v>
      </c>
      <c r="D155" s="117" t="s">
        <v>124</v>
      </c>
      <c r="E155" s="118" t="s">
        <v>1386</v>
      </c>
      <c r="F155" s="218" t="s">
        <v>1387</v>
      </c>
      <c r="G155" s="219"/>
      <c r="H155" s="219"/>
      <c r="I155" s="219"/>
      <c r="J155" s="120" t="s">
        <v>1273</v>
      </c>
      <c r="K155" s="121">
        <v>1</v>
      </c>
      <c r="L155" s="220"/>
      <c r="M155" s="219"/>
      <c r="N155" s="221">
        <f>ROUND($L$155*$K$155,2)</f>
        <v>0</v>
      </c>
      <c r="O155" s="219"/>
      <c r="P155" s="219"/>
      <c r="Q155" s="219"/>
      <c r="R155" s="119"/>
      <c r="S155" s="41"/>
      <c r="T155" s="122"/>
      <c r="U155" s="123" t="s">
        <v>35</v>
      </c>
      <c r="V155" s="22"/>
      <c r="W155" s="22"/>
      <c r="X155" s="124">
        <v>0</v>
      </c>
      <c r="Y155" s="124">
        <f>$X$155*$K$155</f>
        <v>0</v>
      </c>
      <c r="Z155" s="124">
        <v>0</v>
      </c>
      <c r="AA155" s="125">
        <f>$Z$155*$K$155</f>
        <v>0</v>
      </c>
      <c r="AR155" s="80" t="s">
        <v>122</v>
      </c>
      <c r="AT155" s="80" t="s">
        <v>124</v>
      </c>
      <c r="AU155" s="80" t="s">
        <v>17</v>
      </c>
      <c r="AY155" s="6" t="s">
        <v>123</v>
      </c>
      <c r="BE155" s="126">
        <f>IF($U$155="základní",$N$155,0)</f>
        <v>0</v>
      </c>
      <c r="BF155" s="126">
        <f>IF($U$155="snížená",$N$155,0)</f>
        <v>0</v>
      </c>
      <c r="BG155" s="126">
        <f>IF($U$155="zákl. přenesená",$N$155,0)</f>
        <v>0</v>
      </c>
      <c r="BH155" s="126">
        <f>IF($U$155="sníž. přenesená",$N$155,0)</f>
        <v>0</v>
      </c>
      <c r="BI155" s="126">
        <f>IF($U$155="nulová",$N$155,0)</f>
        <v>0</v>
      </c>
      <c r="BJ155" s="80" t="s">
        <v>17</v>
      </c>
      <c r="BK155" s="126">
        <f>ROUND($L$155*$K$155,2)</f>
        <v>0</v>
      </c>
      <c r="BL155" s="80" t="s">
        <v>122</v>
      </c>
      <c r="BM155" s="80" t="s">
        <v>1388</v>
      </c>
    </row>
    <row r="156" spans="2:47" s="6" customFormat="1" ht="16.5" customHeight="1">
      <c r="B156" s="21"/>
      <c r="C156" s="22"/>
      <c r="D156" s="22"/>
      <c r="E156" s="22"/>
      <c r="F156" s="222" t="s">
        <v>1387</v>
      </c>
      <c r="G156" s="189"/>
      <c r="H156" s="189"/>
      <c r="I156" s="189"/>
      <c r="J156" s="189"/>
      <c r="K156" s="189"/>
      <c r="L156" s="189"/>
      <c r="M156" s="189"/>
      <c r="N156" s="189"/>
      <c r="O156" s="189"/>
      <c r="P156" s="189"/>
      <c r="Q156" s="189"/>
      <c r="R156" s="189"/>
      <c r="S156" s="41"/>
      <c r="T156" s="50"/>
      <c r="U156" s="22"/>
      <c r="V156" s="22"/>
      <c r="W156" s="22"/>
      <c r="X156" s="22"/>
      <c r="Y156" s="22"/>
      <c r="Z156" s="22"/>
      <c r="AA156" s="51"/>
      <c r="AT156" s="6" t="s">
        <v>128</v>
      </c>
      <c r="AU156" s="6" t="s">
        <v>17</v>
      </c>
    </row>
    <row r="157" spans="2:65" s="6" customFormat="1" ht="15.75" customHeight="1">
      <c r="B157" s="21"/>
      <c r="C157" s="117" t="s">
        <v>357</v>
      </c>
      <c r="D157" s="117" t="s">
        <v>124</v>
      </c>
      <c r="E157" s="118" t="s">
        <v>1389</v>
      </c>
      <c r="F157" s="218" t="s">
        <v>1390</v>
      </c>
      <c r="G157" s="219"/>
      <c r="H157" s="219"/>
      <c r="I157" s="219"/>
      <c r="J157" s="120" t="s">
        <v>1391</v>
      </c>
      <c r="K157" s="121">
        <v>1</v>
      </c>
      <c r="L157" s="220"/>
      <c r="M157" s="219"/>
      <c r="N157" s="221">
        <f>ROUND($L$157*$K$157,2)</f>
        <v>0</v>
      </c>
      <c r="O157" s="219"/>
      <c r="P157" s="219"/>
      <c r="Q157" s="219"/>
      <c r="R157" s="119"/>
      <c r="S157" s="41"/>
      <c r="T157" s="122"/>
      <c r="U157" s="123" t="s">
        <v>35</v>
      </c>
      <c r="V157" s="22"/>
      <c r="W157" s="22"/>
      <c r="X157" s="124">
        <v>0</v>
      </c>
      <c r="Y157" s="124">
        <f>$X$157*$K$157</f>
        <v>0</v>
      </c>
      <c r="Z157" s="124">
        <v>0</v>
      </c>
      <c r="AA157" s="125">
        <f>$Z$157*$K$157</f>
        <v>0</v>
      </c>
      <c r="AR157" s="80" t="s">
        <v>122</v>
      </c>
      <c r="AT157" s="80" t="s">
        <v>124</v>
      </c>
      <c r="AU157" s="80" t="s">
        <v>17</v>
      </c>
      <c r="AY157" s="6" t="s">
        <v>123</v>
      </c>
      <c r="BE157" s="126">
        <f>IF($U$157="základní",$N$157,0)</f>
        <v>0</v>
      </c>
      <c r="BF157" s="126">
        <f>IF($U$157="snížená",$N$157,0)</f>
        <v>0</v>
      </c>
      <c r="BG157" s="126">
        <f>IF($U$157="zákl. přenesená",$N$157,0)</f>
        <v>0</v>
      </c>
      <c r="BH157" s="126">
        <f>IF($U$157="sníž. přenesená",$N$157,0)</f>
        <v>0</v>
      </c>
      <c r="BI157" s="126">
        <f>IF($U$157="nulová",$N$157,0)</f>
        <v>0</v>
      </c>
      <c r="BJ157" s="80" t="s">
        <v>17</v>
      </c>
      <c r="BK157" s="126">
        <f>ROUND($L$157*$K$157,2)</f>
        <v>0</v>
      </c>
      <c r="BL157" s="80" t="s">
        <v>122</v>
      </c>
      <c r="BM157" s="80" t="s">
        <v>1392</v>
      </c>
    </row>
    <row r="158" spans="2:47" s="6" customFormat="1" ht="16.5" customHeight="1">
      <c r="B158" s="21"/>
      <c r="C158" s="22"/>
      <c r="D158" s="22"/>
      <c r="E158" s="22"/>
      <c r="F158" s="222" t="s">
        <v>1390</v>
      </c>
      <c r="G158" s="189"/>
      <c r="H158" s="189"/>
      <c r="I158" s="189"/>
      <c r="J158" s="189"/>
      <c r="K158" s="189"/>
      <c r="L158" s="189"/>
      <c r="M158" s="189"/>
      <c r="N158" s="189"/>
      <c r="O158" s="189"/>
      <c r="P158" s="189"/>
      <c r="Q158" s="189"/>
      <c r="R158" s="189"/>
      <c r="S158" s="41"/>
      <c r="T158" s="50"/>
      <c r="U158" s="22"/>
      <c r="V158" s="22"/>
      <c r="W158" s="22"/>
      <c r="X158" s="22"/>
      <c r="Y158" s="22"/>
      <c r="Z158" s="22"/>
      <c r="AA158" s="51"/>
      <c r="AT158" s="6" t="s">
        <v>128</v>
      </c>
      <c r="AU158" s="6" t="s">
        <v>17</v>
      </c>
    </row>
    <row r="159" spans="2:63" s="106" customFormat="1" ht="37.5" customHeight="1">
      <c r="B159" s="107"/>
      <c r="C159" s="108"/>
      <c r="D159" s="109" t="s">
        <v>1265</v>
      </c>
      <c r="E159" s="108"/>
      <c r="F159" s="108"/>
      <c r="G159" s="108"/>
      <c r="H159" s="108"/>
      <c r="I159" s="108"/>
      <c r="J159" s="108"/>
      <c r="K159" s="108"/>
      <c r="L159" s="108"/>
      <c r="M159" s="108"/>
      <c r="N159" s="224">
        <f>$BK$159</f>
        <v>0</v>
      </c>
      <c r="O159" s="225"/>
      <c r="P159" s="225"/>
      <c r="Q159" s="225"/>
      <c r="R159" s="108"/>
      <c r="S159" s="110"/>
      <c r="T159" s="111"/>
      <c r="U159" s="108"/>
      <c r="V159" s="108"/>
      <c r="W159" s="112">
        <f>SUM($W$160:$W$177)</f>
        <v>0</v>
      </c>
      <c r="X159" s="108"/>
      <c r="Y159" s="112">
        <f>SUM($Y$160:$Y$177)</f>
        <v>0</v>
      </c>
      <c r="Z159" s="108"/>
      <c r="AA159" s="113">
        <f>SUM($AA$160:$AA$177)</f>
        <v>0</v>
      </c>
      <c r="AR159" s="114" t="s">
        <v>17</v>
      </c>
      <c r="AT159" s="114" t="s">
        <v>64</v>
      </c>
      <c r="AU159" s="114" t="s">
        <v>65</v>
      </c>
      <c r="AY159" s="114" t="s">
        <v>123</v>
      </c>
      <c r="BK159" s="115">
        <f>SUM($BK$160:$BK$177)</f>
        <v>0</v>
      </c>
    </row>
    <row r="160" spans="2:65" s="6" customFormat="1" ht="15.75" customHeight="1">
      <c r="B160" s="21"/>
      <c r="C160" s="117" t="s">
        <v>361</v>
      </c>
      <c r="D160" s="117" t="s">
        <v>124</v>
      </c>
      <c r="E160" s="118" t="s">
        <v>1393</v>
      </c>
      <c r="F160" s="218" t="s">
        <v>1394</v>
      </c>
      <c r="G160" s="219"/>
      <c r="H160" s="219"/>
      <c r="I160" s="219"/>
      <c r="J160" s="120" t="s">
        <v>226</v>
      </c>
      <c r="K160" s="121">
        <v>112</v>
      </c>
      <c r="L160" s="220"/>
      <c r="M160" s="219"/>
      <c r="N160" s="221">
        <f>ROUND($L$160*$K$160,2)</f>
        <v>0</v>
      </c>
      <c r="O160" s="219"/>
      <c r="P160" s="219"/>
      <c r="Q160" s="219"/>
      <c r="R160" s="119"/>
      <c r="S160" s="41"/>
      <c r="T160" s="122"/>
      <c r="U160" s="123" t="s">
        <v>35</v>
      </c>
      <c r="V160" s="22"/>
      <c r="W160" s="22"/>
      <c r="X160" s="124">
        <v>0</v>
      </c>
      <c r="Y160" s="124">
        <f>$X$160*$K$160</f>
        <v>0</v>
      </c>
      <c r="Z160" s="124">
        <v>0</v>
      </c>
      <c r="AA160" s="125">
        <f>$Z$160*$K$160</f>
        <v>0</v>
      </c>
      <c r="AR160" s="80" t="s">
        <v>122</v>
      </c>
      <c r="AT160" s="80" t="s">
        <v>124</v>
      </c>
      <c r="AU160" s="80" t="s">
        <v>17</v>
      </c>
      <c r="AY160" s="6" t="s">
        <v>123</v>
      </c>
      <c r="BE160" s="126">
        <f>IF($U$160="základní",$N$160,0)</f>
        <v>0</v>
      </c>
      <c r="BF160" s="126">
        <f>IF($U$160="snížená",$N$160,0)</f>
        <v>0</v>
      </c>
      <c r="BG160" s="126">
        <f>IF($U$160="zákl. přenesená",$N$160,0)</f>
        <v>0</v>
      </c>
      <c r="BH160" s="126">
        <f>IF($U$160="sníž. přenesená",$N$160,0)</f>
        <v>0</v>
      </c>
      <c r="BI160" s="126">
        <f>IF($U$160="nulová",$N$160,0)</f>
        <v>0</v>
      </c>
      <c r="BJ160" s="80" t="s">
        <v>17</v>
      </c>
      <c r="BK160" s="126">
        <f>ROUND($L$160*$K$160,2)</f>
        <v>0</v>
      </c>
      <c r="BL160" s="80" t="s">
        <v>122</v>
      </c>
      <c r="BM160" s="80" t="s">
        <v>1395</v>
      </c>
    </row>
    <row r="161" spans="2:47" s="6" customFormat="1" ht="16.5" customHeight="1">
      <c r="B161" s="21"/>
      <c r="C161" s="22"/>
      <c r="D161" s="22"/>
      <c r="E161" s="22"/>
      <c r="F161" s="222" t="s">
        <v>1394</v>
      </c>
      <c r="G161" s="189"/>
      <c r="H161" s="189"/>
      <c r="I161" s="189"/>
      <c r="J161" s="189"/>
      <c r="K161" s="189"/>
      <c r="L161" s="189"/>
      <c r="M161" s="189"/>
      <c r="N161" s="189"/>
      <c r="O161" s="189"/>
      <c r="P161" s="189"/>
      <c r="Q161" s="189"/>
      <c r="R161" s="189"/>
      <c r="S161" s="41"/>
      <c r="T161" s="50"/>
      <c r="U161" s="22"/>
      <c r="V161" s="22"/>
      <c r="W161" s="22"/>
      <c r="X161" s="22"/>
      <c r="Y161" s="22"/>
      <c r="Z161" s="22"/>
      <c r="AA161" s="51"/>
      <c r="AT161" s="6" t="s">
        <v>128</v>
      </c>
      <c r="AU161" s="6" t="s">
        <v>17</v>
      </c>
    </row>
    <row r="162" spans="2:65" s="6" customFormat="1" ht="15.75" customHeight="1">
      <c r="B162" s="21"/>
      <c r="C162" s="117" t="s">
        <v>366</v>
      </c>
      <c r="D162" s="117" t="s">
        <v>124</v>
      </c>
      <c r="E162" s="118" t="s">
        <v>1396</v>
      </c>
      <c r="F162" s="218" t="s">
        <v>1397</v>
      </c>
      <c r="G162" s="219"/>
      <c r="H162" s="219"/>
      <c r="I162" s="219"/>
      <c r="J162" s="120" t="s">
        <v>226</v>
      </c>
      <c r="K162" s="121">
        <v>1080</v>
      </c>
      <c r="L162" s="220"/>
      <c r="M162" s="219"/>
      <c r="N162" s="221">
        <f>ROUND($L$162*$K$162,2)</f>
        <v>0</v>
      </c>
      <c r="O162" s="219"/>
      <c r="P162" s="219"/>
      <c r="Q162" s="219"/>
      <c r="R162" s="119"/>
      <c r="S162" s="41"/>
      <c r="T162" s="122"/>
      <c r="U162" s="123" t="s">
        <v>35</v>
      </c>
      <c r="V162" s="22"/>
      <c r="W162" s="22"/>
      <c r="X162" s="124">
        <v>0</v>
      </c>
      <c r="Y162" s="124">
        <f>$X$162*$K$162</f>
        <v>0</v>
      </c>
      <c r="Z162" s="124">
        <v>0</v>
      </c>
      <c r="AA162" s="125">
        <f>$Z$162*$K$162</f>
        <v>0</v>
      </c>
      <c r="AR162" s="80" t="s">
        <v>122</v>
      </c>
      <c r="AT162" s="80" t="s">
        <v>124</v>
      </c>
      <c r="AU162" s="80" t="s">
        <v>17</v>
      </c>
      <c r="AY162" s="6" t="s">
        <v>123</v>
      </c>
      <c r="BE162" s="126">
        <f>IF($U$162="základní",$N$162,0)</f>
        <v>0</v>
      </c>
      <c r="BF162" s="126">
        <f>IF($U$162="snížená",$N$162,0)</f>
        <v>0</v>
      </c>
      <c r="BG162" s="126">
        <f>IF($U$162="zákl. přenesená",$N$162,0)</f>
        <v>0</v>
      </c>
      <c r="BH162" s="126">
        <f>IF($U$162="sníž. přenesená",$N$162,0)</f>
        <v>0</v>
      </c>
      <c r="BI162" s="126">
        <f>IF($U$162="nulová",$N$162,0)</f>
        <v>0</v>
      </c>
      <c r="BJ162" s="80" t="s">
        <v>17</v>
      </c>
      <c r="BK162" s="126">
        <f>ROUND($L$162*$K$162,2)</f>
        <v>0</v>
      </c>
      <c r="BL162" s="80" t="s">
        <v>122</v>
      </c>
      <c r="BM162" s="80" t="s">
        <v>1398</v>
      </c>
    </row>
    <row r="163" spans="2:47" s="6" customFormat="1" ht="16.5" customHeight="1">
      <c r="B163" s="21"/>
      <c r="C163" s="22"/>
      <c r="D163" s="22"/>
      <c r="E163" s="22"/>
      <c r="F163" s="222" t="s">
        <v>1397</v>
      </c>
      <c r="G163" s="189"/>
      <c r="H163" s="189"/>
      <c r="I163" s="189"/>
      <c r="J163" s="189"/>
      <c r="K163" s="189"/>
      <c r="L163" s="189"/>
      <c r="M163" s="189"/>
      <c r="N163" s="189"/>
      <c r="O163" s="189"/>
      <c r="P163" s="189"/>
      <c r="Q163" s="189"/>
      <c r="R163" s="189"/>
      <c r="S163" s="41"/>
      <c r="T163" s="50"/>
      <c r="U163" s="22"/>
      <c r="V163" s="22"/>
      <c r="W163" s="22"/>
      <c r="X163" s="22"/>
      <c r="Y163" s="22"/>
      <c r="Z163" s="22"/>
      <c r="AA163" s="51"/>
      <c r="AT163" s="6" t="s">
        <v>128</v>
      </c>
      <c r="AU163" s="6" t="s">
        <v>17</v>
      </c>
    </row>
    <row r="164" spans="2:65" s="6" customFormat="1" ht="15.75" customHeight="1">
      <c r="B164" s="21"/>
      <c r="C164" s="117" t="s">
        <v>372</v>
      </c>
      <c r="D164" s="117" t="s">
        <v>124</v>
      </c>
      <c r="E164" s="118" t="s">
        <v>1399</v>
      </c>
      <c r="F164" s="218" t="s">
        <v>1400</v>
      </c>
      <c r="G164" s="219"/>
      <c r="H164" s="219"/>
      <c r="I164" s="219"/>
      <c r="J164" s="120" t="s">
        <v>226</v>
      </c>
      <c r="K164" s="121">
        <v>1080</v>
      </c>
      <c r="L164" s="220"/>
      <c r="M164" s="219"/>
      <c r="N164" s="221">
        <f>ROUND($L$164*$K$164,2)</f>
        <v>0</v>
      </c>
      <c r="O164" s="219"/>
      <c r="P164" s="219"/>
      <c r="Q164" s="219"/>
      <c r="R164" s="119"/>
      <c r="S164" s="41"/>
      <c r="T164" s="122"/>
      <c r="U164" s="123" t="s">
        <v>35</v>
      </c>
      <c r="V164" s="22"/>
      <c r="W164" s="22"/>
      <c r="X164" s="124">
        <v>0</v>
      </c>
      <c r="Y164" s="124">
        <f>$X$164*$K$164</f>
        <v>0</v>
      </c>
      <c r="Z164" s="124">
        <v>0</v>
      </c>
      <c r="AA164" s="125">
        <f>$Z$164*$K$164</f>
        <v>0</v>
      </c>
      <c r="AR164" s="80" t="s">
        <v>122</v>
      </c>
      <c r="AT164" s="80" t="s">
        <v>124</v>
      </c>
      <c r="AU164" s="80" t="s">
        <v>17</v>
      </c>
      <c r="AY164" s="6" t="s">
        <v>123</v>
      </c>
      <c r="BE164" s="126">
        <f>IF($U$164="základní",$N$164,0)</f>
        <v>0</v>
      </c>
      <c r="BF164" s="126">
        <f>IF($U$164="snížená",$N$164,0)</f>
        <v>0</v>
      </c>
      <c r="BG164" s="126">
        <f>IF($U$164="zákl. přenesená",$N$164,0)</f>
        <v>0</v>
      </c>
      <c r="BH164" s="126">
        <f>IF($U$164="sníž. přenesená",$N$164,0)</f>
        <v>0</v>
      </c>
      <c r="BI164" s="126">
        <f>IF($U$164="nulová",$N$164,0)</f>
        <v>0</v>
      </c>
      <c r="BJ164" s="80" t="s">
        <v>17</v>
      </c>
      <c r="BK164" s="126">
        <f>ROUND($L$164*$K$164,2)</f>
        <v>0</v>
      </c>
      <c r="BL164" s="80" t="s">
        <v>122</v>
      </c>
      <c r="BM164" s="80" t="s">
        <v>1401</v>
      </c>
    </row>
    <row r="165" spans="2:47" s="6" customFormat="1" ht="16.5" customHeight="1">
      <c r="B165" s="21"/>
      <c r="C165" s="22"/>
      <c r="D165" s="22"/>
      <c r="E165" s="22"/>
      <c r="F165" s="222" t="s">
        <v>1400</v>
      </c>
      <c r="G165" s="189"/>
      <c r="H165" s="189"/>
      <c r="I165" s="189"/>
      <c r="J165" s="189"/>
      <c r="K165" s="189"/>
      <c r="L165" s="189"/>
      <c r="M165" s="189"/>
      <c r="N165" s="189"/>
      <c r="O165" s="189"/>
      <c r="P165" s="189"/>
      <c r="Q165" s="189"/>
      <c r="R165" s="189"/>
      <c r="S165" s="41"/>
      <c r="T165" s="50"/>
      <c r="U165" s="22"/>
      <c r="V165" s="22"/>
      <c r="W165" s="22"/>
      <c r="X165" s="22"/>
      <c r="Y165" s="22"/>
      <c r="Z165" s="22"/>
      <c r="AA165" s="51"/>
      <c r="AT165" s="6" t="s">
        <v>128</v>
      </c>
      <c r="AU165" s="6" t="s">
        <v>17</v>
      </c>
    </row>
    <row r="166" spans="2:65" s="6" customFormat="1" ht="15.75" customHeight="1">
      <c r="B166" s="21"/>
      <c r="C166" s="117" t="s">
        <v>377</v>
      </c>
      <c r="D166" s="117" t="s">
        <v>124</v>
      </c>
      <c r="E166" s="118" t="s">
        <v>1402</v>
      </c>
      <c r="F166" s="218" t="s">
        <v>1403</v>
      </c>
      <c r="G166" s="219"/>
      <c r="H166" s="219"/>
      <c r="I166" s="219"/>
      <c r="J166" s="120" t="s">
        <v>1273</v>
      </c>
      <c r="K166" s="121">
        <v>8</v>
      </c>
      <c r="L166" s="220"/>
      <c r="M166" s="219"/>
      <c r="N166" s="221">
        <f>ROUND($L$166*$K$166,2)</f>
        <v>0</v>
      </c>
      <c r="O166" s="219"/>
      <c r="P166" s="219"/>
      <c r="Q166" s="219"/>
      <c r="R166" s="119"/>
      <c r="S166" s="41"/>
      <c r="T166" s="122"/>
      <c r="U166" s="123" t="s">
        <v>35</v>
      </c>
      <c r="V166" s="22"/>
      <c r="W166" s="22"/>
      <c r="X166" s="124">
        <v>0</v>
      </c>
      <c r="Y166" s="124">
        <f>$X$166*$K$166</f>
        <v>0</v>
      </c>
      <c r="Z166" s="124">
        <v>0</v>
      </c>
      <c r="AA166" s="125">
        <f>$Z$166*$K$166</f>
        <v>0</v>
      </c>
      <c r="AR166" s="80" t="s">
        <v>122</v>
      </c>
      <c r="AT166" s="80" t="s">
        <v>124</v>
      </c>
      <c r="AU166" s="80" t="s">
        <v>17</v>
      </c>
      <c r="AY166" s="6" t="s">
        <v>123</v>
      </c>
      <c r="BE166" s="126">
        <f>IF($U$166="základní",$N$166,0)</f>
        <v>0</v>
      </c>
      <c r="BF166" s="126">
        <f>IF($U$166="snížená",$N$166,0)</f>
        <v>0</v>
      </c>
      <c r="BG166" s="126">
        <f>IF($U$166="zákl. přenesená",$N$166,0)</f>
        <v>0</v>
      </c>
      <c r="BH166" s="126">
        <f>IF($U$166="sníž. přenesená",$N$166,0)</f>
        <v>0</v>
      </c>
      <c r="BI166" s="126">
        <f>IF($U$166="nulová",$N$166,0)</f>
        <v>0</v>
      </c>
      <c r="BJ166" s="80" t="s">
        <v>17</v>
      </c>
      <c r="BK166" s="126">
        <f>ROUND($L$166*$K$166,2)</f>
        <v>0</v>
      </c>
      <c r="BL166" s="80" t="s">
        <v>122</v>
      </c>
      <c r="BM166" s="80" t="s">
        <v>1404</v>
      </c>
    </row>
    <row r="167" spans="2:47" s="6" customFormat="1" ht="16.5" customHeight="1">
      <c r="B167" s="21"/>
      <c r="C167" s="22"/>
      <c r="D167" s="22"/>
      <c r="E167" s="22"/>
      <c r="F167" s="222" t="s">
        <v>1403</v>
      </c>
      <c r="G167" s="189"/>
      <c r="H167" s="189"/>
      <c r="I167" s="189"/>
      <c r="J167" s="189"/>
      <c r="K167" s="189"/>
      <c r="L167" s="189"/>
      <c r="M167" s="189"/>
      <c r="N167" s="189"/>
      <c r="O167" s="189"/>
      <c r="P167" s="189"/>
      <c r="Q167" s="189"/>
      <c r="R167" s="189"/>
      <c r="S167" s="41"/>
      <c r="T167" s="50"/>
      <c r="U167" s="22"/>
      <c r="V167" s="22"/>
      <c r="W167" s="22"/>
      <c r="X167" s="22"/>
      <c r="Y167" s="22"/>
      <c r="Z167" s="22"/>
      <c r="AA167" s="51"/>
      <c r="AT167" s="6" t="s">
        <v>128</v>
      </c>
      <c r="AU167" s="6" t="s">
        <v>17</v>
      </c>
    </row>
    <row r="168" spans="2:65" s="6" customFormat="1" ht="15.75" customHeight="1">
      <c r="B168" s="21"/>
      <c r="C168" s="117" t="s">
        <v>381</v>
      </c>
      <c r="D168" s="117" t="s">
        <v>124</v>
      </c>
      <c r="E168" s="118" t="s">
        <v>1405</v>
      </c>
      <c r="F168" s="218" t="s">
        <v>1406</v>
      </c>
      <c r="G168" s="219"/>
      <c r="H168" s="219"/>
      <c r="I168" s="219"/>
      <c r="J168" s="120" t="s">
        <v>1273</v>
      </c>
      <c r="K168" s="121">
        <v>8</v>
      </c>
      <c r="L168" s="220"/>
      <c r="M168" s="219"/>
      <c r="N168" s="221">
        <f>ROUND($L$168*$K$168,2)</f>
        <v>0</v>
      </c>
      <c r="O168" s="219"/>
      <c r="P168" s="219"/>
      <c r="Q168" s="219"/>
      <c r="R168" s="119"/>
      <c r="S168" s="41"/>
      <c r="T168" s="122"/>
      <c r="U168" s="123" t="s">
        <v>35</v>
      </c>
      <c r="V168" s="22"/>
      <c r="W168" s="22"/>
      <c r="X168" s="124">
        <v>0</v>
      </c>
      <c r="Y168" s="124">
        <f>$X$168*$K$168</f>
        <v>0</v>
      </c>
      <c r="Z168" s="124">
        <v>0</v>
      </c>
      <c r="AA168" s="125">
        <f>$Z$168*$K$168</f>
        <v>0</v>
      </c>
      <c r="AR168" s="80" t="s">
        <v>122</v>
      </c>
      <c r="AT168" s="80" t="s">
        <v>124</v>
      </c>
      <c r="AU168" s="80" t="s">
        <v>17</v>
      </c>
      <c r="AY168" s="6" t="s">
        <v>123</v>
      </c>
      <c r="BE168" s="126">
        <f>IF($U$168="základní",$N$168,0)</f>
        <v>0</v>
      </c>
      <c r="BF168" s="126">
        <f>IF($U$168="snížená",$N$168,0)</f>
        <v>0</v>
      </c>
      <c r="BG168" s="126">
        <f>IF($U$168="zákl. přenesená",$N$168,0)</f>
        <v>0</v>
      </c>
      <c r="BH168" s="126">
        <f>IF($U$168="sníž. přenesená",$N$168,0)</f>
        <v>0</v>
      </c>
      <c r="BI168" s="126">
        <f>IF($U$168="nulová",$N$168,0)</f>
        <v>0</v>
      </c>
      <c r="BJ168" s="80" t="s">
        <v>17</v>
      </c>
      <c r="BK168" s="126">
        <f>ROUND($L$168*$K$168,2)</f>
        <v>0</v>
      </c>
      <c r="BL168" s="80" t="s">
        <v>122</v>
      </c>
      <c r="BM168" s="80" t="s">
        <v>1407</v>
      </c>
    </row>
    <row r="169" spans="2:47" s="6" customFormat="1" ht="16.5" customHeight="1">
      <c r="B169" s="21"/>
      <c r="C169" s="22"/>
      <c r="D169" s="22"/>
      <c r="E169" s="22"/>
      <c r="F169" s="222" t="s">
        <v>1406</v>
      </c>
      <c r="G169" s="189"/>
      <c r="H169" s="189"/>
      <c r="I169" s="189"/>
      <c r="J169" s="189"/>
      <c r="K169" s="189"/>
      <c r="L169" s="189"/>
      <c r="M169" s="189"/>
      <c r="N169" s="189"/>
      <c r="O169" s="189"/>
      <c r="P169" s="189"/>
      <c r="Q169" s="189"/>
      <c r="R169" s="189"/>
      <c r="S169" s="41"/>
      <c r="T169" s="50"/>
      <c r="U169" s="22"/>
      <c r="V169" s="22"/>
      <c r="W169" s="22"/>
      <c r="X169" s="22"/>
      <c r="Y169" s="22"/>
      <c r="Z169" s="22"/>
      <c r="AA169" s="51"/>
      <c r="AT169" s="6" t="s">
        <v>128</v>
      </c>
      <c r="AU169" s="6" t="s">
        <v>17</v>
      </c>
    </row>
    <row r="170" spans="2:65" s="6" customFormat="1" ht="15.75" customHeight="1">
      <c r="B170" s="21"/>
      <c r="C170" s="117" t="s">
        <v>386</v>
      </c>
      <c r="D170" s="117" t="s">
        <v>124</v>
      </c>
      <c r="E170" s="118" t="s">
        <v>1408</v>
      </c>
      <c r="F170" s="218" t="s">
        <v>1409</v>
      </c>
      <c r="G170" s="219"/>
      <c r="H170" s="219"/>
      <c r="I170" s="219"/>
      <c r="J170" s="120" t="s">
        <v>226</v>
      </c>
      <c r="K170" s="121">
        <v>120</v>
      </c>
      <c r="L170" s="220"/>
      <c r="M170" s="219"/>
      <c r="N170" s="221">
        <f>ROUND($L$170*$K$170,2)</f>
        <v>0</v>
      </c>
      <c r="O170" s="219"/>
      <c r="P170" s="219"/>
      <c r="Q170" s="219"/>
      <c r="R170" s="119"/>
      <c r="S170" s="41"/>
      <c r="T170" s="122"/>
      <c r="U170" s="123" t="s">
        <v>35</v>
      </c>
      <c r="V170" s="22"/>
      <c r="W170" s="22"/>
      <c r="X170" s="124">
        <v>0</v>
      </c>
      <c r="Y170" s="124">
        <f>$X$170*$K$170</f>
        <v>0</v>
      </c>
      <c r="Z170" s="124">
        <v>0</v>
      </c>
      <c r="AA170" s="125">
        <f>$Z$170*$K$170</f>
        <v>0</v>
      </c>
      <c r="AR170" s="80" t="s">
        <v>122</v>
      </c>
      <c r="AT170" s="80" t="s">
        <v>124</v>
      </c>
      <c r="AU170" s="80" t="s">
        <v>17</v>
      </c>
      <c r="AY170" s="6" t="s">
        <v>123</v>
      </c>
      <c r="BE170" s="126">
        <f>IF($U$170="základní",$N$170,0)</f>
        <v>0</v>
      </c>
      <c r="BF170" s="126">
        <f>IF($U$170="snížená",$N$170,0)</f>
        <v>0</v>
      </c>
      <c r="BG170" s="126">
        <f>IF($U$170="zákl. přenesená",$N$170,0)</f>
        <v>0</v>
      </c>
      <c r="BH170" s="126">
        <f>IF($U$170="sníž. přenesená",$N$170,0)</f>
        <v>0</v>
      </c>
      <c r="BI170" s="126">
        <f>IF($U$170="nulová",$N$170,0)</f>
        <v>0</v>
      </c>
      <c r="BJ170" s="80" t="s">
        <v>17</v>
      </c>
      <c r="BK170" s="126">
        <f>ROUND($L$170*$K$170,2)</f>
        <v>0</v>
      </c>
      <c r="BL170" s="80" t="s">
        <v>122</v>
      </c>
      <c r="BM170" s="80" t="s">
        <v>1410</v>
      </c>
    </row>
    <row r="171" spans="2:47" s="6" customFormat="1" ht="16.5" customHeight="1">
      <c r="B171" s="21"/>
      <c r="C171" s="22"/>
      <c r="D171" s="22"/>
      <c r="E171" s="22"/>
      <c r="F171" s="222" t="s">
        <v>1409</v>
      </c>
      <c r="G171" s="189"/>
      <c r="H171" s="189"/>
      <c r="I171" s="189"/>
      <c r="J171" s="189"/>
      <c r="K171" s="189"/>
      <c r="L171" s="189"/>
      <c r="M171" s="189"/>
      <c r="N171" s="189"/>
      <c r="O171" s="189"/>
      <c r="P171" s="189"/>
      <c r="Q171" s="189"/>
      <c r="R171" s="189"/>
      <c r="S171" s="41"/>
      <c r="T171" s="50"/>
      <c r="U171" s="22"/>
      <c r="V171" s="22"/>
      <c r="W171" s="22"/>
      <c r="X171" s="22"/>
      <c r="Y171" s="22"/>
      <c r="Z171" s="22"/>
      <c r="AA171" s="51"/>
      <c r="AT171" s="6" t="s">
        <v>128</v>
      </c>
      <c r="AU171" s="6" t="s">
        <v>17</v>
      </c>
    </row>
    <row r="172" spans="2:65" s="6" customFormat="1" ht="15.75" customHeight="1">
      <c r="B172" s="21"/>
      <c r="C172" s="117" t="s">
        <v>390</v>
      </c>
      <c r="D172" s="117" t="s">
        <v>124</v>
      </c>
      <c r="E172" s="118" t="s">
        <v>1411</v>
      </c>
      <c r="F172" s="218" t="s">
        <v>1412</v>
      </c>
      <c r="G172" s="219"/>
      <c r="H172" s="219"/>
      <c r="I172" s="219"/>
      <c r="J172" s="120" t="s">
        <v>1273</v>
      </c>
      <c r="K172" s="121">
        <v>8</v>
      </c>
      <c r="L172" s="220"/>
      <c r="M172" s="219"/>
      <c r="N172" s="221">
        <f>ROUND($L$172*$K$172,2)</f>
        <v>0</v>
      </c>
      <c r="O172" s="219"/>
      <c r="P172" s="219"/>
      <c r="Q172" s="219"/>
      <c r="R172" s="119"/>
      <c r="S172" s="41"/>
      <c r="T172" s="122"/>
      <c r="U172" s="123" t="s">
        <v>35</v>
      </c>
      <c r="V172" s="22"/>
      <c r="W172" s="22"/>
      <c r="X172" s="124">
        <v>0</v>
      </c>
      <c r="Y172" s="124">
        <f>$X$172*$K$172</f>
        <v>0</v>
      </c>
      <c r="Z172" s="124">
        <v>0</v>
      </c>
      <c r="AA172" s="125">
        <f>$Z$172*$K$172</f>
        <v>0</v>
      </c>
      <c r="AR172" s="80" t="s">
        <v>122</v>
      </c>
      <c r="AT172" s="80" t="s">
        <v>124</v>
      </c>
      <c r="AU172" s="80" t="s">
        <v>17</v>
      </c>
      <c r="AY172" s="6" t="s">
        <v>123</v>
      </c>
      <c r="BE172" s="126">
        <f>IF($U$172="základní",$N$172,0)</f>
        <v>0</v>
      </c>
      <c r="BF172" s="126">
        <f>IF($U$172="snížená",$N$172,0)</f>
        <v>0</v>
      </c>
      <c r="BG172" s="126">
        <f>IF($U$172="zákl. přenesená",$N$172,0)</f>
        <v>0</v>
      </c>
      <c r="BH172" s="126">
        <f>IF($U$172="sníž. přenesená",$N$172,0)</f>
        <v>0</v>
      </c>
      <c r="BI172" s="126">
        <f>IF($U$172="nulová",$N$172,0)</f>
        <v>0</v>
      </c>
      <c r="BJ172" s="80" t="s">
        <v>17</v>
      </c>
      <c r="BK172" s="126">
        <f>ROUND($L$172*$K$172,2)</f>
        <v>0</v>
      </c>
      <c r="BL172" s="80" t="s">
        <v>122</v>
      </c>
      <c r="BM172" s="80" t="s">
        <v>1413</v>
      </c>
    </row>
    <row r="173" spans="2:47" s="6" customFormat="1" ht="16.5" customHeight="1">
      <c r="B173" s="21"/>
      <c r="C173" s="22"/>
      <c r="D173" s="22"/>
      <c r="E173" s="22"/>
      <c r="F173" s="222" t="s">
        <v>1412</v>
      </c>
      <c r="G173" s="189"/>
      <c r="H173" s="189"/>
      <c r="I173" s="189"/>
      <c r="J173" s="189"/>
      <c r="K173" s="189"/>
      <c r="L173" s="189"/>
      <c r="M173" s="189"/>
      <c r="N173" s="189"/>
      <c r="O173" s="189"/>
      <c r="P173" s="189"/>
      <c r="Q173" s="189"/>
      <c r="R173" s="189"/>
      <c r="S173" s="41"/>
      <c r="T173" s="50"/>
      <c r="U173" s="22"/>
      <c r="V173" s="22"/>
      <c r="W173" s="22"/>
      <c r="X173" s="22"/>
      <c r="Y173" s="22"/>
      <c r="Z173" s="22"/>
      <c r="AA173" s="51"/>
      <c r="AT173" s="6" t="s">
        <v>128</v>
      </c>
      <c r="AU173" s="6" t="s">
        <v>17</v>
      </c>
    </row>
    <row r="174" spans="2:65" s="6" customFormat="1" ht="15.75" customHeight="1">
      <c r="B174" s="21"/>
      <c r="C174" s="117" t="s">
        <v>394</v>
      </c>
      <c r="D174" s="117" t="s">
        <v>124</v>
      </c>
      <c r="E174" s="118" t="s">
        <v>1414</v>
      </c>
      <c r="F174" s="218" t="s">
        <v>1415</v>
      </c>
      <c r="G174" s="219"/>
      <c r="H174" s="219"/>
      <c r="I174" s="219"/>
      <c r="J174" s="120" t="s">
        <v>1273</v>
      </c>
      <c r="K174" s="121">
        <v>2</v>
      </c>
      <c r="L174" s="220"/>
      <c r="M174" s="219"/>
      <c r="N174" s="221">
        <f>ROUND($L$174*$K$174,2)</f>
        <v>0</v>
      </c>
      <c r="O174" s="219"/>
      <c r="P174" s="219"/>
      <c r="Q174" s="219"/>
      <c r="R174" s="119"/>
      <c r="S174" s="41"/>
      <c r="T174" s="122"/>
      <c r="U174" s="123" t="s">
        <v>35</v>
      </c>
      <c r="V174" s="22"/>
      <c r="W174" s="22"/>
      <c r="X174" s="124">
        <v>0</v>
      </c>
      <c r="Y174" s="124">
        <f>$X$174*$K$174</f>
        <v>0</v>
      </c>
      <c r="Z174" s="124">
        <v>0</v>
      </c>
      <c r="AA174" s="125">
        <f>$Z$174*$K$174</f>
        <v>0</v>
      </c>
      <c r="AR174" s="80" t="s">
        <v>122</v>
      </c>
      <c r="AT174" s="80" t="s">
        <v>124</v>
      </c>
      <c r="AU174" s="80" t="s">
        <v>17</v>
      </c>
      <c r="AY174" s="6" t="s">
        <v>123</v>
      </c>
      <c r="BE174" s="126">
        <f>IF($U$174="základní",$N$174,0)</f>
        <v>0</v>
      </c>
      <c r="BF174" s="126">
        <f>IF($U$174="snížená",$N$174,0)</f>
        <v>0</v>
      </c>
      <c r="BG174" s="126">
        <f>IF($U$174="zákl. přenesená",$N$174,0)</f>
        <v>0</v>
      </c>
      <c r="BH174" s="126">
        <f>IF($U$174="sníž. přenesená",$N$174,0)</f>
        <v>0</v>
      </c>
      <c r="BI174" s="126">
        <f>IF($U$174="nulová",$N$174,0)</f>
        <v>0</v>
      </c>
      <c r="BJ174" s="80" t="s">
        <v>17</v>
      </c>
      <c r="BK174" s="126">
        <f>ROUND($L$174*$K$174,2)</f>
        <v>0</v>
      </c>
      <c r="BL174" s="80" t="s">
        <v>122</v>
      </c>
      <c r="BM174" s="80" t="s">
        <v>1416</v>
      </c>
    </row>
    <row r="175" spans="2:47" s="6" customFormat="1" ht="16.5" customHeight="1">
      <c r="B175" s="21"/>
      <c r="C175" s="22"/>
      <c r="D175" s="22"/>
      <c r="E175" s="22"/>
      <c r="F175" s="222" t="s">
        <v>1415</v>
      </c>
      <c r="G175" s="189"/>
      <c r="H175" s="189"/>
      <c r="I175" s="189"/>
      <c r="J175" s="189"/>
      <c r="K175" s="189"/>
      <c r="L175" s="189"/>
      <c r="M175" s="189"/>
      <c r="N175" s="189"/>
      <c r="O175" s="189"/>
      <c r="P175" s="189"/>
      <c r="Q175" s="189"/>
      <c r="R175" s="189"/>
      <c r="S175" s="41"/>
      <c r="T175" s="50"/>
      <c r="U175" s="22"/>
      <c r="V175" s="22"/>
      <c r="W175" s="22"/>
      <c r="X175" s="22"/>
      <c r="Y175" s="22"/>
      <c r="Z175" s="22"/>
      <c r="AA175" s="51"/>
      <c r="AT175" s="6" t="s">
        <v>128</v>
      </c>
      <c r="AU175" s="6" t="s">
        <v>17</v>
      </c>
    </row>
    <row r="176" spans="2:65" s="6" customFormat="1" ht="15.75" customHeight="1">
      <c r="B176" s="21"/>
      <c r="C176" s="117" t="s">
        <v>399</v>
      </c>
      <c r="D176" s="117" t="s">
        <v>124</v>
      </c>
      <c r="E176" s="118" t="s">
        <v>1417</v>
      </c>
      <c r="F176" s="218" t="s">
        <v>1418</v>
      </c>
      <c r="G176" s="219"/>
      <c r="H176" s="219"/>
      <c r="I176" s="219"/>
      <c r="J176" s="120" t="s">
        <v>1391</v>
      </c>
      <c r="K176" s="121">
        <v>1</v>
      </c>
      <c r="L176" s="220"/>
      <c r="M176" s="219"/>
      <c r="N176" s="221">
        <f>ROUND($L$176*$K$176,2)</f>
        <v>0</v>
      </c>
      <c r="O176" s="219"/>
      <c r="P176" s="219"/>
      <c r="Q176" s="219"/>
      <c r="R176" s="119"/>
      <c r="S176" s="41"/>
      <c r="T176" s="122"/>
      <c r="U176" s="123" t="s">
        <v>35</v>
      </c>
      <c r="V176" s="22"/>
      <c r="W176" s="22"/>
      <c r="X176" s="124">
        <v>0</v>
      </c>
      <c r="Y176" s="124">
        <f>$X$176*$K$176</f>
        <v>0</v>
      </c>
      <c r="Z176" s="124">
        <v>0</v>
      </c>
      <c r="AA176" s="125">
        <f>$Z$176*$K$176</f>
        <v>0</v>
      </c>
      <c r="AR176" s="80" t="s">
        <v>122</v>
      </c>
      <c r="AT176" s="80" t="s">
        <v>124</v>
      </c>
      <c r="AU176" s="80" t="s">
        <v>17</v>
      </c>
      <c r="AY176" s="6" t="s">
        <v>123</v>
      </c>
      <c r="BE176" s="126">
        <f>IF($U$176="základní",$N$176,0)</f>
        <v>0</v>
      </c>
      <c r="BF176" s="126">
        <f>IF($U$176="snížená",$N$176,0)</f>
        <v>0</v>
      </c>
      <c r="BG176" s="126">
        <f>IF($U$176="zákl. přenesená",$N$176,0)</f>
        <v>0</v>
      </c>
      <c r="BH176" s="126">
        <f>IF($U$176="sníž. přenesená",$N$176,0)</f>
        <v>0</v>
      </c>
      <c r="BI176" s="126">
        <f>IF($U$176="nulová",$N$176,0)</f>
        <v>0</v>
      </c>
      <c r="BJ176" s="80" t="s">
        <v>17</v>
      </c>
      <c r="BK176" s="126">
        <f>ROUND($L$176*$K$176,2)</f>
        <v>0</v>
      </c>
      <c r="BL176" s="80" t="s">
        <v>122</v>
      </c>
      <c r="BM176" s="80" t="s">
        <v>1419</v>
      </c>
    </row>
    <row r="177" spans="2:47" s="6" customFormat="1" ht="16.5" customHeight="1">
      <c r="B177" s="21"/>
      <c r="C177" s="22"/>
      <c r="D177" s="22"/>
      <c r="E177" s="22"/>
      <c r="F177" s="222" t="s">
        <v>1418</v>
      </c>
      <c r="G177" s="189"/>
      <c r="H177" s="189"/>
      <c r="I177" s="189"/>
      <c r="J177" s="189"/>
      <c r="K177" s="189"/>
      <c r="L177" s="189"/>
      <c r="M177" s="189"/>
      <c r="N177" s="189"/>
      <c r="O177" s="189"/>
      <c r="P177" s="189"/>
      <c r="Q177" s="189"/>
      <c r="R177" s="189"/>
      <c r="S177" s="41"/>
      <c r="T177" s="50"/>
      <c r="U177" s="22"/>
      <c r="V177" s="22"/>
      <c r="W177" s="22"/>
      <c r="X177" s="22"/>
      <c r="Y177" s="22"/>
      <c r="Z177" s="22"/>
      <c r="AA177" s="51"/>
      <c r="AT177" s="6" t="s">
        <v>128</v>
      </c>
      <c r="AU177" s="6" t="s">
        <v>17</v>
      </c>
    </row>
    <row r="178" spans="2:63" s="106" customFormat="1" ht="37.5" customHeight="1">
      <c r="B178" s="107"/>
      <c r="C178" s="108"/>
      <c r="D178" s="109" t="s">
        <v>1266</v>
      </c>
      <c r="E178" s="108"/>
      <c r="F178" s="108"/>
      <c r="G178" s="108"/>
      <c r="H178" s="108"/>
      <c r="I178" s="108"/>
      <c r="J178" s="108"/>
      <c r="K178" s="108"/>
      <c r="L178" s="108"/>
      <c r="M178" s="108"/>
      <c r="N178" s="224">
        <f>$BK$178</f>
        <v>0</v>
      </c>
      <c r="O178" s="225"/>
      <c r="P178" s="225"/>
      <c r="Q178" s="225"/>
      <c r="R178" s="108"/>
      <c r="S178" s="110"/>
      <c r="T178" s="111"/>
      <c r="U178" s="108"/>
      <c r="V178" s="108"/>
      <c r="W178" s="112">
        <f>SUM($W$179:$W$232)</f>
        <v>0</v>
      </c>
      <c r="X178" s="108"/>
      <c r="Y178" s="112">
        <f>SUM($Y$179:$Y$232)</f>
        <v>0</v>
      </c>
      <c r="Z178" s="108"/>
      <c r="AA178" s="113">
        <f>SUM($AA$179:$AA$232)</f>
        <v>0</v>
      </c>
      <c r="AR178" s="114" t="s">
        <v>17</v>
      </c>
      <c r="AT178" s="114" t="s">
        <v>64</v>
      </c>
      <c r="AU178" s="114" t="s">
        <v>65</v>
      </c>
      <c r="AY178" s="114" t="s">
        <v>123</v>
      </c>
      <c r="BK178" s="115">
        <f>SUM($BK$179:$BK$232)</f>
        <v>0</v>
      </c>
    </row>
    <row r="179" spans="2:65" s="6" customFormat="1" ht="15.75" customHeight="1">
      <c r="B179" s="21"/>
      <c r="C179" s="117" t="s">
        <v>403</v>
      </c>
      <c r="D179" s="117" t="s">
        <v>124</v>
      </c>
      <c r="E179" s="118" t="s">
        <v>1420</v>
      </c>
      <c r="F179" s="218" t="s">
        <v>1421</v>
      </c>
      <c r="G179" s="219"/>
      <c r="H179" s="219"/>
      <c r="I179" s="219"/>
      <c r="J179" s="120" t="s">
        <v>226</v>
      </c>
      <c r="K179" s="121">
        <v>75</v>
      </c>
      <c r="L179" s="220"/>
      <c r="M179" s="219"/>
      <c r="N179" s="221">
        <f>ROUND($L$179*$K$179,2)</f>
        <v>0</v>
      </c>
      <c r="O179" s="219"/>
      <c r="P179" s="219"/>
      <c r="Q179" s="219"/>
      <c r="R179" s="119"/>
      <c r="S179" s="41"/>
      <c r="T179" s="122"/>
      <c r="U179" s="123" t="s">
        <v>35</v>
      </c>
      <c r="V179" s="22"/>
      <c r="W179" s="22"/>
      <c r="X179" s="124">
        <v>0</v>
      </c>
      <c r="Y179" s="124">
        <f>$X$179*$K$179</f>
        <v>0</v>
      </c>
      <c r="Z179" s="124">
        <v>0</v>
      </c>
      <c r="AA179" s="125">
        <f>$Z$179*$K$179</f>
        <v>0</v>
      </c>
      <c r="AR179" s="80" t="s">
        <v>122</v>
      </c>
      <c r="AT179" s="80" t="s">
        <v>124</v>
      </c>
      <c r="AU179" s="80" t="s">
        <v>17</v>
      </c>
      <c r="AY179" s="6" t="s">
        <v>123</v>
      </c>
      <c r="BE179" s="126">
        <f>IF($U$179="základní",$N$179,0)</f>
        <v>0</v>
      </c>
      <c r="BF179" s="126">
        <f>IF($U$179="snížená",$N$179,0)</f>
        <v>0</v>
      </c>
      <c r="BG179" s="126">
        <f>IF($U$179="zákl. přenesená",$N$179,0)</f>
        <v>0</v>
      </c>
      <c r="BH179" s="126">
        <f>IF($U$179="sníž. přenesená",$N$179,0)</f>
        <v>0</v>
      </c>
      <c r="BI179" s="126">
        <f>IF($U$179="nulová",$N$179,0)</f>
        <v>0</v>
      </c>
      <c r="BJ179" s="80" t="s">
        <v>17</v>
      </c>
      <c r="BK179" s="126">
        <f>ROUND($L$179*$K$179,2)</f>
        <v>0</v>
      </c>
      <c r="BL179" s="80" t="s">
        <v>122</v>
      </c>
      <c r="BM179" s="80" t="s">
        <v>1422</v>
      </c>
    </row>
    <row r="180" spans="2:47" s="6" customFormat="1" ht="16.5" customHeight="1">
      <c r="B180" s="21"/>
      <c r="C180" s="22"/>
      <c r="D180" s="22"/>
      <c r="E180" s="22"/>
      <c r="F180" s="222" t="s">
        <v>1421</v>
      </c>
      <c r="G180" s="189"/>
      <c r="H180" s="189"/>
      <c r="I180" s="189"/>
      <c r="J180" s="189"/>
      <c r="K180" s="189"/>
      <c r="L180" s="189"/>
      <c r="M180" s="189"/>
      <c r="N180" s="189"/>
      <c r="O180" s="189"/>
      <c r="P180" s="189"/>
      <c r="Q180" s="189"/>
      <c r="R180" s="189"/>
      <c r="S180" s="41"/>
      <c r="T180" s="50"/>
      <c r="U180" s="22"/>
      <c r="V180" s="22"/>
      <c r="W180" s="22"/>
      <c r="X180" s="22"/>
      <c r="Y180" s="22"/>
      <c r="Z180" s="22"/>
      <c r="AA180" s="51"/>
      <c r="AT180" s="6" t="s">
        <v>128</v>
      </c>
      <c r="AU180" s="6" t="s">
        <v>17</v>
      </c>
    </row>
    <row r="181" spans="2:65" s="6" customFormat="1" ht="15.75" customHeight="1">
      <c r="B181" s="21"/>
      <c r="C181" s="117" t="s">
        <v>409</v>
      </c>
      <c r="D181" s="117" t="s">
        <v>124</v>
      </c>
      <c r="E181" s="118" t="s">
        <v>1423</v>
      </c>
      <c r="F181" s="218" t="s">
        <v>1424</v>
      </c>
      <c r="G181" s="219"/>
      <c r="H181" s="219"/>
      <c r="I181" s="219"/>
      <c r="J181" s="120" t="s">
        <v>226</v>
      </c>
      <c r="K181" s="121">
        <v>150</v>
      </c>
      <c r="L181" s="220"/>
      <c r="M181" s="219"/>
      <c r="N181" s="221">
        <f>ROUND($L$181*$K$181,2)</f>
        <v>0</v>
      </c>
      <c r="O181" s="219"/>
      <c r="P181" s="219"/>
      <c r="Q181" s="219"/>
      <c r="R181" s="119"/>
      <c r="S181" s="41"/>
      <c r="T181" s="122"/>
      <c r="U181" s="123" t="s">
        <v>35</v>
      </c>
      <c r="V181" s="22"/>
      <c r="W181" s="22"/>
      <c r="X181" s="124">
        <v>0</v>
      </c>
      <c r="Y181" s="124">
        <f>$X$181*$K$181</f>
        <v>0</v>
      </c>
      <c r="Z181" s="124">
        <v>0</v>
      </c>
      <c r="AA181" s="125">
        <f>$Z$181*$K$181</f>
        <v>0</v>
      </c>
      <c r="AR181" s="80" t="s">
        <v>122</v>
      </c>
      <c r="AT181" s="80" t="s">
        <v>124</v>
      </c>
      <c r="AU181" s="80" t="s">
        <v>17</v>
      </c>
      <c r="AY181" s="6" t="s">
        <v>123</v>
      </c>
      <c r="BE181" s="126">
        <f>IF($U$181="základní",$N$181,0)</f>
        <v>0</v>
      </c>
      <c r="BF181" s="126">
        <f>IF($U$181="snížená",$N$181,0)</f>
        <v>0</v>
      </c>
      <c r="BG181" s="126">
        <f>IF($U$181="zákl. přenesená",$N$181,0)</f>
        <v>0</v>
      </c>
      <c r="BH181" s="126">
        <f>IF($U$181="sníž. přenesená",$N$181,0)</f>
        <v>0</v>
      </c>
      <c r="BI181" s="126">
        <f>IF($U$181="nulová",$N$181,0)</f>
        <v>0</v>
      </c>
      <c r="BJ181" s="80" t="s">
        <v>17</v>
      </c>
      <c r="BK181" s="126">
        <f>ROUND($L$181*$K$181,2)</f>
        <v>0</v>
      </c>
      <c r="BL181" s="80" t="s">
        <v>122</v>
      </c>
      <c r="BM181" s="80" t="s">
        <v>1425</v>
      </c>
    </row>
    <row r="182" spans="2:47" s="6" customFormat="1" ht="16.5" customHeight="1">
      <c r="B182" s="21"/>
      <c r="C182" s="22"/>
      <c r="D182" s="22"/>
      <c r="E182" s="22"/>
      <c r="F182" s="222" t="s">
        <v>1424</v>
      </c>
      <c r="G182" s="189"/>
      <c r="H182" s="189"/>
      <c r="I182" s="189"/>
      <c r="J182" s="189"/>
      <c r="K182" s="189"/>
      <c r="L182" s="189"/>
      <c r="M182" s="189"/>
      <c r="N182" s="189"/>
      <c r="O182" s="189"/>
      <c r="P182" s="189"/>
      <c r="Q182" s="189"/>
      <c r="R182" s="189"/>
      <c r="S182" s="41"/>
      <c r="T182" s="50"/>
      <c r="U182" s="22"/>
      <c r="V182" s="22"/>
      <c r="W182" s="22"/>
      <c r="X182" s="22"/>
      <c r="Y182" s="22"/>
      <c r="Z182" s="22"/>
      <c r="AA182" s="51"/>
      <c r="AT182" s="6" t="s">
        <v>128</v>
      </c>
      <c r="AU182" s="6" t="s">
        <v>17</v>
      </c>
    </row>
    <row r="183" spans="2:65" s="6" customFormat="1" ht="15.75" customHeight="1">
      <c r="B183" s="21"/>
      <c r="C183" s="117" t="s">
        <v>414</v>
      </c>
      <c r="D183" s="117" t="s">
        <v>124</v>
      </c>
      <c r="E183" s="118" t="s">
        <v>1426</v>
      </c>
      <c r="F183" s="218" t="s">
        <v>1427</v>
      </c>
      <c r="G183" s="219"/>
      <c r="H183" s="219"/>
      <c r="I183" s="219"/>
      <c r="J183" s="120" t="s">
        <v>226</v>
      </c>
      <c r="K183" s="121">
        <v>42</v>
      </c>
      <c r="L183" s="220"/>
      <c r="M183" s="219"/>
      <c r="N183" s="221">
        <f>ROUND($L$183*$K$183,2)</f>
        <v>0</v>
      </c>
      <c r="O183" s="219"/>
      <c r="P183" s="219"/>
      <c r="Q183" s="219"/>
      <c r="R183" s="119"/>
      <c r="S183" s="41"/>
      <c r="T183" s="122"/>
      <c r="U183" s="123" t="s">
        <v>35</v>
      </c>
      <c r="V183" s="22"/>
      <c r="W183" s="22"/>
      <c r="X183" s="124">
        <v>0</v>
      </c>
      <c r="Y183" s="124">
        <f>$X$183*$K$183</f>
        <v>0</v>
      </c>
      <c r="Z183" s="124">
        <v>0</v>
      </c>
      <c r="AA183" s="125">
        <f>$Z$183*$K$183</f>
        <v>0</v>
      </c>
      <c r="AR183" s="80" t="s">
        <v>122</v>
      </c>
      <c r="AT183" s="80" t="s">
        <v>124</v>
      </c>
      <c r="AU183" s="80" t="s">
        <v>17</v>
      </c>
      <c r="AY183" s="6" t="s">
        <v>123</v>
      </c>
      <c r="BE183" s="126">
        <f>IF($U$183="základní",$N$183,0)</f>
        <v>0</v>
      </c>
      <c r="BF183" s="126">
        <f>IF($U$183="snížená",$N$183,0)</f>
        <v>0</v>
      </c>
      <c r="BG183" s="126">
        <f>IF($U$183="zákl. přenesená",$N$183,0)</f>
        <v>0</v>
      </c>
      <c r="BH183" s="126">
        <f>IF($U$183="sníž. přenesená",$N$183,0)</f>
        <v>0</v>
      </c>
      <c r="BI183" s="126">
        <f>IF($U$183="nulová",$N$183,0)</f>
        <v>0</v>
      </c>
      <c r="BJ183" s="80" t="s">
        <v>17</v>
      </c>
      <c r="BK183" s="126">
        <f>ROUND($L$183*$K$183,2)</f>
        <v>0</v>
      </c>
      <c r="BL183" s="80" t="s">
        <v>122</v>
      </c>
      <c r="BM183" s="80" t="s">
        <v>1428</v>
      </c>
    </row>
    <row r="184" spans="2:47" s="6" customFormat="1" ht="16.5" customHeight="1">
      <c r="B184" s="21"/>
      <c r="C184" s="22"/>
      <c r="D184" s="22"/>
      <c r="E184" s="22"/>
      <c r="F184" s="222" t="s">
        <v>1427</v>
      </c>
      <c r="G184" s="189"/>
      <c r="H184" s="189"/>
      <c r="I184" s="189"/>
      <c r="J184" s="189"/>
      <c r="K184" s="189"/>
      <c r="L184" s="189"/>
      <c r="M184" s="189"/>
      <c r="N184" s="189"/>
      <c r="O184" s="189"/>
      <c r="P184" s="189"/>
      <c r="Q184" s="189"/>
      <c r="R184" s="189"/>
      <c r="S184" s="41"/>
      <c r="T184" s="50"/>
      <c r="U184" s="22"/>
      <c r="V184" s="22"/>
      <c r="W184" s="22"/>
      <c r="X184" s="22"/>
      <c r="Y184" s="22"/>
      <c r="Z184" s="22"/>
      <c r="AA184" s="51"/>
      <c r="AT184" s="6" t="s">
        <v>128</v>
      </c>
      <c r="AU184" s="6" t="s">
        <v>17</v>
      </c>
    </row>
    <row r="185" spans="2:65" s="6" customFormat="1" ht="15.75" customHeight="1">
      <c r="B185" s="21"/>
      <c r="C185" s="117" t="s">
        <v>418</v>
      </c>
      <c r="D185" s="117" t="s">
        <v>124</v>
      </c>
      <c r="E185" s="118" t="s">
        <v>1429</v>
      </c>
      <c r="F185" s="218" t="s">
        <v>1430</v>
      </c>
      <c r="G185" s="219"/>
      <c r="H185" s="219"/>
      <c r="I185" s="219"/>
      <c r="J185" s="120"/>
      <c r="K185" s="121">
        <v>28</v>
      </c>
      <c r="L185" s="220"/>
      <c r="M185" s="219"/>
      <c r="N185" s="221">
        <f>ROUND($L$185*$K$185,2)</f>
        <v>0</v>
      </c>
      <c r="O185" s="219"/>
      <c r="P185" s="219"/>
      <c r="Q185" s="219"/>
      <c r="R185" s="119"/>
      <c r="S185" s="41"/>
      <c r="T185" s="122"/>
      <c r="U185" s="123" t="s">
        <v>35</v>
      </c>
      <c r="V185" s="22"/>
      <c r="W185" s="22"/>
      <c r="X185" s="124">
        <v>0</v>
      </c>
      <c r="Y185" s="124">
        <f>$X$185*$K$185</f>
        <v>0</v>
      </c>
      <c r="Z185" s="124">
        <v>0</v>
      </c>
      <c r="AA185" s="125">
        <f>$Z$185*$K$185</f>
        <v>0</v>
      </c>
      <c r="AR185" s="80" t="s">
        <v>122</v>
      </c>
      <c r="AT185" s="80" t="s">
        <v>124</v>
      </c>
      <c r="AU185" s="80" t="s">
        <v>17</v>
      </c>
      <c r="AY185" s="6" t="s">
        <v>123</v>
      </c>
      <c r="BE185" s="126">
        <f>IF($U$185="základní",$N$185,0)</f>
        <v>0</v>
      </c>
      <c r="BF185" s="126">
        <f>IF($U$185="snížená",$N$185,0)</f>
        <v>0</v>
      </c>
      <c r="BG185" s="126">
        <f>IF($U$185="zákl. přenesená",$N$185,0)</f>
        <v>0</v>
      </c>
      <c r="BH185" s="126">
        <f>IF($U$185="sníž. přenesená",$N$185,0)</f>
        <v>0</v>
      </c>
      <c r="BI185" s="126">
        <f>IF($U$185="nulová",$N$185,0)</f>
        <v>0</v>
      </c>
      <c r="BJ185" s="80" t="s">
        <v>17</v>
      </c>
      <c r="BK185" s="126">
        <f>ROUND($L$185*$K$185,2)</f>
        <v>0</v>
      </c>
      <c r="BL185" s="80" t="s">
        <v>122</v>
      </c>
      <c r="BM185" s="80" t="s">
        <v>1431</v>
      </c>
    </row>
    <row r="186" spans="2:47" s="6" customFormat="1" ht="16.5" customHeight="1">
      <c r="B186" s="21"/>
      <c r="C186" s="22"/>
      <c r="D186" s="22"/>
      <c r="E186" s="22"/>
      <c r="F186" s="222" t="s">
        <v>1430</v>
      </c>
      <c r="G186" s="189"/>
      <c r="H186" s="189"/>
      <c r="I186" s="189"/>
      <c r="J186" s="189"/>
      <c r="K186" s="189"/>
      <c r="L186" s="189"/>
      <c r="M186" s="189"/>
      <c r="N186" s="189"/>
      <c r="O186" s="189"/>
      <c r="P186" s="189"/>
      <c r="Q186" s="189"/>
      <c r="R186" s="189"/>
      <c r="S186" s="41"/>
      <c r="T186" s="50"/>
      <c r="U186" s="22"/>
      <c r="V186" s="22"/>
      <c r="W186" s="22"/>
      <c r="X186" s="22"/>
      <c r="Y186" s="22"/>
      <c r="Z186" s="22"/>
      <c r="AA186" s="51"/>
      <c r="AT186" s="6" t="s">
        <v>128</v>
      </c>
      <c r="AU186" s="6" t="s">
        <v>17</v>
      </c>
    </row>
    <row r="187" spans="2:65" s="6" customFormat="1" ht="15.75" customHeight="1">
      <c r="B187" s="21"/>
      <c r="C187" s="117" t="s">
        <v>422</v>
      </c>
      <c r="D187" s="117" t="s">
        <v>124</v>
      </c>
      <c r="E187" s="118" t="s">
        <v>1432</v>
      </c>
      <c r="F187" s="218" t="s">
        <v>1433</v>
      </c>
      <c r="G187" s="219"/>
      <c r="H187" s="219"/>
      <c r="I187" s="219"/>
      <c r="J187" s="120" t="s">
        <v>1273</v>
      </c>
      <c r="K187" s="121">
        <v>7</v>
      </c>
      <c r="L187" s="220"/>
      <c r="M187" s="219"/>
      <c r="N187" s="221">
        <f>ROUND($L$187*$K$187,2)</f>
        <v>0</v>
      </c>
      <c r="O187" s="219"/>
      <c r="P187" s="219"/>
      <c r="Q187" s="219"/>
      <c r="R187" s="119"/>
      <c r="S187" s="41"/>
      <c r="T187" s="122"/>
      <c r="U187" s="123" t="s">
        <v>35</v>
      </c>
      <c r="V187" s="22"/>
      <c r="W187" s="22"/>
      <c r="X187" s="124">
        <v>0</v>
      </c>
      <c r="Y187" s="124">
        <f>$X$187*$K$187</f>
        <v>0</v>
      </c>
      <c r="Z187" s="124">
        <v>0</v>
      </c>
      <c r="AA187" s="125">
        <f>$Z$187*$K$187</f>
        <v>0</v>
      </c>
      <c r="AR187" s="80" t="s">
        <v>122</v>
      </c>
      <c r="AT187" s="80" t="s">
        <v>124</v>
      </c>
      <c r="AU187" s="80" t="s">
        <v>17</v>
      </c>
      <c r="AY187" s="6" t="s">
        <v>123</v>
      </c>
      <c r="BE187" s="126">
        <f>IF($U$187="základní",$N$187,0)</f>
        <v>0</v>
      </c>
      <c r="BF187" s="126">
        <f>IF($U$187="snížená",$N$187,0)</f>
        <v>0</v>
      </c>
      <c r="BG187" s="126">
        <f>IF($U$187="zákl. přenesená",$N$187,0)</f>
        <v>0</v>
      </c>
      <c r="BH187" s="126">
        <f>IF($U$187="sníž. přenesená",$N$187,0)</f>
        <v>0</v>
      </c>
      <c r="BI187" s="126">
        <f>IF($U$187="nulová",$N$187,0)</f>
        <v>0</v>
      </c>
      <c r="BJ187" s="80" t="s">
        <v>17</v>
      </c>
      <c r="BK187" s="126">
        <f>ROUND($L$187*$K$187,2)</f>
        <v>0</v>
      </c>
      <c r="BL187" s="80" t="s">
        <v>122</v>
      </c>
      <c r="BM187" s="80" t="s">
        <v>1434</v>
      </c>
    </row>
    <row r="188" spans="2:47" s="6" customFormat="1" ht="16.5" customHeight="1">
      <c r="B188" s="21"/>
      <c r="C188" s="22"/>
      <c r="D188" s="22"/>
      <c r="E188" s="22"/>
      <c r="F188" s="222" t="s">
        <v>1433</v>
      </c>
      <c r="G188" s="189"/>
      <c r="H188" s="189"/>
      <c r="I188" s="189"/>
      <c r="J188" s="189"/>
      <c r="K188" s="189"/>
      <c r="L188" s="189"/>
      <c r="M188" s="189"/>
      <c r="N188" s="189"/>
      <c r="O188" s="189"/>
      <c r="P188" s="189"/>
      <c r="Q188" s="189"/>
      <c r="R188" s="189"/>
      <c r="S188" s="41"/>
      <c r="T188" s="50"/>
      <c r="U188" s="22"/>
      <c r="V188" s="22"/>
      <c r="W188" s="22"/>
      <c r="X188" s="22"/>
      <c r="Y188" s="22"/>
      <c r="Z188" s="22"/>
      <c r="AA188" s="51"/>
      <c r="AT188" s="6" t="s">
        <v>128</v>
      </c>
      <c r="AU188" s="6" t="s">
        <v>17</v>
      </c>
    </row>
    <row r="189" spans="2:65" s="6" customFormat="1" ht="15.75" customHeight="1">
      <c r="B189" s="21"/>
      <c r="C189" s="117" t="s">
        <v>426</v>
      </c>
      <c r="D189" s="117" t="s">
        <v>124</v>
      </c>
      <c r="E189" s="118" t="s">
        <v>1435</v>
      </c>
      <c r="F189" s="218" t="s">
        <v>1436</v>
      </c>
      <c r="G189" s="219"/>
      <c r="H189" s="219"/>
      <c r="I189" s="219"/>
      <c r="J189" s="120" t="s">
        <v>1273</v>
      </c>
      <c r="K189" s="121">
        <v>75</v>
      </c>
      <c r="L189" s="220"/>
      <c r="M189" s="219"/>
      <c r="N189" s="221">
        <f>ROUND($L$189*$K$189,2)</f>
        <v>0</v>
      </c>
      <c r="O189" s="219"/>
      <c r="P189" s="219"/>
      <c r="Q189" s="219"/>
      <c r="R189" s="119"/>
      <c r="S189" s="41"/>
      <c r="T189" s="122"/>
      <c r="U189" s="123" t="s">
        <v>35</v>
      </c>
      <c r="V189" s="22"/>
      <c r="W189" s="22"/>
      <c r="X189" s="124">
        <v>0</v>
      </c>
      <c r="Y189" s="124">
        <f>$X$189*$K$189</f>
        <v>0</v>
      </c>
      <c r="Z189" s="124">
        <v>0</v>
      </c>
      <c r="AA189" s="125">
        <f>$Z$189*$K$189</f>
        <v>0</v>
      </c>
      <c r="AR189" s="80" t="s">
        <v>122</v>
      </c>
      <c r="AT189" s="80" t="s">
        <v>124</v>
      </c>
      <c r="AU189" s="80" t="s">
        <v>17</v>
      </c>
      <c r="AY189" s="6" t="s">
        <v>123</v>
      </c>
      <c r="BE189" s="126">
        <f>IF($U$189="základní",$N$189,0)</f>
        <v>0</v>
      </c>
      <c r="BF189" s="126">
        <f>IF($U$189="snížená",$N$189,0)</f>
        <v>0</v>
      </c>
      <c r="BG189" s="126">
        <f>IF($U$189="zákl. přenesená",$N$189,0)</f>
        <v>0</v>
      </c>
      <c r="BH189" s="126">
        <f>IF($U$189="sníž. přenesená",$N$189,0)</f>
        <v>0</v>
      </c>
      <c r="BI189" s="126">
        <f>IF($U$189="nulová",$N$189,0)</f>
        <v>0</v>
      </c>
      <c r="BJ189" s="80" t="s">
        <v>17</v>
      </c>
      <c r="BK189" s="126">
        <f>ROUND($L$189*$K$189,2)</f>
        <v>0</v>
      </c>
      <c r="BL189" s="80" t="s">
        <v>122</v>
      </c>
      <c r="BM189" s="80" t="s">
        <v>1437</v>
      </c>
    </row>
    <row r="190" spans="2:47" s="6" customFormat="1" ht="16.5" customHeight="1">
      <c r="B190" s="21"/>
      <c r="C190" s="22"/>
      <c r="D190" s="22"/>
      <c r="E190" s="22"/>
      <c r="F190" s="222" t="s">
        <v>1436</v>
      </c>
      <c r="G190" s="189"/>
      <c r="H190" s="189"/>
      <c r="I190" s="189"/>
      <c r="J190" s="189"/>
      <c r="K190" s="189"/>
      <c r="L190" s="189"/>
      <c r="M190" s="189"/>
      <c r="N190" s="189"/>
      <c r="O190" s="189"/>
      <c r="P190" s="189"/>
      <c r="Q190" s="189"/>
      <c r="R190" s="189"/>
      <c r="S190" s="41"/>
      <c r="T190" s="50"/>
      <c r="U190" s="22"/>
      <c r="V190" s="22"/>
      <c r="W190" s="22"/>
      <c r="X190" s="22"/>
      <c r="Y190" s="22"/>
      <c r="Z190" s="22"/>
      <c r="AA190" s="51"/>
      <c r="AT190" s="6" t="s">
        <v>128</v>
      </c>
      <c r="AU190" s="6" t="s">
        <v>17</v>
      </c>
    </row>
    <row r="191" spans="2:65" s="6" customFormat="1" ht="15.75" customHeight="1">
      <c r="B191" s="21"/>
      <c r="C191" s="117" t="s">
        <v>565</v>
      </c>
      <c r="D191" s="117" t="s">
        <v>124</v>
      </c>
      <c r="E191" s="118" t="s">
        <v>1438</v>
      </c>
      <c r="F191" s="218" t="s">
        <v>1439</v>
      </c>
      <c r="G191" s="219"/>
      <c r="H191" s="219"/>
      <c r="I191" s="219"/>
      <c r="J191" s="120" t="s">
        <v>1273</v>
      </c>
      <c r="K191" s="121">
        <v>10</v>
      </c>
      <c r="L191" s="220"/>
      <c r="M191" s="219"/>
      <c r="N191" s="221">
        <f>ROUND($L$191*$K$191,2)</f>
        <v>0</v>
      </c>
      <c r="O191" s="219"/>
      <c r="P191" s="219"/>
      <c r="Q191" s="219"/>
      <c r="R191" s="119"/>
      <c r="S191" s="41"/>
      <c r="T191" s="122"/>
      <c r="U191" s="123" t="s">
        <v>35</v>
      </c>
      <c r="V191" s="22"/>
      <c r="W191" s="22"/>
      <c r="X191" s="124">
        <v>0</v>
      </c>
      <c r="Y191" s="124">
        <f>$X$191*$K$191</f>
        <v>0</v>
      </c>
      <c r="Z191" s="124">
        <v>0</v>
      </c>
      <c r="AA191" s="125">
        <f>$Z$191*$K$191</f>
        <v>0</v>
      </c>
      <c r="AR191" s="80" t="s">
        <v>122</v>
      </c>
      <c r="AT191" s="80" t="s">
        <v>124</v>
      </c>
      <c r="AU191" s="80" t="s">
        <v>17</v>
      </c>
      <c r="AY191" s="6" t="s">
        <v>123</v>
      </c>
      <c r="BE191" s="126">
        <f>IF($U$191="základní",$N$191,0)</f>
        <v>0</v>
      </c>
      <c r="BF191" s="126">
        <f>IF($U$191="snížená",$N$191,0)</f>
        <v>0</v>
      </c>
      <c r="BG191" s="126">
        <f>IF($U$191="zákl. přenesená",$N$191,0)</f>
        <v>0</v>
      </c>
      <c r="BH191" s="126">
        <f>IF($U$191="sníž. přenesená",$N$191,0)</f>
        <v>0</v>
      </c>
      <c r="BI191" s="126">
        <f>IF($U$191="nulová",$N$191,0)</f>
        <v>0</v>
      </c>
      <c r="BJ191" s="80" t="s">
        <v>17</v>
      </c>
      <c r="BK191" s="126">
        <f>ROUND($L$191*$K$191,2)</f>
        <v>0</v>
      </c>
      <c r="BL191" s="80" t="s">
        <v>122</v>
      </c>
      <c r="BM191" s="80" t="s">
        <v>1440</v>
      </c>
    </row>
    <row r="192" spans="2:47" s="6" customFormat="1" ht="16.5" customHeight="1">
      <c r="B192" s="21"/>
      <c r="C192" s="22"/>
      <c r="D192" s="22"/>
      <c r="E192" s="22"/>
      <c r="F192" s="222" t="s">
        <v>1439</v>
      </c>
      <c r="G192" s="189"/>
      <c r="H192" s="189"/>
      <c r="I192" s="189"/>
      <c r="J192" s="189"/>
      <c r="K192" s="189"/>
      <c r="L192" s="189"/>
      <c r="M192" s="189"/>
      <c r="N192" s="189"/>
      <c r="O192" s="189"/>
      <c r="P192" s="189"/>
      <c r="Q192" s="189"/>
      <c r="R192" s="189"/>
      <c r="S192" s="41"/>
      <c r="T192" s="50"/>
      <c r="U192" s="22"/>
      <c r="V192" s="22"/>
      <c r="W192" s="22"/>
      <c r="X192" s="22"/>
      <c r="Y192" s="22"/>
      <c r="Z192" s="22"/>
      <c r="AA192" s="51"/>
      <c r="AT192" s="6" t="s">
        <v>128</v>
      </c>
      <c r="AU192" s="6" t="s">
        <v>17</v>
      </c>
    </row>
    <row r="193" spans="2:65" s="6" customFormat="1" ht="15.75" customHeight="1">
      <c r="B193" s="21"/>
      <c r="C193" s="117" t="s">
        <v>578</v>
      </c>
      <c r="D193" s="117" t="s">
        <v>124</v>
      </c>
      <c r="E193" s="118" t="s">
        <v>1441</v>
      </c>
      <c r="F193" s="218" t="s">
        <v>1442</v>
      </c>
      <c r="G193" s="219"/>
      <c r="H193" s="219"/>
      <c r="I193" s="219"/>
      <c r="J193" s="120" t="s">
        <v>1273</v>
      </c>
      <c r="K193" s="121">
        <v>4</v>
      </c>
      <c r="L193" s="220"/>
      <c r="M193" s="219"/>
      <c r="N193" s="221">
        <f>ROUND($L$193*$K$193,2)</f>
        <v>0</v>
      </c>
      <c r="O193" s="219"/>
      <c r="P193" s="219"/>
      <c r="Q193" s="219"/>
      <c r="R193" s="119"/>
      <c r="S193" s="41"/>
      <c r="T193" s="122"/>
      <c r="U193" s="123" t="s">
        <v>35</v>
      </c>
      <c r="V193" s="22"/>
      <c r="W193" s="22"/>
      <c r="X193" s="124">
        <v>0</v>
      </c>
      <c r="Y193" s="124">
        <f>$X$193*$K$193</f>
        <v>0</v>
      </c>
      <c r="Z193" s="124">
        <v>0</v>
      </c>
      <c r="AA193" s="125">
        <f>$Z$193*$K$193</f>
        <v>0</v>
      </c>
      <c r="AR193" s="80" t="s">
        <v>122</v>
      </c>
      <c r="AT193" s="80" t="s">
        <v>124</v>
      </c>
      <c r="AU193" s="80" t="s">
        <v>17</v>
      </c>
      <c r="AY193" s="6" t="s">
        <v>123</v>
      </c>
      <c r="BE193" s="126">
        <f>IF($U$193="základní",$N$193,0)</f>
        <v>0</v>
      </c>
      <c r="BF193" s="126">
        <f>IF($U$193="snížená",$N$193,0)</f>
        <v>0</v>
      </c>
      <c r="BG193" s="126">
        <f>IF($U$193="zákl. přenesená",$N$193,0)</f>
        <v>0</v>
      </c>
      <c r="BH193" s="126">
        <f>IF($U$193="sníž. přenesená",$N$193,0)</f>
        <v>0</v>
      </c>
      <c r="BI193" s="126">
        <f>IF($U$193="nulová",$N$193,0)</f>
        <v>0</v>
      </c>
      <c r="BJ193" s="80" t="s">
        <v>17</v>
      </c>
      <c r="BK193" s="126">
        <f>ROUND($L$193*$K$193,2)</f>
        <v>0</v>
      </c>
      <c r="BL193" s="80" t="s">
        <v>122</v>
      </c>
      <c r="BM193" s="80" t="s">
        <v>1443</v>
      </c>
    </row>
    <row r="194" spans="2:47" s="6" customFormat="1" ht="16.5" customHeight="1">
      <c r="B194" s="21"/>
      <c r="C194" s="22"/>
      <c r="D194" s="22"/>
      <c r="E194" s="22"/>
      <c r="F194" s="222" t="s">
        <v>1442</v>
      </c>
      <c r="G194" s="189"/>
      <c r="H194" s="189"/>
      <c r="I194" s="189"/>
      <c r="J194" s="189"/>
      <c r="K194" s="189"/>
      <c r="L194" s="189"/>
      <c r="M194" s="189"/>
      <c r="N194" s="189"/>
      <c r="O194" s="189"/>
      <c r="P194" s="189"/>
      <c r="Q194" s="189"/>
      <c r="R194" s="189"/>
      <c r="S194" s="41"/>
      <c r="T194" s="50"/>
      <c r="U194" s="22"/>
      <c r="V194" s="22"/>
      <c r="W194" s="22"/>
      <c r="X194" s="22"/>
      <c r="Y194" s="22"/>
      <c r="Z194" s="22"/>
      <c r="AA194" s="51"/>
      <c r="AT194" s="6" t="s">
        <v>128</v>
      </c>
      <c r="AU194" s="6" t="s">
        <v>17</v>
      </c>
    </row>
    <row r="195" spans="2:65" s="6" customFormat="1" ht="15.75" customHeight="1">
      <c r="B195" s="21"/>
      <c r="C195" s="117" t="s">
        <v>580</v>
      </c>
      <c r="D195" s="117" t="s">
        <v>124</v>
      </c>
      <c r="E195" s="118" t="s">
        <v>1444</v>
      </c>
      <c r="F195" s="218" t="s">
        <v>1445</v>
      </c>
      <c r="G195" s="219"/>
      <c r="H195" s="219"/>
      <c r="I195" s="219"/>
      <c r="J195" s="120" t="s">
        <v>1273</v>
      </c>
      <c r="K195" s="121">
        <v>20</v>
      </c>
      <c r="L195" s="220"/>
      <c r="M195" s="219"/>
      <c r="N195" s="221">
        <f>ROUND($L$195*$K$195,2)</f>
        <v>0</v>
      </c>
      <c r="O195" s="219"/>
      <c r="P195" s="219"/>
      <c r="Q195" s="219"/>
      <c r="R195" s="119"/>
      <c r="S195" s="41"/>
      <c r="T195" s="122"/>
      <c r="U195" s="123" t="s">
        <v>35</v>
      </c>
      <c r="V195" s="22"/>
      <c r="W195" s="22"/>
      <c r="X195" s="124">
        <v>0</v>
      </c>
      <c r="Y195" s="124">
        <f>$X$195*$K$195</f>
        <v>0</v>
      </c>
      <c r="Z195" s="124">
        <v>0</v>
      </c>
      <c r="AA195" s="125">
        <f>$Z$195*$K$195</f>
        <v>0</v>
      </c>
      <c r="AR195" s="80" t="s">
        <v>122</v>
      </c>
      <c r="AT195" s="80" t="s">
        <v>124</v>
      </c>
      <c r="AU195" s="80" t="s">
        <v>17</v>
      </c>
      <c r="AY195" s="6" t="s">
        <v>123</v>
      </c>
      <c r="BE195" s="126">
        <f>IF($U$195="základní",$N$195,0)</f>
        <v>0</v>
      </c>
      <c r="BF195" s="126">
        <f>IF($U$195="snížená",$N$195,0)</f>
        <v>0</v>
      </c>
      <c r="BG195" s="126">
        <f>IF($U$195="zákl. přenesená",$N$195,0)</f>
        <v>0</v>
      </c>
      <c r="BH195" s="126">
        <f>IF($U$195="sníž. přenesená",$N$195,0)</f>
        <v>0</v>
      </c>
      <c r="BI195" s="126">
        <f>IF($U$195="nulová",$N$195,0)</f>
        <v>0</v>
      </c>
      <c r="BJ195" s="80" t="s">
        <v>17</v>
      </c>
      <c r="BK195" s="126">
        <f>ROUND($L$195*$K$195,2)</f>
        <v>0</v>
      </c>
      <c r="BL195" s="80" t="s">
        <v>122</v>
      </c>
      <c r="BM195" s="80" t="s">
        <v>1446</v>
      </c>
    </row>
    <row r="196" spans="2:47" s="6" customFormat="1" ht="16.5" customHeight="1">
      <c r="B196" s="21"/>
      <c r="C196" s="22"/>
      <c r="D196" s="22"/>
      <c r="E196" s="22"/>
      <c r="F196" s="222" t="s">
        <v>1445</v>
      </c>
      <c r="G196" s="189"/>
      <c r="H196" s="189"/>
      <c r="I196" s="189"/>
      <c r="J196" s="189"/>
      <c r="K196" s="189"/>
      <c r="L196" s="189"/>
      <c r="M196" s="189"/>
      <c r="N196" s="189"/>
      <c r="O196" s="189"/>
      <c r="P196" s="189"/>
      <c r="Q196" s="189"/>
      <c r="R196" s="189"/>
      <c r="S196" s="41"/>
      <c r="T196" s="50"/>
      <c r="U196" s="22"/>
      <c r="V196" s="22"/>
      <c r="W196" s="22"/>
      <c r="X196" s="22"/>
      <c r="Y196" s="22"/>
      <c r="Z196" s="22"/>
      <c r="AA196" s="51"/>
      <c r="AT196" s="6" t="s">
        <v>128</v>
      </c>
      <c r="AU196" s="6" t="s">
        <v>17</v>
      </c>
    </row>
    <row r="197" spans="2:65" s="6" customFormat="1" ht="15.75" customHeight="1">
      <c r="B197" s="21"/>
      <c r="C197" s="117" t="s">
        <v>582</v>
      </c>
      <c r="D197" s="117" t="s">
        <v>124</v>
      </c>
      <c r="E197" s="118" t="s">
        <v>1447</v>
      </c>
      <c r="F197" s="218" t="s">
        <v>1448</v>
      </c>
      <c r="G197" s="219"/>
      <c r="H197" s="219"/>
      <c r="I197" s="219"/>
      <c r="J197" s="120" t="s">
        <v>1273</v>
      </c>
      <c r="K197" s="121">
        <v>10</v>
      </c>
      <c r="L197" s="220"/>
      <c r="M197" s="219"/>
      <c r="N197" s="221">
        <f>ROUND($L$197*$K$197,2)</f>
        <v>0</v>
      </c>
      <c r="O197" s="219"/>
      <c r="P197" s="219"/>
      <c r="Q197" s="219"/>
      <c r="R197" s="119"/>
      <c r="S197" s="41"/>
      <c r="T197" s="122"/>
      <c r="U197" s="123" t="s">
        <v>35</v>
      </c>
      <c r="V197" s="22"/>
      <c r="W197" s="22"/>
      <c r="X197" s="124">
        <v>0</v>
      </c>
      <c r="Y197" s="124">
        <f>$X$197*$K$197</f>
        <v>0</v>
      </c>
      <c r="Z197" s="124">
        <v>0</v>
      </c>
      <c r="AA197" s="125">
        <f>$Z$197*$K$197</f>
        <v>0</v>
      </c>
      <c r="AR197" s="80" t="s">
        <v>122</v>
      </c>
      <c r="AT197" s="80" t="s">
        <v>124</v>
      </c>
      <c r="AU197" s="80" t="s">
        <v>17</v>
      </c>
      <c r="AY197" s="6" t="s">
        <v>123</v>
      </c>
      <c r="BE197" s="126">
        <f>IF($U$197="základní",$N$197,0)</f>
        <v>0</v>
      </c>
      <c r="BF197" s="126">
        <f>IF($U$197="snížená",$N$197,0)</f>
        <v>0</v>
      </c>
      <c r="BG197" s="126">
        <f>IF($U$197="zákl. přenesená",$N$197,0)</f>
        <v>0</v>
      </c>
      <c r="BH197" s="126">
        <f>IF($U$197="sníž. přenesená",$N$197,0)</f>
        <v>0</v>
      </c>
      <c r="BI197" s="126">
        <f>IF($U$197="nulová",$N$197,0)</f>
        <v>0</v>
      </c>
      <c r="BJ197" s="80" t="s">
        <v>17</v>
      </c>
      <c r="BK197" s="126">
        <f>ROUND($L$197*$K$197,2)</f>
        <v>0</v>
      </c>
      <c r="BL197" s="80" t="s">
        <v>122</v>
      </c>
      <c r="BM197" s="80" t="s">
        <v>1449</v>
      </c>
    </row>
    <row r="198" spans="2:47" s="6" customFormat="1" ht="16.5" customHeight="1">
      <c r="B198" s="21"/>
      <c r="C198" s="22"/>
      <c r="D198" s="22"/>
      <c r="E198" s="22"/>
      <c r="F198" s="222" t="s">
        <v>1448</v>
      </c>
      <c r="G198" s="189"/>
      <c r="H198" s="189"/>
      <c r="I198" s="189"/>
      <c r="J198" s="189"/>
      <c r="K198" s="189"/>
      <c r="L198" s="189"/>
      <c r="M198" s="189"/>
      <c r="N198" s="189"/>
      <c r="O198" s="189"/>
      <c r="P198" s="189"/>
      <c r="Q198" s="189"/>
      <c r="R198" s="189"/>
      <c r="S198" s="41"/>
      <c r="T198" s="50"/>
      <c r="U198" s="22"/>
      <c r="V198" s="22"/>
      <c r="W198" s="22"/>
      <c r="X198" s="22"/>
      <c r="Y198" s="22"/>
      <c r="Z198" s="22"/>
      <c r="AA198" s="51"/>
      <c r="AT198" s="6" t="s">
        <v>128</v>
      </c>
      <c r="AU198" s="6" t="s">
        <v>17</v>
      </c>
    </row>
    <row r="199" spans="2:65" s="6" customFormat="1" ht="15.75" customHeight="1">
      <c r="B199" s="21"/>
      <c r="C199" s="117" t="s">
        <v>517</v>
      </c>
      <c r="D199" s="117" t="s">
        <v>124</v>
      </c>
      <c r="E199" s="118" t="s">
        <v>1450</v>
      </c>
      <c r="F199" s="218" t="s">
        <v>1451</v>
      </c>
      <c r="G199" s="219"/>
      <c r="H199" s="219"/>
      <c r="I199" s="219"/>
      <c r="J199" s="120" t="s">
        <v>1273</v>
      </c>
      <c r="K199" s="121">
        <v>3</v>
      </c>
      <c r="L199" s="220"/>
      <c r="M199" s="219"/>
      <c r="N199" s="221">
        <f>ROUND($L$199*$K$199,2)</f>
        <v>0</v>
      </c>
      <c r="O199" s="219"/>
      <c r="P199" s="219"/>
      <c r="Q199" s="219"/>
      <c r="R199" s="119"/>
      <c r="S199" s="41"/>
      <c r="T199" s="122"/>
      <c r="U199" s="123" t="s">
        <v>35</v>
      </c>
      <c r="V199" s="22"/>
      <c r="W199" s="22"/>
      <c r="X199" s="124">
        <v>0</v>
      </c>
      <c r="Y199" s="124">
        <f>$X$199*$K$199</f>
        <v>0</v>
      </c>
      <c r="Z199" s="124">
        <v>0</v>
      </c>
      <c r="AA199" s="125">
        <f>$Z$199*$K$199</f>
        <v>0</v>
      </c>
      <c r="AR199" s="80" t="s">
        <v>122</v>
      </c>
      <c r="AT199" s="80" t="s">
        <v>124</v>
      </c>
      <c r="AU199" s="80" t="s">
        <v>17</v>
      </c>
      <c r="AY199" s="6" t="s">
        <v>123</v>
      </c>
      <c r="BE199" s="126">
        <f>IF($U$199="základní",$N$199,0)</f>
        <v>0</v>
      </c>
      <c r="BF199" s="126">
        <f>IF($U$199="snížená",$N$199,0)</f>
        <v>0</v>
      </c>
      <c r="BG199" s="126">
        <f>IF($U$199="zákl. přenesená",$N$199,0)</f>
        <v>0</v>
      </c>
      <c r="BH199" s="126">
        <f>IF($U$199="sníž. přenesená",$N$199,0)</f>
        <v>0</v>
      </c>
      <c r="BI199" s="126">
        <f>IF($U$199="nulová",$N$199,0)</f>
        <v>0</v>
      </c>
      <c r="BJ199" s="80" t="s">
        <v>17</v>
      </c>
      <c r="BK199" s="126">
        <f>ROUND($L$199*$K$199,2)</f>
        <v>0</v>
      </c>
      <c r="BL199" s="80" t="s">
        <v>122</v>
      </c>
      <c r="BM199" s="80" t="s">
        <v>1452</v>
      </c>
    </row>
    <row r="200" spans="2:47" s="6" customFormat="1" ht="16.5" customHeight="1">
      <c r="B200" s="21"/>
      <c r="C200" s="22"/>
      <c r="D200" s="22"/>
      <c r="E200" s="22"/>
      <c r="F200" s="222" t="s">
        <v>1451</v>
      </c>
      <c r="G200" s="189"/>
      <c r="H200" s="189"/>
      <c r="I200" s="189"/>
      <c r="J200" s="189"/>
      <c r="K200" s="189"/>
      <c r="L200" s="189"/>
      <c r="M200" s="189"/>
      <c r="N200" s="189"/>
      <c r="O200" s="189"/>
      <c r="P200" s="189"/>
      <c r="Q200" s="189"/>
      <c r="R200" s="189"/>
      <c r="S200" s="41"/>
      <c r="T200" s="50"/>
      <c r="U200" s="22"/>
      <c r="V200" s="22"/>
      <c r="W200" s="22"/>
      <c r="X200" s="22"/>
      <c r="Y200" s="22"/>
      <c r="Z200" s="22"/>
      <c r="AA200" s="51"/>
      <c r="AT200" s="6" t="s">
        <v>128</v>
      </c>
      <c r="AU200" s="6" t="s">
        <v>17</v>
      </c>
    </row>
    <row r="201" spans="2:65" s="6" customFormat="1" ht="15.75" customHeight="1">
      <c r="B201" s="21"/>
      <c r="C201" s="117" t="s">
        <v>536</v>
      </c>
      <c r="D201" s="117" t="s">
        <v>124</v>
      </c>
      <c r="E201" s="118" t="s">
        <v>1453</v>
      </c>
      <c r="F201" s="218" t="s">
        <v>1454</v>
      </c>
      <c r="G201" s="219"/>
      <c r="H201" s="219"/>
      <c r="I201" s="219"/>
      <c r="J201" s="120" t="s">
        <v>1273</v>
      </c>
      <c r="K201" s="121">
        <v>1</v>
      </c>
      <c r="L201" s="220"/>
      <c r="M201" s="219"/>
      <c r="N201" s="221">
        <f>ROUND($L$201*$K$201,2)</f>
        <v>0</v>
      </c>
      <c r="O201" s="219"/>
      <c r="P201" s="219"/>
      <c r="Q201" s="219"/>
      <c r="R201" s="119"/>
      <c r="S201" s="41"/>
      <c r="T201" s="122"/>
      <c r="U201" s="123" t="s">
        <v>35</v>
      </c>
      <c r="V201" s="22"/>
      <c r="W201" s="22"/>
      <c r="X201" s="124">
        <v>0</v>
      </c>
      <c r="Y201" s="124">
        <f>$X$201*$K$201</f>
        <v>0</v>
      </c>
      <c r="Z201" s="124">
        <v>0</v>
      </c>
      <c r="AA201" s="125">
        <f>$Z$201*$K$201</f>
        <v>0</v>
      </c>
      <c r="AR201" s="80" t="s">
        <v>122</v>
      </c>
      <c r="AT201" s="80" t="s">
        <v>124</v>
      </c>
      <c r="AU201" s="80" t="s">
        <v>17</v>
      </c>
      <c r="AY201" s="6" t="s">
        <v>123</v>
      </c>
      <c r="BE201" s="126">
        <f>IF($U$201="základní",$N$201,0)</f>
        <v>0</v>
      </c>
      <c r="BF201" s="126">
        <f>IF($U$201="snížená",$N$201,0)</f>
        <v>0</v>
      </c>
      <c r="BG201" s="126">
        <f>IF($U$201="zákl. přenesená",$N$201,0)</f>
        <v>0</v>
      </c>
      <c r="BH201" s="126">
        <f>IF($U$201="sníž. přenesená",$N$201,0)</f>
        <v>0</v>
      </c>
      <c r="BI201" s="126">
        <f>IF($U$201="nulová",$N$201,0)</f>
        <v>0</v>
      </c>
      <c r="BJ201" s="80" t="s">
        <v>17</v>
      </c>
      <c r="BK201" s="126">
        <f>ROUND($L$201*$K$201,2)</f>
        <v>0</v>
      </c>
      <c r="BL201" s="80" t="s">
        <v>122</v>
      </c>
      <c r="BM201" s="80" t="s">
        <v>1455</v>
      </c>
    </row>
    <row r="202" spans="2:47" s="6" customFormat="1" ht="16.5" customHeight="1">
      <c r="B202" s="21"/>
      <c r="C202" s="22"/>
      <c r="D202" s="22"/>
      <c r="E202" s="22"/>
      <c r="F202" s="222" t="s">
        <v>1454</v>
      </c>
      <c r="G202" s="189"/>
      <c r="H202" s="189"/>
      <c r="I202" s="189"/>
      <c r="J202" s="189"/>
      <c r="K202" s="189"/>
      <c r="L202" s="189"/>
      <c r="M202" s="189"/>
      <c r="N202" s="189"/>
      <c r="O202" s="189"/>
      <c r="P202" s="189"/>
      <c r="Q202" s="189"/>
      <c r="R202" s="189"/>
      <c r="S202" s="41"/>
      <c r="T202" s="50"/>
      <c r="U202" s="22"/>
      <c r="V202" s="22"/>
      <c r="W202" s="22"/>
      <c r="X202" s="22"/>
      <c r="Y202" s="22"/>
      <c r="Z202" s="22"/>
      <c r="AA202" s="51"/>
      <c r="AT202" s="6" t="s">
        <v>128</v>
      </c>
      <c r="AU202" s="6" t="s">
        <v>17</v>
      </c>
    </row>
    <row r="203" spans="2:65" s="6" customFormat="1" ht="15.75" customHeight="1">
      <c r="B203" s="21"/>
      <c r="C203" s="117" t="s">
        <v>471</v>
      </c>
      <c r="D203" s="117" t="s">
        <v>124</v>
      </c>
      <c r="E203" s="118" t="s">
        <v>1456</v>
      </c>
      <c r="F203" s="218" t="s">
        <v>1457</v>
      </c>
      <c r="G203" s="219"/>
      <c r="H203" s="219"/>
      <c r="I203" s="219"/>
      <c r="J203" s="120" t="s">
        <v>1273</v>
      </c>
      <c r="K203" s="121">
        <v>1</v>
      </c>
      <c r="L203" s="220"/>
      <c r="M203" s="219"/>
      <c r="N203" s="221">
        <f>ROUND($L$203*$K$203,2)</f>
        <v>0</v>
      </c>
      <c r="O203" s="219"/>
      <c r="P203" s="219"/>
      <c r="Q203" s="219"/>
      <c r="R203" s="119"/>
      <c r="S203" s="41"/>
      <c r="T203" s="122"/>
      <c r="U203" s="123" t="s">
        <v>35</v>
      </c>
      <c r="V203" s="22"/>
      <c r="W203" s="22"/>
      <c r="X203" s="124">
        <v>0</v>
      </c>
      <c r="Y203" s="124">
        <f>$X$203*$K$203</f>
        <v>0</v>
      </c>
      <c r="Z203" s="124">
        <v>0</v>
      </c>
      <c r="AA203" s="125">
        <f>$Z$203*$K$203</f>
        <v>0</v>
      </c>
      <c r="AR203" s="80" t="s">
        <v>122</v>
      </c>
      <c r="AT203" s="80" t="s">
        <v>124</v>
      </c>
      <c r="AU203" s="80" t="s">
        <v>17</v>
      </c>
      <c r="AY203" s="6" t="s">
        <v>123</v>
      </c>
      <c r="BE203" s="126">
        <f>IF($U$203="základní",$N$203,0)</f>
        <v>0</v>
      </c>
      <c r="BF203" s="126">
        <f>IF($U$203="snížená",$N$203,0)</f>
        <v>0</v>
      </c>
      <c r="BG203" s="126">
        <f>IF($U$203="zákl. přenesená",$N$203,0)</f>
        <v>0</v>
      </c>
      <c r="BH203" s="126">
        <f>IF($U$203="sníž. přenesená",$N$203,0)</f>
        <v>0</v>
      </c>
      <c r="BI203" s="126">
        <f>IF($U$203="nulová",$N$203,0)</f>
        <v>0</v>
      </c>
      <c r="BJ203" s="80" t="s">
        <v>17</v>
      </c>
      <c r="BK203" s="126">
        <f>ROUND($L$203*$K$203,2)</f>
        <v>0</v>
      </c>
      <c r="BL203" s="80" t="s">
        <v>122</v>
      </c>
      <c r="BM203" s="80" t="s">
        <v>1458</v>
      </c>
    </row>
    <row r="204" spans="2:47" s="6" customFormat="1" ht="16.5" customHeight="1">
      <c r="B204" s="21"/>
      <c r="C204" s="22"/>
      <c r="D204" s="22"/>
      <c r="E204" s="22"/>
      <c r="F204" s="222" t="s">
        <v>1457</v>
      </c>
      <c r="G204" s="189"/>
      <c r="H204" s="189"/>
      <c r="I204" s="189"/>
      <c r="J204" s="189"/>
      <c r="K204" s="189"/>
      <c r="L204" s="189"/>
      <c r="M204" s="189"/>
      <c r="N204" s="189"/>
      <c r="O204" s="189"/>
      <c r="P204" s="189"/>
      <c r="Q204" s="189"/>
      <c r="R204" s="189"/>
      <c r="S204" s="41"/>
      <c r="T204" s="50"/>
      <c r="U204" s="22"/>
      <c r="V204" s="22"/>
      <c r="W204" s="22"/>
      <c r="X204" s="22"/>
      <c r="Y204" s="22"/>
      <c r="Z204" s="22"/>
      <c r="AA204" s="51"/>
      <c r="AT204" s="6" t="s">
        <v>128</v>
      </c>
      <c r="AU204" s="6" t="s">
        <v>17</v>
      </c>
    </row>
    <row r="205" spans="2:65" s="6" customFormat="1" ht="15.75" customHeight="1">
      <c r="B205" s="21"/>
      <c r="C205" s="117" t="s">
        <v>477</v>
      </c>
      <c r="D205" s="117" t="s">
        <v>124</v>
      </c>
      <c r="E205" s="118" t="s">
        <v>1459</v>
      </c>
      <c r="F205" s="218" t="s">
        <v>1460</v>
      </c>
      <c r="G205" s="219"/>
      <c r="H205" s="219"/>
      <c r="I205" s="219"/>
      <c r="J205" s="120" t="s">
        <v>1273</v>
      </c>
      <c r="K205" s="121">
        <v>1</v>
      </c>
      <c r="L205" s="220"/>
      <c r="M205" s="219"/>
      <c r="N205" s="221">
        <f>ROUND($L$205*$K$205,2)</f>
        <v>0</v>
      </c>
      <c r="O205" s="219"/>
      <c r="P205" s="219"/>
      <c r="Q205" s="219"/>
      <c r="R205" s="119"/>
      <c r="S205" s="41"/>
      <c r="T205" s="122"/>
      <c r="U205" s="123" t="s">
        <v>35</v>
      </c>
      <c r="V205" s="22"/>
      <c r="W205" s="22"/>
      <c r="X205" s="124">
        <v>0</v>
      </c>
      <c r="Y205" s="124">
        <f>$X$205*$K$205</f>
        <v>0</v>
      </c>
      <c r="Z205" s="124">
        <v>0</v>
      </c>
      <c r="AA205" s="125">
        <f>$Z$205*$K$205</f>
        <v>0</v>
      </c>
      <c r="AR205" s="80" t="s">
        <v>122</v>
      </c>
      <c r="AT205" s="80" t="s">
        <v>124</v>
      </c>
      <c r="AU205" s="80" t="s">
        <v>17</v>
      </c>
      <c r="AY205" s="6" t="s">
        <v>123</v>
      </c>
      <c r="BE205" s="126">
        <f>IF($U$205="základní",$N$205,0)</f>
        <v>0</v>
      </c>
      <c r="BF205" s="126">
        <f>IF($U$205="snížená",$N$205,0)</f>
        <v>0</v>
      </c>
      <c r="BG205" s="126">
        <f>IF($U$205="zákl. přenesená",$N$205,0)</f>
        <v>0</v>
      </c>
      <c r="BH205" s="126">
        <f>IF($U$205="sníž. přenesená",$N$205,0)</f>
        <v>0</v>
      </c>
      <c r="BI205" s="126">
        <f>IF($U$205="nulová",$N$205,0)</f>
        <v>0</v>
      </c>
      <c r="BJ205" s="80" t="s">
        <v>17</v>
      </c>
      <c r="BK205" s="126">
        <f>ROUND($L$205*$K$205,2)</f>
        <v>0</v>
      </c>
      <c r="BL205" s="80" t="s">
        <v>122</v>
      </c>
      <c r="BM205" s="80" t="s">
        <v>1461</v>
      </c>
    </row>
    <row r="206" spans="2:47" s="6" customFormat="1" ht="16.5" customHeight="1">
      <c r="B206" s="21"/>
      <c r="C206" s="22"/>
      <c r="D206" s="22"/>
      <c r="E206" s="22"/>
      <c r="F206" s="222" t="s">
        <v>1460</v>
      </c>
      <c r="G206" s="189"/>
      <c r="H206" s="189"/>
      <c r="I206" s="189"/>
      <c r="J206" s="189"/>
      <c r="K206" s="189"/>
      <c r="L206" s="189"/>
      <c r="M206" s="189"/>
      <c r="N206" s="189"/>
      <c r="O206" s="189"/>
      <c r="P206" s="189"/>
      <c r="Q206" s="189"/>
      <c r="R206" s="189"/>
      <c r="S206" s="41"/>
      <c r="T206" s="50"/>
      <c r="U206" s="22"/>
      <c r="V206" s="22"/>
      <c r="W206" s="22"/>
      <c r="X206" s="22"/>
      <c r="Y206" s="22"/>
      <c r="Z206" s="22"/>
      <c r="AA206" s="51"/>
      <c r="AT206" s="6" t="s">
        <v>128</v>
      </c>
      <c r="AU206" s="6" t="s">
        <v>17</v>
      </c>
    </row>
    <row r="207" spans="2:65" s="6" customFormat="1" ht="15.75" customHeight="1">
      <c r="B207" s="21"/>
      <c r="C207" s="117" t="s">
        <v>882</v>
      </c>
      <c r="D207" s="117" t="s">
        <v>124</v>
      </c>
      <c r="E207" s="118" t="s">
        <v>1462</v>
      </c>
      <c r="F207" s="218" t="s">
        <v>1463</v>
      </c>
      <c r="G207" s="219"/>
      <c r="H207" s="219"/>
      <c r="I207" s="219"/>
      <c r="J207" s="120" t="s">
        <v>226</v>
      </c>
      <c r="K207" s="121">
        <v>28</v>
      </c>
      <c r="L207" s="220"/>
      <c r="M207" s="219"/>
      <c r="N207" s="221">
        <f>ROUND($L$207*$K$207,2)</f>
        <v>0</v>
      </c>
      <c r="O207" s="219"/>
      <c r="P207" s="219"/>
      <c r="Q207" s="219"/>
      <c r="R207" s="119"/>
      <c r="S207" s="41"/>
      <c r="T207" s="122"/>
      <c r="U207" s="123" t="s">
        <v>35</v>
      </c>
      <c r="V207" s="22"/>
      <c r="W207" s="22"/>
      <c r="X207" s="124">
        <v>0</v>
      </c>
      <c r="Y207" s="124">
        <f>$X$207*$K$207</f>
        <v>0</v>
      </c>
      <c r="Z207" s="124">
        <v>0</v>
      </c>
      <c r="AA207" s="125">
        <f>$Z$207*$K$207</f>
        <v>0</v>
      </c>
      <c r="AR207" s="80" t="s">
        <v>122</v>
      </c>
      <c r="AT207" s="80" t="s">
        <v>124</v>
      </c>
      <c r="AU207" s="80" t="s">
        <v>17</v>
      </c>
      <c r="AY207" s="6" t="s">
        <v>123</v>
      </c>
      <c r="BE207" s="126">
        <f>IF($U$207="základní",$N$207,0)</f>
        <v>0</v>
      </c>
      <c r="BF207" s="126">
        <f>IF($U$207="snížená",$N$207,0)</f>
        <v>0</v>
      </c>
      <c r="BG207" s="126">
        <f>IF($U$207="zákl. přenesená",$N$207,0)</f>
        <v>0</v>
      </c>
      <c r="BH207" s="126">
        <f>IF($U$207="sníž. přenesená",$N$207,0)</f>
        <v>0</v>
      </c>
      <c r="BI207" s="126">
        <f>IF($U$207="nulová",$N$207,0)</f>
        <v>0</v>
      </c>
      <c r="BJ207" s="80" t="s">
        <v>17</v>
      </c>
      <c r="BK207" s="126">
        <f>ROUND($L$207*$K$207,2)</f>
        <v>0</v>
      </c>
      <c r="BL207" s="80" t="s">
        <v>122</v>
      </c>
      <c r="BM207" s="80" t="s">
        <v>1464</v>
      </c>
    </row>
    <row r="208" spans="2:47" s="6" customFormat="1" ht="16.5" customHeight="1">
      <c r="B208" s="21"/>
      <c r="C208" s="22"/>
      <c r="D208" s="22"/>
      <c r="E208" s="22"/>
      <c r="F208" s="222" t="s">
        <v>1463</v>
      </c>
      <c r="G208" s="189"/>
      <c r="H208" s="189"/>
      <c r="I208" s="189"/>
      <c r="J208" s="189"/>
      <c r="K208" s="189"/>
      <c r="L208" s="189"/>
      <c r="M208" s="189"/>
      <c r="N208" s="189"/>
      <c r="O208" s="189"/>
      <c r="P208" s="189"/>
      <c r="Q208" s="189"/>
      <c r="R208" s="189"/>
      <c r="S208" s="41"/>
      <c r="T208" s="50"/>
      <c r="U208" s="22"/>
      <c r="V208" s="22"/>
      <c r="W208" s="22"/>
      <c r="X208" s="22"/>
      <c r="Y208" s="22"/>
      <c r="Z208" s="22"/>
      <c r="AA208" s="51"/>
      <c r="AT208" s="6" t="s">
        <v>128</v>
      </c>
      <c r="AU208" s="6" t="s">
        <v>17</v>
      </c>
    </row>
    <row r="209" spans="2:65" s="6" customFormat="1" ht="15.75" customHeight="1">
      <c r="B209" s="21"/>
      <c r="C209" s="117" t="s">
        <v>888</v>
      </c>
      <c r="D209" s="117" t="s">
        <v>124</v>
      </c>
      <c r="E209" s="118" t="s">
        <v>1465</v>
      </c>
      <c r="F209" s="218" t="s">
        <v>1466</v>
      </c>
      <c r="G209" s="219"/>
      <c r="H209" s="219"/>
      <c r="I209" s="219"/>
      <c r="J209" s="120" t="s">
        <v>226</v>
      </c>
      <c r="K209" s="121">
        <v>42</v>
      </c>
      <c r="L209" s="220"/>
      <c r="M209" s="219"/>
      <c r="N209" s="221">
        <f>ROUND($L$209*$K$209,2)</f>
        <v>0</v>
      </c>
      <c r="O209" s="219"/>
      <c r="P209" s="219"/>
      <c r="Q209" s="219"/>
      <c r="R209" s="119"/>
      <c r="S209" s="41"/>
      <c r="T209" s="122"/>
      <c r="U209" s="123" t="s">
        <v>35</v>
      </c>
      <c r="V209" s="22"/>
      <c r="W209" s="22"/>
      <c r="X209" s="124">
        <v>0</v>
      </c>
      <c r="Y209" s="124">
        <f>$X$209*$K$209</f>
        <v>0</v>
      </c>
      <c r="Z209" s="124">
        <v>0</v>
      </c>
      <c r="AA209" s="125">
        <f>$Z$209*$K$209</f>
        <v>0</v>
      </c>
      <c r="AR209" s="80" t="s">
        <v>122</v>
      </c>
      <c r="AT209" s="80" t="s">
        <v>124</v>
      </c>
      <c r="AU209" s="80" t="s">
        <v>17</v>
      </c>
      <c r="AY209" s="6" t="s">
        <v>123</v>
      </c>
      <c r="BE209" s="126">
        <f>IF($U$209="základní",$N$209,0)</f>
        <v>0</v>
      </c>
      <c r="BF209" s="126">
        <f>IF($U$209="snížená",$N$209,0)</f>
        <v>0</v>
      </c>
      <c r="BG209" s="126">
        <f>IF($U$209="zákl. přenesená",$N$209,0)</f>
        <v>0</v>
      </c>
      <c r="BH209" s="126">
        <f>IF($U$209="sníž. přenesená",$N$209,0)</f>
        <v>0</v>
      </c>
      <c r="BI209" s="126">
        <f>IF($U$209="nulová",$N$209,0)</f>
        <v>0</v>
      </c>
      <c r="BJ209" s="80" t="s">
        <v>17</v>
      </c>
      <c r="BK209" s="126">
        <f>ROUND($L$209*$K$209,2)</f>
        <v>0</v>
      </c>
      <c r="BL209" s="80" t="s">
        <v>122</v>
      </c>
      <c r="BM209" s="80" t="s">
        <v>1467</v>
      </c>
    </row>
    <row r="210" spans="2:47" s="6" customFormat="1" ht="16.5" customHeight="1">
      <c r="B210" s="21"/>
      <c r="C210" s="22"/>
      <c r="D210" s="22"/>
      <c r="E210" s="22"/>
      <c r="F210" s="222" t="s">
        <v>1466</v>
      </c>
      <c r="G210" s="189"/>
      <c r="H210" s="189"/>
      <c r="I210" s="189"/>
      <c r="J210" s="189"/>
      <c r="K210" s="189"/>
      <c r="L210" s="189"/>
      <c r="M210" s="189"/>
      <c r="N210" s="189"/>
      <c r="O210" s="189"/>
      <c r="P210" s="189"/>
      <c r="Q210" s="189"/>
      <c r="R210" s="189"/>
      <c r="S210" s="41"/>
      <c r="T210" s="50"/>
      <c r="U210" s="22"/>
      <c r="V210" s="22"/>
      <c r="W210" s="22"/>
      <c r="X210" s="22"/>
      <c r="Y210" s="22"/>
      <c r="Z210" s="22"/>
      <c r="AA210" s="51"/>
      <c r="AT210" s="6" t="s">
        <v>128</v>
      </c>
      <c r="AU210" s="6" t="s">
        <v>17</v>
      </c>
    </row>
    <row r="211" spans="2:65" s="6" customFormat="1" ht="15.75" customHeight="1">
      <c r="B211" s="21"/>
      <c r="C211" s="117" t="s">
        <v>896</v>
      </c>
      <c r="D211" s="117" t="s">
        <v>124</v>
      </c>
      <c r="E211" s="118" t="s">
        <v>1468</v>
      </c>
      <c r="F211" s="218" t="s">
        <v>1469</v>
      </c>
      <c r="G211" s="219"/>
      <c r="H211" s="219"/>
      <c r="I211" s="219"/>
      <c r="J211" s="120" t="s">
        <v>1273</v>
      </c>
      <c r="K211" s="121">
        <v>8</v>
      </c>
      <c r="L211" s="220"/>
      <c r="M211" s="219"/>
      <c r="N211" s="221">
        <f>ROUND($L$211*$K$211,2)</f>
        <v>0</v>
      </c>
      <c r="O211" s="219"/>
      <c r="P211" s="219"/>
      <c r="Q211" s="219"/>
      <c r="R211" s="119"/>
      <c r="S211" s="41"/>
      <c r="T211" s="122"/>
      <c r="U211" s="123" t="s">
        <v>35</v>
      </c>
      <c r="V211" s="22"/>
      <c r="W211" s="22"/>
      <c r="X211" s="124">
        <v>0</v>
      </c>
      <c r="Y211" s="124">
        <f>$X$211*$K$211</f>
        <v>0</v>
      </c>
      <c r="Z211" s="124">
        <v>0</v>
      </c>
      <c r="AA211" s="125">
        <f>$Z$211*$K$211</f>
        <v>0</v>
      </c>
      <c r="AR211" s="80" t="s">
        <v>122</v>
      </c>
      <c r="AT211" s="80" t="s">
        <v>124</v>
      </c>
      <c r="AU211" s="80" t="s">
        <v>17</v>
      </c>
      <c r="AY211" s="6" t="s">
        <v>123</v>
      </c>
      <c r="BE211" s="126">
        <f>IF($U$211="základní",$N$211,0)</f>
        <v>0</v>
      </c>
      <c r="BF211" s="126">
        <f>IF($U$211="snížená",$N$211,0)</f>
        <v>0</v>
      </c>
      <c r="BG211" s="126">
        <f>IF($U$211="zákl. přenesená",$N$211,0)</f>
        <v>0</v>
      </c>
      <c r="BH211" s="126">
        <f>IF($U$211="sníž. přenesená",$N$211,0)</f>
        <v>0</v>
      </c>
      <c r="BI211" s="126">
        <f>IF($U$211="nulová",$N$211,0)</f>
        <v>0</v>
      </c>
      <c r="BJ211" s="80" t="s">
        <v>17</v>
      </c>
      <c r="BK211" s="126">
        <f>ROUND($L$211*$K$211,2)</f>
        <v>0</v>
      </c>
      <c r="BL211" s="80" t="s">
        <v>122</v>
      </c>
      <c r="BM211" s="80" t="s">
        <v>1470</v>
      </c>
    </row>
    <row r="212" spans="2:47" s="6" customFormat="1" ht="16.5" customHeight="1">
      <c r="B212" s="21"/>
      <c r="C212" s="22"/>
      <c r="D212" s="22"/>
      <c r="E212" s="22"/>
      <c r="F212" s="222" t="s">
        <v>1469</v>
      </c>
      <c r="G212" s="189"/>
      <c r="H212" s="189"/>
      <c r="I212" s="189"/>
      <c r="J212" s="189"/>
      <c r="K212" s="189"/>
      <c r="L212" s="189"/>
      <c r="M212" s="189"/>
      <c r="N212" s="189"/>
      <c r="O212" s="189"/>
      <c r="P212" s="189"/>
      <c r="Q212" s="189"/>
      <c r="R212" s="189"/>
      <c r="S212" s="41"/>
      <c r="T212" s="50"/>
      <c r="U212" s="22"/>
      <c r="V212" s="22"/>
      <c r="W212" s="22"/>
      <c r="X212" s="22"/>
      <c r="Y212" s="22"/>
      <c r="Z212" s="22"/>
      <c r="AA212" s="51"/>
      <c r="AT212" s="6" t="s">
        <v>128</v>
      </c>
      <c r="AU212" s="6" t="s">
        <v>17</v>
      </c>
    </row>
    <row r="213" spans="2:65" s="6" customFormat="1" ht="15.75" customHeight="1">
      <c r="B213" s="21"/>
      <c r="C213" s="117" t="s">
        <v>902</v>
      </c>
      <c r="D213" s="117" t="s">
        <v>124</v>
      </c>
      <c r="E213" s="118" t="s">
        <v>1471</v>
      </c>
      <c r="F213" s="218" t="s">
        <v>1472</v>
      </c>
      <c r="G213" s="219"/>
      <c r="H213" s="219"/>
      <c r="I213" s="219"/>
      <c r="J213" s="120" t="s">
        <v>1273</v>
      </c>
      <c r="K213" s="121">
        <v>8</v>
      </c>
      <c r="L213" s="220"/>
      <c r="M213" s="219"/>
      <c r="N213" s="221">
        <f>ROUND($L$213*$K$213,2)</f>
        <v>0</v>
      </c>
      <c r="O213" s="219"/>
      <c r="P213" s="219"/>
      <c r="Q213" s="219"/>
      <c r="R213" s="119"/>
      <c r="S213" s="41"/>
      <c r="T213" s="122"/>
      <c r="U213" s="123" t="s">
        <v>35</v>
      </c>
      <c r="V213" s="22"/>
      <c r="W213" s="22"/>
      <c r="X213" s="124">
        <v>0</v>
      </c>
      <c r="Y213" s="124">
        <f>$X$213*$K$213</f>
        <v>0</v>
      </c>
      <c r="Z213" s="124">
        <v>0</v>
      </c>
      <c r="AA213" s="125">
        <f>$Z$213*$K$213</f>
        <v>0</v>
      </c>
      <c r="AR213" s="80" t="s">
        <v>122</v>
      </c>
      <c r="AT213" s="80" t="s">
        <v>124</v>
      </c>
      <c r="AU213" s="80" t="s">
        <v>17</v>
      </c>
      <c r="AY213" s="6" t="s">
        <v>123</v>
      </c>
      <c r="BE213" s="126">
        <f>IF($U$213="základní",$N$213,0)</f>
        <v>0</v>
      </c>
      <c r="BF213" s="126">
        <f>IF($U$213="snížená",$N$213,0)</f>
        <v>0</v>
      </c>
      <c r="BG213" s="126">
        <f>IF($U$213="zákl. přenesená",$N$213,0)</f>
        <v>0</v>
      </c>
      <c r="BH213" s="126">
        <f>IF($U$213="sníž. přenesená",$N$213,0)</f>
        <v>0</v>
      </c>
      <c r="BI213" s="126">
        <f>IF($U$213="nulová",$N$213,0)</f>
        <v>0</v>
      </c>
      <c r="BJ213" s="80" t="s">
        <v>17</v>
      </c>
      <c r="BK213" s="126">
        <f>ROUND($L$213*$K$213,2)</f>
        <v>0</v>
      </c>
      <c r="BL213" s="80" t="s">
        <v>122</v>
      </c>
      <c r="BM213" s="80" t="s">
        <v>1473</v>
      </c>
    </row>
    <row r="214" spans="2:47" s="6" customFormat="1" ht="16.5" customHeight="1">
      <c r="B214" s="21"/>
      <c r="C214" s="22"/>
      <c r="D214" s="22"/>
      <c r="E214" s="22"/>
      <c r="F214" s="222" t="s">
        <v>1472</v>
      </c>
      <c r="G214" s="189"/>
      <c r="H214" s="189"/>
      <c r="I214" s="189"/>
      <c r="J214" s="189"/>
      <c r="K214" s="189"/>
      <c r="L214" s="189"/>
      <c r="M214" s="189"/>
      <c r="N214" s="189"/>
      <c r="O214" s="189"/>
      <c r="P214" s="189"/>
      <c r="Q214" s="189"/>
      <c r="R214" s="189"/>
      <c r="S214" s="41"/>
      <c r="T214" s="50"/>
      <c r="U214" s="22"/>
      <c r="V214" s="22"/>
      <c r="W214" s="22"/>
      <c r="X214" s="22"/>
      <c r="Y214" s="22"/>
      <c r="Z214" s="22"/>
      <c r="AA214" s="51"/>
      <c r="AT214" s="6" t="s">
        <v>128</v>
      </c>
      <c r="AU214" s="6" t="s">
        <v>17</v>
      </c>
    </row>
    <row r="215" spans="2:65" s="6" customFormat="1" ht="15.75" customHeight="1">
      <c r="B215" s="21"/>
      <c r="C215" s="117" t="s">
        <v>794</v>
      </c>
      <c r="D215" s="117" t="s">
        <v>124</v>
      </c>
      <c r="E215" s="118" t="s">
        <v>1474</v>
      </c>
      <c r="F215" s="218" t="s">
        <v>1475</v>
      </c>
      <c r="G215" s="219"/>
      <c r="H215" s="219"/>
      <c r="I215" s="219"/>
      <c r="J215" s="120" t="s">
        <v>226</v>
      </c>
      <c r="K215" s="121">
        <v>56</v>
      </c>
      <c r="L215" s="220"/>
      <c r="M215" s="219"/>
      <c r="N215" s="221">
        <f>ROUND($L$215*$K$215,2)</f>
        <v>0</v>
      </c>
      <c r="O215" s="219"/>
      <c r="P215" s="219"/>
      <c r="Q215" s="219"/>
      <c r="R215" s="119"/>
      <c r="S215" s="41"/>
      <c r="T215" s="122"/>
      <c r="U215" s="123" t="s">
        <v>35</v>
      </c>
      <c r="V215" s="22"/>
      <c r="W215" s="22"/>
      <c r="X215" s="124">
        <v>0</v>
      </c>
      <c r="Y215" s="124">
        <f>$X$215*$K$215</f>
        <v>0</v>
      </c>
      <c r="Z215" s="124">
        <v>0</v>
      </c>
      <c r="AA215" s="125">
        <f>$Z$215*$K$215</f>
        <v>0</v>
      </c>
      <c r="AR215" s="80" t="s">
        <v>122</v>
      </c>
      <c r="AT215" s="80" t="s">
        <v>124</v>
      </c>
      <c r="AU215" s="80" t="s">
        <v>17</v>
      </c>
      <c r="AY215" s="6" t="s">
        <v>123</v>
      </c>
      <c r="BE215" s="126">
        <f>IF($U$215="základní",$N$215,0)</f>
        <v>0</v>
      </c>
      <c r="BF215" s="126">
        <f>IF($U$215="snížená",$N$215,0)</f>
        <v>0</v>
      </c>
      <c r="BG215" s="126">
        <f>IF($U$215="zákl. přenesená",$N$215,0)</f>
        <v>0</v>
      </c>
      <c r="BH215" s="126">
        <f>IF($U$215="sníž. přenesená",$N$215,0)</f>
        <v>0</v>
      </c>
      <c r="BI215" s="126">
        <f>IF($U$215="nulová",$N$215,0)</f>
        <v>0</v>
      </c>
      <c r="BJ215" s="80" t="s">
        <v>17</v>
      </c>
      <c r="BK215" s="126">
        <f>ROUND($L$215*$K$215,2)</f>
        <v>0</v>
      </c>
      <c r="BL215" s="80" t="s">
        <v>122</v>
      </c>
      <c r="BM215" s="80" t="s">
        <v>1476</v>
      </c>
    </row>
    <row r="216" spans="2:47" s="6" customFormat="1" ht="16.5" customHeight="1">
      <c r="B216" s="21"/>
      <c r="C216" s="22"/>
      <c r="D216" s="22"/>
      <c r="E216" s="22"/>
      <c r="F216" s="222" t="s">
        <v>1475</v>
      </c>
      <c r="G216" s="189"/>
      <c r="H216" s="189"/>
      <c r="I216" s="189"/>
      <c r="J216" s="189"/>
      <c r="K216" s="189"/>
      <c r="L216" s="189"/>
      <c r="M216" s="189"/>
      <c r="N216" s="189"/>
      <c r="O216" s="189"/>
      <c r="P216" s="189"/>
      <c r="Q216" s="189"/>
      <c r="R216" s="189"/>
      <c r="S216" s="41"/>
      <c r="T216" s="50"/>
      <c r="U216" s="22"/>
      <c r="V216" s="22"/>
      <c r="W216" s="22"/>
      <c r="X216" s="22"/>
      <c r="Y216" s="22"/>
      <c r="Z216" s="22"/>
      <c r="AA216" s="51"/>
      <c r="AT216" s="6" t="s">
        <v>128</v>
      </c>
      <c r="AU216" s="6" t="s">
        <v>17</v>
      </c>
    </row>
    <row r="217" spans="2:65" s="6" customFormat="1" ht="15.75" customHeight="1">
      <c r="B217" s="21"/>
      <c r="C217" s="117" t="s">
        <v>1220</v>
      </c>
      <c r="D217" s="117" t="s">
        <v>124</v>
      </c>
      <c r="E217" s="118" t="s">
        <v>1477</v>
      </c>
      <c r="F217" s="218" t="s">
        <v>1478</v>
      </c>
      <c r="G217" s="219"/>
      <c r="H217" s="219"/>
      <c r="I217" s="219"/>
      <c r="J217" s="120" t="s">
        <v>226</v>
      </c>
      <c r="K217" s="121">
        <v>56</v>
      </c>
      <c r="L217" s="220"/>
      <c r="M217" s="219"/>
      <c r="N217" s="221">
        <f>ROUND($L$217*$K$217,2)</f>
        <v>0</v>
      </c>
      <c r="O217" s="219"/>
      <c r="P217" s="219"/>
      <c r="Q217" s="219"/>
      <c r="R217" s="119"/>
      <c r="S217" s="41"/>
      <c r="T217" s="122"/>
      <c r="U217" s="123" t="s">
        <v>35</v>
      </c>
      <c r="V217" s="22"/>
      <c r="W217" s="22"/>
      <c r="X217" s="124">
        <v>0</v>
      </c>
      <c r="Y217" s="124">
        <f>$X$217*$K$217</f>
        <v>0</v>
      </c>
      <c r="Z217" s="124">
        <v>0</v>
      </c>
      <c r="AA217" s="125">
        <f>$Z$217*$K$217</f>
        <v>0</v>
      </c>
      <c r="AR217" s="80" t="s">
        <v>122</v>
      </c>
      <c r="AT217" s="80" t="s">
        <v>124</v>
      </c>
      <c r="AU217" s="80" t="s">
        <v>17</v>
      </c>
      <c r="AY217" s="6" t="s">
        <v>123</v>
      </c>
      <c r="BE217" s="126">
        <f>IF($U$217="základní",$N$217,0)</f>
        <v>0</v>
      </c>
      <c r="BF217" s="126">
        <f>IF($U$217="snížená",$N$217,0)</f>
        <v>0</v>
      </c>
      <c r="BG217" s="126">
        <f>IF($U$217="zákl. přenesená",$N$217,0)</f>
        <v>0</v>
      </c>
      <c r="BH217" s="126">
        <f>IF($U$217="sníž. přenesená",$N$217,0)</f>
        <v>0</v>
      </c>
      <c r="BI217" s="126">
        <f>IF($U$217="nulová",$N$217,0)</f>
        <v>0</v>
      </c>
      <c r="BJ217" s="80" t="s">
        <v>17</v>
      </c>
      <c r="BK217" s="126">
        <f>ROUND($L$217*$K$217,2)</f>
        <v>0</v>
      </c>
      <c r="BL217" s="80" t="s">
        <v>122</v>
      </c>
      <c r="BM217" s="80" t="s">
        <v>1479</v>
      </c>
    </row>
    <row r="218" spans="2:47" s="6" customFormat="1" ht="16.5" customHeight="1">
      <c r="B218" s="21"/>
      <c r="C218" s="22"/>
      <c r="D218" s="22"/>
      <c r="E218" s="22"/>
      <c r="F218" s="222" t="s">
        <v>1478</v>
      </c>
      <c r="G218" s="189"/>
      <c r="H218" s="189"/>
      <c r="I218" s="189"/>
      <c r="J218" s="189"/>
      <c r="K218" s="189"/>
      <c r="L218" s="189"/>
      <c r="M218" s="189"/>
      <c r="N218" s="189"/>
      <c r="O218" s="189"/>
      <c r="P218" s="189"/>
      <c r="Q218" s="189"/>
      <c r="R218" s="189"/>
      <c r="S218" s="41"/>
      <c r="T218" s="50"/>
      <c r="U218" s="22"/>
      <c r="V218" s="22"/>
      <c r="W218" s="22"/>
      <c r="X218" s="22"/>
      <c r="Y218" s="22"/>
      <c r="Z218" s="22"/>
      <c r="AA218" s="51"/>
      <c r="AT218" s="6" t="s">
        <v>128</v>
      </c>
      <c r="AU218" s="6" t="s">
        <v>17</v>
      </c>
    </row>
    <row r="219" spans="2:65" s="6" customFormat="1" ht="15.75" customHeight="1">
      <c r="B219" s="21"/>
      <c r="C219" s="117" t="s">
        <v>1041</v>
      </c>
      <c r="D219" s="117" t="s">
        <v>124</v>
      </c>
      <c r="E219" s="118" t="s">
        <v>1480</v>
      </c>
      <c r="F219" s="218" t="s">
        <v>1481</v>
      </c>
      <c r="G219" s="219"/>
      <c r="H219" s="219"/>
      <c r="I219" s="219"/>
      <c r="J219" s="120" t="s">
        <v>226</v>
      </c>
      <c r="K219" s="121">
        <v>36</v>
      </c>
      <c r="L219" s="220"/>
      <c r="M219" s="219"/>
      <c r="N219" s="221">
        <f>ROUND($L$219*$K$219,2)</f>
        <v>0</v>
      </c>
      <c r="O219" s="219"/>
      <c r="P219" s="219"/>
      <c r="Q219" s="219"/>
      <c r="R219" s="119"/>
      <c r="S219" s="41"/>
      <c r="T219" s="122"/>
      <c r="U219" s="123" t="s">
        <v>35</v>
      </c>
      <c r="V219" s="22"/>
      <c r="W219" s="22"/>
      <c r="X219" s="124">
        <v>0</v>
      </c>
      <c r="Y219" s="124">
        <f>$X$219*$K$219</f>
        <v>0</v>
      </c>
      <c r="Z219" s="124">
        <v>0</v>
      </c>
      <c r="AA219" s="125">
        <f>$Z$219*$K$219</f>
        <v>0</v>
      </c>
      <c r="AR219" s="80" t="s">
        <v>122</v>
      </c>
      <c r="AT219" s="80" t="s">
        <v>124</v>
      </c>
      <c r="AU219" s="80" t="s">
        <v>17</v>
      </c>
      <c r="AY219" s="6" t="s">
        <v>123</v>
      </c>
      <c r="BE219" s="126">
        <f>IF($U$219="základní",$N$219,0)</f>
        <v>0</v>
      </c>
      <c r="BF219" s="126">
        <f>IF($U$219="snížená",$N$219,0)</f>
        <v>0</v>
      </c>
      <c r="BG219" s="126">
        <f>IF($U$219="zákl. přenesená",$N$219,0)</f>
        <v>0</v>
      </c>
      <c r="BH219" s="126">
        <f>IF($U$219="sníž. přenesená",$N$219,0)</f>
        <v>0</v>
      </c>
      <c r="BI219" s="126">
        <f>IF($U$219="nulová",$N$219,0)</f>
        <v>0</v>
      </c>
      <c r="BJ219" s="80" t="s">
        <v>17</v>
      </c>
      <c r="BK219" s="126">
        <f>ROUND($L$219*$K$219,2)</f>
        <v>0</v>
      </c>
      <c r="BL219" s="80" t="s">
        <v>122</v>
      </c>
      <c r="BM219" s="80" t="s">
        <v>1482</v>
      </c>
    </row>
    <row r="220" spans="2:47" s="6" customFormat="1" ht="16.5" customHeight="1">
      <c r="B220" s="21"/>
      <c r="C220" s="22"/>
      <c r="D220" s="22"/>
      <c r="E220" s="22"/>
      <c r="F220" s="222" t="s">
        <v>1481</v>
      </c>
      <c r="G220" s="189"/>
      <c r="H220" s="189"/>
      <c r="I220" s="189"/>
      <c r="J220" s="189"/>
      <c r="K220" s="189"/>
      <c r="L220" s="189"/>
      <c r="M220" s="189"/>
      <c r="N220" s="189"/>
      <c r="O220" s="189"/>
      <c r="P220" s="189"/>
      <c r="Q220" s="189"/>
      <c r="R220" s="189"/>
      <c r="S220" s="41"/>
      <c r="T220" s="50"/>
      <c r="U220" s="22"/>
      <c r="V220" s="22"/>
      <c r="W220" s="22"/>
      <c r="X220" s="22"/>
      <c r="Y220" s="22"/>
      <c r="Z220" s="22"/>
      <c r="AA220" s="51"/>
      <c r="AT220" s="6" t="s">
        <v>128</v>
      </c>
      <c r="AU220" s="6" t="s">
        <v>17</v>
      </c>
    </row>
    <row r="221" spans="2:65" s="6" customFormat="1" ht="15.75" customHeight="1">
      <c r="B221" s="21"/>
      <c r="C221" s="117" t="s">
        <v>776</v>
      </c>
      <c r="D221" s="117" t="s">
        <v>124</v>
      </c>
      <c r="E221" s="118" t="s">
        <v>1483</v>
      </c>
      <c r="F221" s="218" t="s">
        <v>1484</v>
      </c>
      <c r="G221" s="219"/>
      <c r="H221" s="219"/>
      <c r="I221" s="219"/>
      <c r="J221" s="120" t="s">
        <v>1273</v>
      </c>
      <c r="K221" s="121">
        <v>4</v>
      </c>
      <c r="L221" s="220"/>
      <c r="M221" s="219"/>
      <c r="N221" s="221">
        <f>ROUND($L$221*$K$221,2)</f>
        <v>0</v>
      </c>
      <c r="O221" s="219"/>
      <c r="P221" s="219"/>
      <c r="Q221" s="219"/>
      <c r="R221" s="119"/>
      <c r="S221" s="41"/>
      <c r="T221" s="122"/>
      <c r="U221" s="123" t="s">
        <v>35</v>
      </c>
      <c r="V221" s="22"/>
      <c r="W221" s="22"/>
      <c r="X221" s="124">
        <v>0</v>
      </c>
      <c r="Y221" s="124">
        <f>$X$221*$K$221</f>
        <v>0</v>
      </c>
      <c r="Z221" s="124">
        <v>0</v>
      </c>
      <c r="AA221" s="125">
        <f>$Z$221*$K$221</f>
        <v>0</v>
      </c>
      <c r="AR221" s="80" t="s">
        <v>122</v>
      </c>
      <c r="AT221" s="80" t="s">
        <v>124</v>
      </c>
      <c r="AU221" s="80" t="s">
        <v>17</v>
      </c>
      <c r="AY221" s="6" t="s">
        <v>123</v>
      </c>
      <c r="BE221" s="126">
        <f>IF($U$221="základní",$N$221,0)</f>
        <v>0</v>
      </c>
      <c r="BF221" s="126">
        <f>IF($U$221="snížená",$N$221,0)</f>
        <v>0</v>
      </c>
      <c r="BG221" s="126">
        <f>IF($U$221="zákl. přenesená",$N$221,0)</f>
        <v>0</v>
      </c>
      <c r="BH221" s="126">
        <f>IF($U$221="sníž. přenesená",$N$221,0)</f>
        <v>0</v>
      </c>
      <c r="BI221" s="126">
        <f>IF($U$221="nulová",$N$221,0)</f>
        <v>0</v>
      </c>
      <c r="BJ221" s="80" t="s">
        <v>17</v>
      </c>
      <c r="BK221" s="126">
        <f>ROUND($L$221*$K$221,2)</f>
        <v>0</v>
      </c>
      <c r="BL221" s="80" t="s">
        <v>122</v>
      </c>
      <c r="BM221" s="80" t="s">
        <v>1485</v>
      </c>
    </row>
    <row r="222" spans="2:47" s="6" customFormat="1" ht="16.5" customHeight="1">
      <c r="B222" s="21"/>
      <c r="C222" s="22"/>
      <c r="D222" s="22"/>
      <c r="E222" s="22"/>
      <c r="F222" s="222" t="s">
        <v>1484</v>
      </c>
      <c r="G222" s="189"/>
      <c r="H222" s="189"/>
      <c r="I222" s="189"/>
      <c r="J222" s="189"/>
      <c r="K222" s="189"/>
      <c r="L222" s="189"/>
      <c r="M222" s="189"/>
      <c r="N222" s="189"/>
      <c r="O222" s="189"/>
      <c r="P222" s="189"/>
      <c r="Q222" s="189"/>
      <c r="R222" s="189"/>
      <c r="S222" s="41"/>
      <c r="T222" s="50"/>
      <c r="U222" s="22"/>
      <c r="V222" s="22"/>
      <c r="W222" s="22"/>
      <c r="X222" s="22"/>
      <c r="Y222" s="22"/>
      <c r="Z222" s="22"/>
      <c r="AA222" s="51"/>
      <c r="AT222" s="6" t="s">
        <v>128</v>
      </c>
      <c r="AU222" s="6" t="s">
        <v>17</v>
      </c>
    </row>
    <row r="223" spans="2:65" s="6" customFormat="1" ht="15.75" customHeight="1">
      <c r="B223" s="21"/>
      <c r="C223" s="117" t="s">
        <v>789</v>
      </c>
      <c r="D223" s="117" t="s">
        <v>124</v>
      </c>
      <c r="E223" s="118" t="s">
        <v>1486</v>
      </c>
      <c r="F223" s="218" t="s">
        <v>1487</v>
      </c>
      <c r="G223" s="219"/>
      <c r="H223" s="219"/>
      <c r="I223" s="219"/>
      <c r="J223" s="120" t="s">
        <v>1273</v>
      </c>
      <c r="K223" s="121">
        <v>4</v>
      </c>
      <c r="L223" s="220"/>
      <c r="M223" s="219"/>
      <c r="N223" s="221">
        <f>ROUND($L$223*$K$223,2)</f>
        <v>0</v>
      </c>
      <c r="O223" s="219"/>
      <c r="P223" s="219"/>
      <c r="Q223" s="219"/>
      <c r="R223" s="119"/>
      <c r="S223" s="41"/>
      <c r="T223" s="122"/>
      <c r="U223" s="123" t="s">
        <v>35</v>
      </c>
      <c r="V223" s="22"/>
      <c r="W223" s="22"/>
      <c r="X223" s="124">
        <v>0</v>
      </c>
      <c r="Y223" s="124">
        <f>$X$223*$K$223</f>
        <v>0</v>
      </c>
      <c r="Z223" s="124">
        <v>0</v>
      </c>
      <c r="AA223" s="125">
        <f>$Z$223*$K$223</f>
        <v>0</v>
      </c>
      <c r="AR223" s="80" t="s">
        <v>122</v>
      </c>
      <c r="AT223" s="80" t="s">
        <v>124</v>
      </c>
      <c r="AU223" s="80" t="s">
        <v>17</v>
      </c>
      <c r="AY223" s="6" t="s">
        <v>123</v>
      </c>
      <c r="BE223" s="126">
        <f>IF($U$223="základní",$N$223,0)</f>
        <v>0</v>
      </c>
      <c r="BF223" s="126">
        <f>IF($U$223="snížená",$N$223,0)</f>
        <v>0</v>
      </c>
      <c r="BG223" s="126">
        <f>IF($U$223="zákl. přenesená",$N$223,0)</f>
        <v>0</v>
      </c>
      <c r="BH223" s="126">
        <f>IF($U$223="sníž. přenesená",$N$223,0)</f>
        <v>0</v>
      </c>
      <c r="BI223" s="126">
        <f>IF($U$223="nulová",$N$223,0)</f>
        <v>0</v>
      </c>
      <c r="BJ223" s="80" t="s">
        <v>17</v>
      </c>
      <c r="BK223" s="126">
        <f>ROUND($L$223*$K$223,2)</f>
        <v>0</v>
      </c>
      <c r="BL223" s="80" t="s">
        <v>122</v>
      </c>
      <c r="BM223" s="80" t="s">
        <v>1488</v>
      </c>
    </row>
    <row r="224" spans="2:47" s="6" customFormat="1" ht="16.5" customHeight="1">
      <c r="B224" s="21"/>
      <c r="C224" s="22"/>
      <c r="D224" s="22"/>
      <c r="E224" s="22"/>
      <c r="F224" s="222" t="s">
        <v>1487</v>
      </c>
      <c r="G224" s="189"/>
      <c r="H224" s="189"/>
      <c r="I224" s="189"/>
      <c r="J224" s="189"/>
      <c r="K224" s="189"/>
      <c r="L224" s="189"/>
      <c r="M224" s="189"/>
      <c r="N224" s="189"/>
      <c r="O224" s="189"/>
      <c r="P224" s="189"/>
      <c r="Q224" s="189"/>
      <c r="R224" s="189"/>
      <c r="S224" s="41"/>
      <c r="T224" s="50"/>
      <c r="U224" s="22"/>
      <c r="V224" s="22"/>
      <c r="W224" s="22"/>
      <c r="X224" s="22"/>
      <c r="Y224" s="22"/>
      <c r="Z224" s="22"/>
      <c r="AA224" s="51"/>
      <c r="AT224" s="6" t="s">
        <v>128</v>
      </c>
      <c r="AU224" s="6" t="s">
        <v>17</v>
      </c>
    </row>
    <row r="225" spans="2:65" s="6" customFormat="1" ht="15.75" customHeight="1">
      <c r="B225" s="21"/>
      <c r="C225" s="117" t="s">
        <v>807</v>
      </c>
      <c r="D225" s="117" t="s">
        <v>124</v>
      </c>
      <c r="E225" s="118" t="s">
        <v>1489</v>
      </c>
      <c r="F225" s="218" t="s">
        <v>1490</v>
      </c>
      <c r="G225" s="219"/>
      <c r="H225" s="219"/>
      <c r="I225" s="219"/>
      <c r="J225" s="120" t="s">
        <v>1273</v>
      </c>
      <c r="K225" s="121">
        <v>2</v>
      </c>
      <c r="L225" s="220"/>
      <c r="M225" s="219"/>
      <c r="N225" s="221">
        <f>ROUND($L$225*$K$225,2)</f>
        <v>0</v>
      </c>
      <c r="O225" s="219"/>
      <c r="P225" s="219"/>
      <c r="Q225" s="219"/>
      <c r="R225" s="119"/>
      <c r="S225" s="41"/>
      <c r="T225" s="122"/>
      <c r="U225" s="123" t="s">
        <v>35</v>
      </c>
      <c r="V225" s="22"/>
      <c r="W225" s="22"/>
      <c r="X225" s="124">
        <v>0</v>
      </c>
      <c r="Y225" s="124">
        <f>$X$225*$K$225</f>
        <v>0</v>
      </c>
      <c r="Z225" s="124">
        <v>0</v>
      </c>
      <c r="AA225" s="125">
        <f>$Z$225*$K$225</f>
        <v>0</v>
      </c>
      <c r="AR225" s="80" t="s">
        <v>122</v>
      </c>
      <c r="AT225" s="80" t="s">
        <v>124</v>
      </c>
      <c r="AU225" s="80" t="s">
        <v>17</v>
      </c>
      <c r="AY225" s="6" t="s">
        <v>123</v>
      </c>
      <c r="BE225" s="126">
        <f>IF($U$225="základní",$N$225,0)</f>
        <v>0</v>
      </c>
      <c r="BF225" s="126">
        <f>IF($U$225="snížená",$N$225,0)</f>
        <v>0</v>
      </c>
      <c r="BG225" s="126">
        <f>IF($U$225="zákl. přenesená",$N$225,0)</f>
        <v>0</v>
      </c>
      <c r="BH225" s="126">
        <f>IF($U$225="sníž. přenesená",$N$225,0)</f>
        <v>0</v>
      </c>
      <c r="BI225" s="126">
        <f>IF($U$225="nulová",$N$225,0)</f>
        <v>0</v>
      </c>
      <c r="BJ225" s="80" t="s">
        <v>17</v>
      </c>
      <c r="BK225" s="126">
        <f>ROUND($L$225*$K$225,2)</f>
        <v>0</v>
      </c>
      <c r="BL225" s="80" t="s">
        <v>122</v>
      </c>
      <c r="BM225" s="80" t="s">
        <v>1491</v>
      </c>
    </row>
    <row r="226" spans="2:47" s="6" customFormat="1" ht="16.5" customHeight="1">
      <c r="B226" s="21"/>
      <c r="C226" s="22"/>
      <c r="D226" s="22"/>
      <c r="E226" s="22"/>
      <c r="F226" s="222" t="s">
        <v>1490</v>
      </c>
      <c r="G226" s="189"/>
      <c r="H226" s="189"/>
      <c r="I226" s="189"/>
      <c r="J226" s="189"/>
      <c r="K226" s="189"/>
      <c r="L226" s="189"/>
      <c r="M226" s="189"/>
      <c r="N226" s="189"/>
      <c r="O226" s="189"/>
      <c r="P226" s="189"/>
      <c r="Q226" s="189"/>
      <c r="R226" s="189"/>
      <c r="S226" s="41"/>
      <c r="T226" s="50"/>
      <c r="U226" s="22"/>
      <c r="V226" s="22"/>
      <c r="W226" s="22"/>
      <c r="X226" s="22"/>
      <c r="Y226" s="22"/>
      <c r="Z226" s="22"/>
      <c r="AA226" s="51"/>
      <c r="AT226" s="6" t="s">
        <v>128</v>
      </c>
      <c r="AU226" s="6" t="s">
        <v>17</v>
      </c>
    </row>
    <row r="227" spans="2:65" s="6" customFormat="1" ht="15.75" customHeight="1">
      <c r="B227" s="21"/>
      <c r="C227" s="117" t="s">
        <v>1046</v>
      </c>
      <c r="D227" s="117" t="s">
        <v>124</v>
      </c>
      <c r="E227" s="118" t="s">
        <v>1492</v>
      </c>
      <c r="F227" s="218" t="s">
        <v>1493</v>
      </c>
      <c r="G227" s="219"/>
      <c r="H227" s="219"/>
      <c r="I227" s="219"/>
      <c r="J227" s="120" t="s">
        <v>160</v>
      </c>
      <c r="K227" s="121">
        <v>1.8</v>
      </c>
      <c r="L227" s="220"/>
      <c r="M227" s="219"/>
      <c r="N227" s="221">
        <f>ROUND($L$227*$K$227,2)</f>
        <v>0</v>
      </c>
      <c r="O227" s="219"/>
      <c r="P227" s="219"/>
      <c r="Q227" s="219"/>
      <c r="R227" s="119"/>
      <c r="S227" s="41"/>
      <c r="T227" s="122"/>
      <c r="U227" s="123" t="s">
        <v>35</v>
      </c>
      <c r="V227" s="22"/>
      <c r="W227" s="22"/>
      <c r="X227" s="124">
        <v>0</v>
      </c>
      <c r="Y227" s="124">
        <f>$X$227*$K$227</f>
        <v>0</v>
      </c>
      <c r="Z227" s="124">
        <v>0</v>
      </c>
      <c r="AA227" s="125">
        <f>$Z$227*$K$227</f>
        <v>0</v>
      </c>
      <c r="AR227" s="80" t="s">
        <v>122</v>
      </c>
      <c r="AT227" s="80" t="s">
        <v>124</v>
      </c>
      <c r="AU227" s="80" t="s">
        <v>17</v>
      </c>
      <c r="AY227" s="6" t="s">
        <v>123</v>
      </c>
      <c r="BE227" s="126">
        <f>IF($U$227="základní",$N$227,0)</f>
        <v>0</v>
      </c>
      <c r="BF227" s="126">
        <f>IF($U$227="snížená",$N$227,0)</f>
        <v>0</v>
      </c>
      <c r="BG227" s="126">
        <f>IF($U$227="zákl. přenesená",$N$227,0)</f>
        <v>0</v>
      </c>
      <c r="BH227" s="126">
        <f>IF($U$227="sníž. přenesená",$N$227,0)</f>
        <v>0</v>
      </c>
      <c r="BI227" s="126">
        <f>IF($U$227="nulová",$N$227,0)</f>
        <v>0</v>
      </c>
      <c r="BJ227" s="80" t="s">
        <v>17</v>
      </c>
      <c r="BK227" s="126">
        <f>ROUND($L$227*$K$227,2)</f>
        <v>0</v>
      </c>
      <c r="BL227" s="80" t="s">
        <v>122</v>
      </c>
      <c r="BM227" s="80" t="s">
        <v>1494</v>
      </c>
    </row>
    <row r="228" spans="2:47" s="6" customFormat="1" ht="16.5" customHeight="1">
      <c r="B228" s="21"/>
      <c r="C228" s="22"/>
      <c r="D228" s="22"/>
      <c r="E228" s="22"/>
      <c r="F228" s="222" t="s">
        <v>1493</v>
      </c>
      <c r="G228" s="189"/>
      <c r="H228" s="189"/>
      <c r="I228" s="189"/>
      <c r="J228" s="189"/>
      <c r="K228" s="189"/>
      <c r="L228" s="189"/>
      <c r="M228" s="189"/>
      <c r="N228" s="189"/>
      <c r="O228" s="189"/>
      <c r="P228" s="189"/>
      <c r="Q228" s="189"/>
      <c r="R228" s="189"/>
      <c r="S228" s="41"/>
      <c r="T228" s="50"/>
      <c r="U228" s="22"/>
      <c r="V228" s="22"/>
      <c r="W228" s="22"/>
      <c r="X228" s="22"/>
      <c r="Y228" s="22"/>
      <c r="Z228" s="22"/>
      <c r="AA228" s="51"/>
      <c r="AT228" s="6" t="s">
        <v>128</v>
      </c>
      <c r="AU228" s="6" t="s">
        <v>17</v>
      </c>
    </row>
    <row r="229" spans="2:65" s="6" customFormat="1" ht="15.75" customHeight="1">
      <c r="B229" s="21"/>
      <c r="C229" s="117" t="s">
        <v>1051</v>
      </c>
      <c r="D229" s="117" t="s">
        <v>124</v>
      </c>
      <c r="E229" s="118" t="s">
        <v>1495</v>
      </c>
      <c r="F229" s="218" t="s">
        <v>1496</v>
      </c>
      <c r="G229" s="219"/>
      <c r="H229" s="219"/>
      <c r="I229" s="219"/>
      <c r="J229" s="120" t="s">
        <v>1273</v>
      </c>
      <c r="K229" s="121">
        <v>16</v>
      </c>
      <c r="L229" s="220"/>
      <c r="M229" s="219"/>
      <c r="N229" s="221">
        <f>ROUND($L$229*$K$229,2)</f>
        <v>0</v>
      </c>
      <c r="O229" s="219"/>
      <c r="P229" s="219"/>
      <c r="Q229" s="219"/>
      <c r="R229" s="119"/>
      <c r="S229" s="41"/>
      <c r="T229" s="122"/>
      <c r="U229" s="123" t="s">
        <v>35</v>
      </c>
      <c r="V229" s="22"/>
      <c r="W229" s="22"/>
      <c r="X229" s="124">
        <v>0</v>
      </c>
      <c r="Y229" s="124">
        <f>$X$229*$K$229</f>
        <v>0</v>
      </c>
      <c r="Z229" s="124">
        <v>0</v>
      </c>
      <c r="AA229" s="125">
        <f>$Z$229*$K$229</f>
        <v>0</v>
      </c>
      <c r="AR229" s="80" t="s">
        <v>122</v>
      </c>
      <c r="AT229" s="80" t="s">
        <v>124</v>
      </c>
      <c r="AU229" s="80" t="s">
        <v>17</v>
      </c>
      <c r="AY229" s="6" t="s">
        <v>123</v>
      </c>
      <c r="BE229" s="126">
        <f>IF($U$229="základní",$N$229,0)</f>
        <v>0</v>
      </c>
      <c r="BF229" s="126">
        <f>IF($U$229="snížená",$N$229,0)</f>
        <v>0</v>
      </c>
      <c r="BG229" s="126">
        <f>IF($U$229="zákl. přenesená",$N$229,0)</f>
        <v>0</v>
      </c>
      <c r="BH229" s="126">
        <f>IF($U$229="sníž. přenesená",$N$229,0)</f>
        <v>0</v>
      </c>
      <c r="BI229" s="126">
        <f>IF($U$229="nulová",$N$229,0)</f>
        <v>0</v>
      </c>
      <c r="BJ229" s="80" t="s">
        <v>17</v>
      </c>
      <c r="BK229" s="126">
        <f>ROUND($L$229*$K$229,2)</f>
        <v>0</v>
      </c>
      <c r="BL229" s="80" t="s">
        <v>122</v>
      </c>
      <c r="BM229" s="80" t="s">
        <v>1497</v>
      </c>
    </row>
    <row r="230" spans="2:47" s="6" customFormat="1" ht="16.5" customHeight="1">
      <c r="B230" s="21"/>
      <c r="C230" s="22"/>
      <c r="D230" s="22"/>
      <c r="E230" s="22"/>
      <c r="F230" s="222" t="s">
        <v>1496</v>
      </c>
      <c r="G230" s="189"/>
      <c r="H230" s="189"/>
      <c r="I230" s="189"/>
      <c r="J230" s="189"/>
      <c r="K230" s="189"/>
      <c r="L230" s="189"/>
      <c r="M230" s="189"/>
      <c r="N230" s="189"/>
      <c r="O230" s="189"/>
      <c r="P230" s="189"/>
      <c r="Q230" s="189"/>
      <c r="R230" s="189"/>
      <c r="S230" s="41"/>
      <c r="T230" s="50"/>
      <c r="U230" s="22"/>
      <c r="V230" s="22"/>
      <c r="W230" s="22"/>
      <c r="X230" s="22"/>
      <c r="Y230" s="22"/>
      <c r="Z230" s="22"/>
      <c r="AA230" s="51"/>
      <c r="AT230" s="6" t="s">
        <v>128</v>
      </c>
      <c r="AU230" s="6" t="s">
        <v>17</v>
      </c>
    </row>
    <row r="231" spans="2:65" s="6" customFormat="1" ht="15.75" customHeight="1">
      <c r="B231" s="21"/>
      <c r="C231" s="117" t="s">
        <v>1055</v>
      </c>
      <c r="D231" s="117" t="s">
        <v>124</v>
      </c>
      <c r="E231" s="118" t="s">
        <v>1498</v>
      </c>
      <c r="F231" s="218" t="s">
        <v>1499</v>
      </c>
      <c r="G231" s="219"/>
      <c r="H231" s="219"/>
      <c r="I231" s="219"/>
      <c r="J231" s="120" t="s">
        <v>218</v>
      </c>
      <c r="K231" s="121">
        <v>18</v>
      </c>
      <c r="L231" s="220"/>
      <c r="M231" s="219"/>
      <c r="N231" s="221">
        <f>ROUND($L$231*$K$231,2)</f>
        <v>0</v>
      </c>
      <c r="O231" s="219"/>
      <c r="P231" s="219"/>
      <c r="Q231" s="219"/>
      <c r="R231" s="119"/>
      <c r="S231" s="41"/>
      <c r="T231" s="122"/>
      <c r="U231" s="123" t="s">
        <v>35</v>
      </c>
      <c r="V231" s="22"/>
      <c r="W231" s="22"/>
      <c r="X231" s="124">
        <v>0</v>
      </c>
      <c r="Y231" s="124">
        <f>$X$231*$K$231</f>
        <v>0</v>
      </c>
      <c r="Z231" s="124">
        <v>0</v>
      </c>
      <c r="AA231" s="125">
        <f>$Z$231*$K$231</f>
        <v>0</v>
      </c>
      <c r="AR231" s="80" t="s">
        <v>122</v>
      </c>
      <c r="AT231" s="80" t="s">
        <v>124</v>
      </c>
      <c r="AU231" s="80" t="s">
        <v>17</v>
      </c>
      <c r="AY231" s="6" t="s">
        <v>123</v>
      </c>
      <c r="BE231" s="126">
        <f>IF($U$231="základní",$N$231,0)</f>
        <v>0</v>
      </c>
      <c r="BF231" s="126">
        <f>IF($U$231="snížená",$N$231,0)</f>
        <v>0</v>
      </c>
      <c r="BG231" s="126">
        <f>IF($U$231="zákl. přenesená",$N$231,0)</f>
        <v>0</v>
      </c>
      <c r="BH231" s="126">
        <f>IF($U$231="sníž. přenesená",$N$231,0)</f>
        <v>0</v>
      </c>
      <c r="BI231" s="126">
        <f>IF($U$231="nulová",$N$231,0)</f>
        <v>0</v>
      </c>
      <c r="BJ231" s="80" t="s">
        <v>17</v>
      </c>
      <c r="BK231" s="126">
        <f>ROUND($L$231*$K$231,2)</f>
        <v>0</v>
      </c>
      <c r="BL231" s="80" t="s">
        <v>122</v>
      </c>
      <c r="BM231" s="80" t="s">
        <v>1500</v>
      </c>
    </row>
    <row r="232" spans="2:47" s="6" customFormat="1" ht="16.5" customHeight="1">
      <c r="B232" s="21"/>
      <c r="C232" s="22"/>
      <c r="D232" s="22"/>
      <c r="E232" s="22"/>
      <c r="F232" s="222" t="s">
        <v>1499</v>
      </c>
      <c r="G232" s="189"/>
      <c r="H232" s="189"/>
      <c r="I232" s="189"/>
      <c r="J232" s="189"/>
      <c r="K232" s="189"/>
      <c r="L232" s="189"/>
      <c r="M232" s="189"/>
      <c r="N232" s="189"/>
      <c r="O232" s="189"/>
      <c r="P232" s="189"/>
      <c r="Q232" s="189"/>
      <c r="R232" s="189"/>
      <c r="S232" s="41"/>
      <c r="T232" s="50"/>
      <c r="U232" s="22"/>
      <c r="V232" s="22"/>
      <c r="W232" s="22"/>
      <c r="X232" s="22"/>
      <c r="Y232" s="22"/>
      <c r="Z232" s="22"/>
      <c r="AA232" s="51"/>
      <c r="AT232" s="6" t="s">
        <v>128</v>
      </c>
      <c r="AU232" s="6" t="s">
        <v>17</v>
      </c>
    </row>
    <row r="233" spans="2:63" s="106" customFormat="1" ht="37.5" customHeight="1">
      <c r="B233" s="107"/>
      <c r="C233" s="108"/>
      <c r="D233" s="109" t="s">
        <v>1267</v>
      </c>
      <c r="E233" s="108"/>
      <c r="F233" s="108"/>
      <c r="G233" s="108"/>
      <c r="H233" s="108"/>
      <c r="I233" s="108"/>
      <c r="J233" s="108"/>
      <c r="K233" s="108"/>
      <c r="L233" s="108"/>
      <c r="M233" s="108"/>
      <c r="N233" s="224">
        <f>$BK$233</f>
        <v>0</v>
      </c>
      <c r="O233" s="225"/>
      <c r="P233" s="225"/>
      <c r="Q233" s="225"/>
      <c r="R233" s="108"/>
      <c r="S233" s="110"/>
      <c r="T233" s="111"/>
      <c r="U233" s="108"/>
      <c r="V233" s="108"/>
      <c r="W233" s="112">
        <f>SUM($W$234:$W$243)</f>
        <v>0</v>
      </c>
      <c r="X233" s="108"/>
      <c r="Y233" s="112">
        <f>SUM($Y$234:$Y$243)</f>
        <v>0</v>
      </c>
      <c r="Z233" s="108"/>
      <c r="AA233" s="113">
        <f>SUM($AA$234:$AA$243)</f>
        <v>0</v>
      </c>
      <c r="AR233" s="114" t="s">
        <v>17</v>
      </c>
      <c r="AT233" s="114" t="s">
        <v>64</v>
      </c>
      <c r="AU233" s="114" t="s">
        <v>65</v>
      </c>
      <c r="AY233" s="114" t="s">
        <v>123</v>
      </c>
      <c r="BK233" s="115">
        <f>SUM($BK$234:$BK$243)</f>
        <v>0</v>
      </c>
    </row>
    <row r="234" spans="2:65" s="6" customFormat="1" ht="15.75" customHeight="1">
      <c r="B234" s="21"/>
      <c r="C234" s="117" t="s">
        <v>1059</v>
      </c>
      <c r="D234" s="117" t="s">
        <v>124</v>
      </c>
      <c r="E234" s="118" t="s">
        <v>1501</v>
      </c>
      <c r="F234" s="218" t="s">
        <v>1502</v>
      </c>
      <c r="G234" s="219"/>
      <c r="H234" s="219"/>
      <c r="I234" s="219"/>
      <c r="J234" s="120" t="s">
        <v>1273</v>
      </c>
      <c r="K234" s="121">
        <v>1</v>
      </c>
      <c r="L234" s="220"/>
      <c r="M234" s="219"/>
      <c r="N234" s="221">
        <f>ROUND($L$234*$K$234,2)</f>
        <v>0</v>
      </c>
      <c r="O234" s="219"/>
      <c r="P234" s="219"/>
      <c r="Q234" s="219"/>
      <c r="R234" s="119"/>
      <c r="S234" s="41"/>
      <c r="T234" s="122"/>
      <c r="U234" s="123" t="s">
        <v>35</v>
      </c>
      <c r="V234" s="22"/>
      <c r="W234" s="22"/>
      <c r="X234" s="124">
        <v>0</v>
      </c>
      <c r="Y234" s="124">
        <f>$X$234*$K$234</f>
        <v>0</v>
      </c>
      <c r="Z234" s="124">
        <v>0</v>
      </c>
      <c r="AA234" s="125">
        <f>$Z$234*$K$234</f>
        <v>0</v>
      </c>
      <c r="AR234" s="80" t="s">
        <v>122</v>
      </c>
      <c r="AT234" s="80" t="s">
        <v>124</v>
      </c>
      <c r="AU234" s="80" t="s">
        <v>17</v>
      </c>
      <c r="AY234" s="6" t="s">
        <v>123</v>
      </c>
      <c r="BE234" s="126">
        <f>IF($U$234="základní",$N$234,0)</f>
        <v>0</v>
      </c>
      <c r="BF234" s="126">
        <f>IF($U$234="snížená",$N$234,0)</f>
        <v>0</v>
      </c>
      <c r="BG234" s="126">
        <f>IF($U$234="zákl. přenesená",$N$234,0)</f>
        <v>0</v>
      </c>
      <c r="BH234" s="126">
        <f>IF($U$234="sníž. přenesená",$N$234,0)</f>
        <v>0</v>
      </c>
      <c r="BI234" s="126">
        <f>IF($U$234="nulová",$N$234,0)</f>
        <v>0</v>
      </c>
      <c r="BJ234" s="80" t="s">
        <v>17</v>
      </c>
      <c r="BK234" s="126">
        <f>ROUND($L$234*$K$234,2)</f>
        <v>0</v>
      </c>
      <c r="BL234" s="80" t="s">
        <v>122</v>
      </c>
      <c r="BM234" s="80" t="s">
        <v>1503</v>
      </c>
    </row>
    <row r="235" spans="2:47" s="6" customFormat="1" ht="16.5" customHeight="1">
      <c r="B235" s="21"/>
      <c r="C235" s="22"/>
      <c r="D235" s="22"/>
      <c r="E235" s="22"/>
      <c r="F235" s="222" t="s">
        <v>1502</v>
      </c>
      <c r="G235" s="189"/>
      <c r="H235" s="189"/>
      <c r="I235" s="189"/>
      <c r="J235" s="189"/>
      <c r="K235" s="189"/>
      <c r="L235" s="189"/>
      <c r="M235" s="189"/>
      <c r="N235" s="189"/>
      <c r="O235" s="189"/>
      <c r="P235" s="189"/>
      <c r="Q235" s="189"/>
      <c r="R235" s="189"/>
      <c r="S235" s="41"/>
      <c r="T235" s="50"/>
      <c r="U235" s="22"/>
      <c r="V235" s="22"/>
      <c r="W235" s="22"/>
      <c r="X235" s="22"/>
      <c r="Y235" s="22"/>
      <c r="Z235" s="22"/>
      <c r="AA235" s="51"/>
      <c r="AT235" s="6" t="s">
        <v>128</v>
      </c>
      <c r="AU235" s="6" t="s">
        <v>17</v>
      </c>
    </row>
    <row r="236" spans="2:65" s="6" customFormat="1" ht="15.75" customHeight="1">
      <c r="B236" s="21"/>
      <c r="C236" s="117" t="s">
        <v>1063</v>
      </c>
      <c r="D236" s="117" t="s">
        <v>124</v>
      </c>
      <c r="E236" s="118" t="s">
        <v>1504</v>
      </c>
      <c r="F236" s="218" t="s">
        <v>1505</v>
      </c>
      <c r="G236" s="219"/>
      <c r="H236" s="219"/>
      <c r="I236" s="219"/>
      <c r="J236" s="120" t="s">
        <v>1506</v>
      </c>
      <c r="K236" s="121">
        <v>0.074</v>
      </c>
      <c r="L236" s="220"/>
      <c r="M236" s="219"/>
      <c r="N236" s="221">
        <f>ROUND($L$236*$K$236,2)</f>
        <v>0</v>
      </c>
      <c r="O236" s="219"/>
      <c r="P236" s="219"/>
      <c r="Q236" s="219"/>
      <c r="R236" s="119"/>
      <c r="S236" s="41"/>
      <c r="T236" s="122"/>
      <c r="U236" s="123" t="s">
        <v>35</v>
      </c>
      <c r="V236" s="22"/>
      <c r="W236" s="22"/>
      <c r="X236" s="124">
        <v>0</v>
      </c>
      <c r="Y236" s="124">
        <f>$X$236*$K$236</f>
        <v>0</v>
      </c>
      <c r="Z236" s="124">
        <v>0</v>
      </c>
      <c r="AA236" s="125">
        <f>$Z$236*$K$236</f>
        <v>0</v>
      </c>
      <c r="AR236" s="80" t="s">
        <v>122</v>
      </c>
      <c r="AT236" s="80" t="s">
        <v>124</v>
      </c>
      <c r="AU236" s="80" t="s">
        <v>17</v>
      </c>
      <c r="AY236" s="6" t="s">
        <v>123</v>
      </c>
      <c r="BE236" s="126">
        <f>IF($U$236="základní",$N$236,0)</f>
        <v>0</v>
      </c>
      <c r="BF236" s="126">
        <f>IF($U$236="snížená",$N$236,0)</f>
        <v>0</v>
      </c>
      <c r="BG236" s="126">
        <f>IF($U$236="zákl. přenesená",$N$236,0)</f>
        <v>0</v>
      </c>
      <c r="BH236" s="126">
        <f>IF($U$236="sníž. přenesená",$N$236,0)</f>
        <v>0</v>
      </c>
      <c r="BI236" s="126">
        <f>IF($U$236="nulová",$N$236,0)</f>
        <v>0</v>
      </c>
      <c r="BJ236" s="80" t="s">
        <v>17</v>
      </c>
      <c r="BK236" s="126">
        <f>ROUND($L$236*$K$236,2)</f>
        <v>0</v>
      </c>
      <c r="BL236" s="80" t="s">
        <v>122</v>
      </c>
      <c r="BM236" s="80" t="s">
        <v>1507</v>
      </c>
    </row>
    <row r="237" spans="2:47" s="6" customFormat="1" ht="16.5" customHeight="1">
      <c r="B237" s="21"/>
      <c r="C237" s="22"/>
      <c r="D237" s="22"/>
      <c r="E237" s="22"/>
      <c r="F237" s="222" t="s">
        <v>1505</v>
      </c>
      <c r="G237" s="189"/>
      <c r="H237" s="189"/>
      <c r="I237" s="189"/>
      <c r="J237" s="189"/>
      <c r="K237" s="189"/>
      <c r="L237" s="189"/>
      <c r="M237" s="189"/>
      <c r="N237" s="189"/>
      <c r="O237" s="189"/>
      <c r="P237" s="189"/>
      <c r="Q237" s="189"/>
      <c r="R237" s="189"/>
      <c r="S237" s="41"/>
      <c r="T237" s="50"/>
      <c r="U237" s="22"/>
      <c r="V237" s="22"/>
      <c r="W237" s="22"/>
      <c r="X237" s="22"/>
      <c r="Y237" s="22"/>
      <c r="Z237" s="22"/>
      <c r="AA237" s="51"/>
      <c r="AT237" s="6" t="s">
        <v>128</v>
      </c>
      <c r="AU237" s="6" t="s">
        <v>17</v>
      </c>
    </row>
    <row r="238" spans="2:65" s="6" customFormat="1" ht="15.75" customHeight="1">
      <c r="B238" s="21"/>
      <c r="C238" s="117" t="s">
        <v>1067</v>
      </c>
      <c r="D238" s="117" t="s">
        <v>124</v>
      </c>
      <c r="E238" s="118" t="s">
        <v>1508</v>
      </c>
      <c r="F238" s="218" t="s">
        <v>1509</v>
      </c>
      <c r="G238" s="219"/>
      <c r="H238" s="219"/>
      <c r="I238" s="219"/>
      <c r="J238" s="120" t="s">
        <v>1273</v>
      </c>
      <c r="K238" s="121">
        <v>1</v>
      </c>
      <c r="L238" s="220"/>
      <c r="M238" s="219"/>
      <c r="N238" s="221">
        <f>ROUND($L$238*$K$238,2)</f>
        <v>0</v>
      </c>
      <c r="O238" s="219"/>
      <c r="P238" s="219"/>
      <c r="Q238" s="219"/>
      <c r="R238" s="119"/>
      <c r="S238" s="41"/>
      <c r="T238" s="122"/>
      <c r="U238" s="123" t="s">
        <v>35</v>
      </c>
      <c r="V238" s="22"/>
      <c r="W238" s="22"/>
      <c r="X238" s="124">
        <v>0</v>
      </c>
      <c r="Y238" s="124">
        <f>$X$238*$K$238</f>
        <v>0</v>
      </c>
      <c r="Z238" s="124">
        <v>0</v>
      </c>
      <c r="AA238" s="125">
        <f>$Z$238*$K$238</f>
        <v>0</v>
      </c>
      <c r="AR238" s="80" t="s">
        <v>122</v>
      </c>
      <c r="AT238" s="80" t="s">
        <v>124</v>
      </c>
      <c r="AU238" s="80" t="s">
        <v>17</v>
      </c>
      <c r="AY238" s="6" t="s">
        <v>123</v>
      </c>
      <c r="BE238" s="126">
        <f>IF($U$238="základní",$N$238,0)</f>
        <v>0</v>
      </c>
      <c r="BF238" s="126">
        <f>IF($U$238="snížená",$N$238,0)</f>
        <v>0</v>
      </c>
      <c r="BG238" s="126">
        <f>IF($U$238="zákl. přenesená",$N$238,0)</f>
        <v>0</v>
      </c>
      <c r="BH238" s="126">
        <f>IF($U$238="sníž. přenesená",$N$238,0)</f>
        <v>0</v>
      </c>
      <c r="BI238" s="126">
        <f>IF($U$238="nulová",$N$238,0)</f>
        <v>0</v>
      </c>
      <c r="BJ238" s="80" t="s">
        <v>17</v>
      </c>
      <c r="BK238" s="126">
        <f>ROUND($L$238*$K$238,2)</f>
        <v>0</v>
      </c>
      <c r="BL238" s="80" t="s">
        <v>122</v>
      </c>
      <c r="BM238" s="80" t="s">
        <v>1510</v>
      </c>
    </row>
    <row r="239" spans="2:47" s="6" customFormat="1" ht="16.5" customHeight="1">
      <c r="B239" s="21"/>
      <c r="C239" s="22"/>
      <c r="D239" s="22"/>
      <c r="E239" s="22"/>
      <c r="F239" s="222" t="s">
        <v>1509</v>
      </c>
      <c r="G239" s="189"/>
      <c r="H239" s="189"/>
      <c r="I239" s="189"/>
      <c r="J239" s="189"/>
      <c r="K239" s="189"/>
      <c r="L239" s="189"/>
      <c r="M239" s="189"/>
      <c r="N239" s="189"/>
      <c r="O239" s="189"/>
      <c r="P239" s="189"/>
      <c r="Q239" s="189"/>
      <c r="R239" s="189"/>
      <c r="S239" s="41"/>
      <c r="T239" s="50"/>
      <c r="U239" s="22"/>
      <c r="V239" s="22"/>
      <c r="W239" s="22"/>
      <c r="X239" s="22"/>
      <c r="Y239" s="22"/>
      <c r="Z239" s="22"/>
      <c r="AA239" s="51"/>
      <c r="AT239" s="6" t="s">
        <v>128</v>
      </c>
      <c r="AU239" s="6" t="s">
        <v>17</v>
      </c>
    </row>
    <row r="240" spans="2:65" s="6" customFormat="1" ht="15.75" customHeight="1">
      <c r="B240" s="21"/>
      <c r="C240" s="117" t="s">
        <v>1072</v>
      </c>
      <c r="D240" s="117" t="s">
        <v>124</v>
      </c>
      <c r="E240" s="118" t="s">
        <v>1511</v>
      </c>
      <c r="F240" s="218" t="s">
        <v>1512</v>
      </c>
      <c r="G240" s="219"/>
      <c r="H240" s="219"/>
      <c r="I240" s="219"/>
      <c r="J240" s="120" t="s">
        <v>1273</v>
      </c>
      <c r="K240" s="121">
        <v>1</v>
      </c>
      <c r="L240" s="220"/>
      <c r="M240" s="219"/>
      <c r="N240" s="221">
        <f>ROUND($L$240*$K$240,2)</f>
        <v>0</v>
      </c>
      <c r="O240" s="219"/>
      <c r="P240" s="219"/>
      <c r="Q240" s="219"/>
      <c r="R240" s="119"/>
      <c r="S240" s="41"/>
      <c r="T240" s="122"/>
      <c r="U240" s="123" t="s">
        <v>35</v>
      </c>
      <c r="V240" s="22"/>
      <c r="W240" s="22"/>
      <c r="X240" s="124">
        <v>0</v>
      </c>
      <c r="Y240" s="124">
        <f>$X$240*$K$240</f>
        <v>0</v>
      </c>
      <c r="Z240" s="124">
        <v>0</v>
      </c>
      <c r="AA240" s="125">
        <f>$Z$240*$K$240</f>
        <v>0</v>
      </c>
      <c r="AR240" s="80" t="s">
        <v>122</v>
      </c>
      <c r="AT240" s="80" t="s">
        <v>124</v>
      </c>
      <c r="AU240" s="80" t="s">
        <v>17</v>
      </c>
      <c r="AY240" s="6" t="s">
        <v>123</v>
      </c>
      <c r="BE240" s="126">
        <f>IF($U$240="základní",$N$240,0)</f>
        <v>0</v>
      </c>
      <c r="BF240" s="126">
        <f>IF($U$240="snížená",$N$240,0)</f>
        <v>0</v>
      </c>
      <c r="BG240" s="126">
        <f>IF($U$240="zákl. přenesená",$N$240,0)</f>
        <v>0</v>
      </c>
      <c r="BH240" s="126">
        <f>IF($U$240="sníž. přenesená",$N$240,0)</f>
        <v>0</v>
      </c>
      <c r="BI240" s="126">
        <f>IF($U$240="nulová",$N$240,0)</f>
        <v>0</v>
      </c>
      <c r="BJ240" s="80" t="s">
        <v>17</v>
      </c>
      <c r="BK240" s="126">
        <f>ROUND($L$240*$K$240,2)</f>
        <v>0</v>
      </c>
      <c r="BL240" s="80" t="s">
        <v>122</v>
      </c>
      <c r="BM240" s="80" t="s">
        <v>1513</v>
      </c>
    </row>
    <row r="241" spans="2:47" s="6" customFormat="1" ht="16.5" customHeight="1">
      <c r="B241" s="21"/>
      <c r="C241" s="22"/>
      <c r="D241" s="22"/>
      <c r="E241" s="22"/>
      <c r="F241" s="222" t="s">
        <v>1512</v>
      </c>
      <c r="G241" s="189"/>
      <c r="H241" s="189"/>
      <c r="I241" s="189"/>
      <c r="J241" s="189"/>
      <c r="K241" s="189"/>
      <c r="L241" s="189"/>
      <c r="M241" s="189"/>
      <c r="N241" s="189"/>
      <c r="O241" s="189"/>
      <c r="P241" s="189"/>
      <c r="Q241" s="189"/>
      <c r="R241" s="189"/>
      <c r="S241" s="41"/>
      <c r="T241" s="50"/>
      <c r="U241" s="22"/>
      <c r="V241" s="22"/>
      <c r="W241" s="22"/>
      <c r="X241" s="22"/>
      <c r="Y241" s="22"/>
      <c r="Z241" s="22"/>
      <c r="AA241" s="51"/>
      <c r="AT241" s="6" t="s">
        <v>128</v>
      </c>
      <c r="AU241" s="6" t="s">
        <v>17</v>
      </c>
    </row>
    <row r="242" spans="2:65" s="6" customFormat="1" ht="15.75" customHeight="1">
      <c r="B242" s="21"/>
      <c r="C242" s="117" t="s">
        <v>1076</v>
      </c>
      <c r="D242" s="117" t="s">
        <v>124</v>
      </c>
      <c r="E242" s="118" t="s">
        <v>1514</v>
      </c>
      <c r="F242" s="218" t="s">
        <v>1515</v>
      </c>
      <c r="G242" s="219"/>
      <c r="H242" s="219"/>
      <c r="I242" s="219"/>
      <c r="J242" s="120" t="s">
        <v>1273</v>
      </c>
      <c r="K242" s="121">
        <v>8</v>
      </c>
      <c r="L242" s="220"/>
      <c r="M242" s="219"/>
      <c r="N242" s="221">
        <f>ROUND($L$242*$K$242,2)</f>
        <v>0</v>
      </c>
      <c r="O242" s="219"/>
      <c r="P242" s="219"/>
      <c r="Q242" s="219"/>
      <c r="R242" s="119"/>
      <c r="S242" s="41"/>
      <c r="T242" s="122"/>
      <c r="U242" s="123" t="s">
        <v>35</v>
      </c>
      <c r="V242" s="22"/>
      <c r="W242" s="22"/>
      <c r="X242" s="124">
        <v>0</v>
      </c>
      <c r="Y242" s="124">
        <f>$X$242*$K$242</f>
        <v>0</v>
      </c>
      <c r="Z242" s="124">
        <v>0</v>
      </c>
      <c r="AA242" s="125">
        <f>$Z$242*$K$242</f>
        <v>0</v>
      </c>
      <c r="AR242" s="80" t="s">
        <v>122</v>
      </c>
      <c r="AT242" s="80" t="s">
        <v>124</v>
      </c>
      <c r="AU242" s="80" t="s">
        <v>17</v>
      </c>
      <c r="AY242" s="6" t="s">
        <v>123</v>
      </c>
      <c r="BE242" s="126">
        <f>IF($U$242="základní",$N$242,0)</f>
        <v>0</v>
      </c>
      <c r="BF242" s="126">
        <f>IF($U$242="snížená",$N$242,0)</f>
        <v>0</v>
      </c>
      <c r="BG242" s="126">
        <f>IF($U$242="zákl. přenesená",$N$242,0)</f>
        <v>0</v>
      </c>
      <c r="BH242" s="126">
        <f>IF($U$242="sníž. přenesená",$N$242,0)</f>
        <v>0</v>
      </c>
      <c r="BI242" s="126">
        <f>IF($U$242="nulová",$N$242,0)</f>
        <v>0</v>
      </c>
      <c r="BJ242" s="80" t="s">
        <v>17</v>
      </c>
      <c r="BK242" s="126">
        <f>ROUND($L$242*$K$242,2)</f>
        <v>0</v>
      </c>
      <c r="BL242" s="80" t="s">
        <v>122</v>
      </c>
      <c r="BM242" s="80" t="s">
        <v>1516</v>
      </c>
    </row>
    <row r="243" spans="2:47" s="6" customFormat="1" ht="16.5" customHeight="1">
      <c r="B243" s="21"/>
      <c r="C243" s="22"/>
      <c r="D243" s="22"/>
      <c r="E243" s="22"/>
      <c r="F243" s="222" t="s">
        <v>1515</v>
      </c>
      <c r="G243" s="189"/>
      <c r="H243" s="189"/>
      <c r="I243" s="189"/>
      <c r="J243" s="189"/>
      <c r="K243" s="189"/>
      <c r="L243" s="189"/>
      <c r="M243" s="189"/>
      <c r="N243" s="189"/>
      <c r="O243" s="189"/>
      <c r="P243" s="189"/>
      <c r="Q243" s="189"/>
      <c r="R243" s="189"/>
      <c r="S243" s="41"/>
      <c r="T243" s="127"/>
      <c r="U243" s="128"/>
      <c r="V243" s="128"/>
      <c r="W243" s="128"/>
      <c r="X243" s="128"/>
      <c r="Y243" s="128"/>
      <c r="Z243" s="128"/>
      <c r="AA243" s="129"/>
      <c r="AT243" s="6" t="s">
        <v>128</v>
      </c>
      <c r="AU243" s="6" t="s">
        <v>17</v>
      </c>
    </row>
    <row r="244" spans="2:19" s="6" customFormat="1" ht="7.5" customHeight="1">
      <c r="B244" s="36"/>
      <c r="C244" s="37"/>
      <c r="D244" s="37"/>
      <c r="E244" s="37"/>
      <c r="F244" s="37"/>
      <c r="G244" s="37"/>
      <c r="H244" s="37"/>
      <c r="I244" s="37"/>
      <c r="J244" s="37"/>
      <c r="K244" s="37"/>
      <c r="L244" s="37"/>
      <c r="M244" s="37"/>
      <c r="N244" s="37"/>
      <c r="O244" s="37"/>
      <c r="P244" s="37"/>
      <c r="Q244" s="37"/>
      <c r="R244" s="37"/>
      <c r="S244" s="41"/>
    </row>
    <row r="427" s="2" customFormat="1" ht="14.25" customHeight="1"/>
  </sheetData>
  <sheetProtection password="CC35" sheet="1" objects="1" scenarios="1" formatColumns="0" formatRows="0" sort="0" autoFilter="0"/>
  <mergeCells count="381">
    <mergeCell ref="H1:K1"/>
    <mergeCell ref="S2:AC2"/>
    <mergeCell ref="F243:R243"/>
    <mergeCell ref="N74:Q74"/>
    <mergeCell ref="N75:Q75"/>
    <mergeCell ref="N120:Q120"/>
    <mergeCell ref="N159:Q159"/>
    <mergeCell ref="N178:Q178"/>
    <mergeCell ref="N233:Q233"/>
    <mergeCell ref="F239:R239"/>
    <mergeCell ref="F240:I240"/>
    <mergeCell ref="L240:M240"/>
    <mergeCell ref="N240:Q240"/>
    <mergeCell ref="F241:R241"/>
    <mergeCell ref="F242:I242"/>
    <mergeCell ref="L242:M242"/>
    <mergeCell ref="N242:Q242"/>
    <mergeCell ref="F235:R235"/>
    <mergeCell ref="F236:I236"/>
    <mergeCell ref="L236:M236"/>
    <mergeCell ref="N236:Q236"/>
    <mergeCell ref="F237:R237"/>
    <mergeCell ref="F238:I238"/>
    <mergeCell ref="L238:M238"/>
    <mergeCell ref="N238:Q238"/>
    <mergeCell ref="F230:R230"/>
    <mergeCell ref="F231:I231"/>
    <mergeCell ref="L231:M231"/>
    <mergeCell ref="N231:Q231"/>
    <mergeCell ref="F232:R232"/>
    <mergeCell ref="F234:I234"/>
    <mergeCell ref="L234:M234"/>
    <mergeCell ref="N234:Q234"/>
    <mergeCell ref="F226:R226"/>
    <mergeCell ref="F227:I227"/>
    <mergeCell ref="L227:M227"/>
    <mergeCell ref="N227:Q227"/>
    <mergeCell ref="F228:R228"/>
    <mergeCell ref="F229:I229"/>
    <mergeCell ref="L229:M229"/>
    <mergeCell ref="N229:Q229"/>
    <mergeCell ref="F222:R222"/>
    <mergeCell ref="F223:I223"/>
    <mergeCell ref="L223:M223"/>
    <mergeCell ref="N223:Q223"/>
    <mergeCell ref="F224:R224"/>
    <mergeCell ref="F225:I225"/>
    <mergeCell ref="L225:M225"/>
    <mergeCell ref="N225:Q225"/>
    <mergeCell ref="F218:R218"/>
    <mergeCell ref="F219:I219"/>
    <mergeCell ref="L219:M219"/>
    <mergeCell ref="N219:Q219"/>
    <mergeCell ref="F220:R220"/>
    <mergeCell ref="F221:I221"/>
    <mergeCell ref="L221:M221"/>
    <mergeCell ref="N221:Q221"/>
    <mergeCell ref="F214:R214"/>
    <mergeCell ref="F215:I215"/>
    <mergeCell ref="L215:M215"/>
    <mergeCell ref="N215:Q215"/>
    <mergeCell ref="F216:R216"/>
    <mergeCell ref="F217:I217"/>
    <mergeCell ref="L217:M217"/>
    <mergeCell ref="N217:Q217"/>
    <mergeCell ref="F210:R210"/>
    <mergeCell ref="F211:I211"/>
    <mergeCell ref="L211:M211"/>
    <mergeCell ref="N211:Q211"/>
    <mergeCell ref="F212:R212"/>
    <mergeCell ref="F213:I213"/>
    <mergeCell ref="L213:M213"/>
    <mergeCell ref="N213:Q213"/>
    <mergeCell ref="F206:R206"/>
    <mergeCell ref="F207:I207"/>
    <mergeCell ref="L207:M207"/>
    <mergeCell ref="N207:Q207"/>
    <mergeCell ref="F208:R208"/>
    <mergeCell ref="F209:I209"/>
    <mergeCell ref="L209:M209"/>
    <mergeCell ref="N209:Q209"/>
    <mergeCell ref="F202:R202"/>
    <mergeCell ref="F203:I203"/>
    <mergeCell ref="L203:M203"/>
    <mergeCell ref="N203:Q203"/>
    <mergeCell ref="F204:R204"/>
    <mergeCell ref="F205:I205"/>
    <mergeCell ref="L205:M205"/>
    <mergeCell ref="N205:Q205"/>
    <mergeCell ref="F198:R198"/>
    <mergeCell ref="F199:I199"/>
    <mergeCell ref="L199:M199"/>
    <mergeCell ref="N199:Q199"/>
    <mergeCell ref="F200:R200"/>
    <mergeCell ref="F201:I201"/>
    <mergeCell ref="L201:M201"/>
    <mergeCell ref="N201:Q201"/>
    <mergeCell ref="F194:R194"/>
    <mergeCell ref="F195:I195"/>
    <mergeCell ref="L195:M195"/>
    <mergeCell ref="N195:Q195"/>
    <mergeCell ref="F196:R196"/>
    <mergeCell ref="F197:I197"/>
    <mergeCell ref="L197:M197"/>
    <mergeCell ref="N197:Q197"/>
    <mergeCell ref="F190:R190"/>
    <mergeCell ref="F191:I191"/>
    <mergeCell ref="L191:M191"/>
    <mergeCell ref="N191:Q191"/>
    <mergeCell ref="F192:R192"/>
    <mergeCell ref="F193:I193"/>
    <mergeCell ref="L193:M193"/>
    <mergeCell ref="N193:Q193"/>
    <mergeCell ref="F186:R186"/>
    <mergeCell ref="F187:I187"/>
    <mergeCell ref="L187:M187"/>
    <mergeCell ref="N187:Q187"/>
    <mergeCell ref="F188:R188"/>
    <mergeCell ref="F189:I189"/>
    <mergeCell ref="L189:M189"/>
    <mergeCell ref="N189:Q189"/>
    <mergeCell ref="F182:R182"/>
    <mergeCell ref="F183:I183"/>
    <mergeCell ref="L183:M183"/>
    <mergeCell ref="N183:Q183"/>
    <mergeCell ref="F184:R184"/>
    <mergeCell ref="F185:I185"/>
    <mergeCell ref="L185:M185"/>
    <mergeCell ref="N185:Q185"/>
    <mergeCell ref="F177:R177"/>
    <mergeCell ref="F179:I179"/>
    <mergeCell ref="L179:M179"/>
    <mergeCell ref="N179:Q179"/>
    <mergeCell ref="F180:R180"/>
    <mergeCell ref="F181:I181"/>
    <mergeCell ref="L181:M181"/>
    <mergeCell ref="N181:Q181"/>
    <mergeCell ref="F173:R173"/>
    <mergeCell ref="F174:I174"/>
    <mergeCell ref="L174:M174"/>
    <mergeCell ref="N174:Q174"/>
    <mergeCell ref="F175:R175"/>
    <mergeCell ref="F176:I176"/>
    <mergeCell ref="L176:M176"/>
    <mergeCell ref="N176:Q176"/>
    <mergeCell ref="F169:R169"/>
    <mergeCell ref="F170:I170"/>
    <mergeCell ref="L170:M170"/>
    <mergeCell ref="N170:Q170"/>
    <mergeCell ref="F171:R171"/>
    <mergeCell ref="F172:I172"/>
    <mergeCell ref="L172:M172"/>
    <mergeCell ref="N172:Q172"/>
    <mergeCell ref="F165:R165"/>
    <mergeCell ref="F166:I166"/>
    <mergeCell ref="L166:M166"/>
    <mergeCell ref="N166:Q166"/>
    <mergeCell ref="F167:R167"/>
    <mergeCell ref="F168:I168"/>
    <mergeCell ref="L168:M168"/>
    <mergeCell ref="N168:Q168"/>
    <mergeCell ref="F161:R161"/>
    <mergeCell ref="F162:I162"/>
    <mergeCell ref="L162:M162"/>
    <mergeCell ref="N162:Q162"/>
    <mergeCell ref="F163:R163"/>
    <mergeCell ref="F164:I164"/>
    <mergeCell ref="L164:M164"/>
    <mergeCell ref="N164:Q164"/>
    <mergeCell ref="F156:R156"/>
    <mergeCell ref="F157:I157"/>
    <mergeCell ref="L157:M157"/>
    <mergeCell ref="N157:Q157"/>
    <mergeCell ref="F158:R158"/>
    <mergeCell ref="F160:I160"/>
    <mergeCell ref="L160:M160"/>
    <mergeCell ref="N160:Q160"/>
    <mergeCell ref="F152:R152"/>
    <mergeCell ref="F153:I153"/>
    <mergeCell ref="L153:M153"/>
    <mergeCell ref="N153:Q153"/>
    <mergeCell ref="F154:R154"/>
    <mergeCell ref="F155:I155"/>
    <mergeCell ref="L155:M155"/>
    <mergeCell ref="N155:Q155"/>
    <mergeCell ref="F148:R148"/>
    <mergeCell ref="F149:I149"/>
    <mergeCell ref="L149:M149"/>
    <mergeCell ref="N149:Q149"/>
    <mergeCell ref="F150:R150"/>
    <mergeCell ref="F151:I151"/>
    <mergeCell ref="L151:M151"/>
    <mergeCell ref="N151:Q151"/>
    <mergeCell ref="F144:R144"/>
    <mergeCell ref="F145:I145"/>
    <mergeCell ref="L145:M145"/>
    <mergeCell ref="N145:Q145"/>
    <mergeCell ref="F146:R146"/>
    <mergeCell ref="F147:I147"/>
    <mergeCell ref="L147:M147"/>
    <mergeCell ref="N147:Q147"/>
    <mergeCell ref="F140:R140"/>
    <mergeCell ref="F141:I141"/>
    <mergeCell ref="L141:M141"/>
    <mergeCell ref="N141:Q141"/>
    <mergeCell ref="F142:R142"/>
    <mergeCell ref="F143:I143"/>
    <mergeCell ref="L143:M143"/>
    <mergeCell ref="N143:Q143"/>
    <mergeCell ref="F136:R136"/>
    <mergeCell ref="F137:I137"/>
    <mergeCell ref="L137:M137"/>
    <mergeCell ref="N137:Q137"/>
    <mergeCell ref="F138:R138"/>
    <mergeCell ref="F139:I139"/>
    <mergeCell ref="L139:M139"/>
    <mergeCell ref="N139:Q139"/>
    <mergeCell ref="F132:R132"/>
    <mergeCell ref="F133:I133"/>
    <mergeCell ref="L133:M133"/>
    <mergeCell ref="N133:Q133"/>
    <mergeCell ref="F134:R134"/>
    <mergeCell ref="F135:I135"/>
    <mergeCell ref="L135:M135"/>
    <mergeCell ref="N135:Q135"/>
    <mergeCell ref="F128:R128"/>
    <mergeCell ref="F129:I129"/>
    <mergeCell ref="L129:M129"/>
    <mergeCell ref="N129:Q129"/>
    <mergeCell ref="F130:R130"/>
    <mergeCell ref="F131:I131"/>
    <mergeCell ref="L131:M131"/>
    <mergeCell ref="N131:Q131"/>
    <mergeCell ref="F124:R124"/>
    <mergeCell ref="F125:I125"/>
    <mergeCell ref="L125:M125"/>
    <mergeCell ref="N125:Q125"/>
    <mergeCell ref="F126:R126"/>
    <mergeCell ref="F127:I127"/>
    <mergeCell ref="L127:M127"/>
    <mergeCell ref="N127:Q127"/>
    <mergeCell ref="F119:R119"/>
    <mergeCell ref="F121:I121"/>
    <mergeCell ref="L121:M121"/>
    <mergeCell ref="N121:Q121"/>
    <mergeCell ref="F122:R122"/>
    <mergeCell ref="F123:I123"/>
    <mergeCell ref="L123:M123"/>
    <mergeCell ref="N123:Q123"/>
    <mergeCell ref="F115:R115"/>
    <mergeCell ref="F116:I116"/>
    <mergeCell ref="L116:M116"/>
    <mergeCell ref="N116:Q116"/>
    <mergeCell ref="F117:R117"/>
    <mergeCell ref="F118:I118"/>
    <mergeCell ref="L118:M118"/>
    <mergeCell ref="N118:Q118"/>
    <mergeCell ref="F111:R111"/>
    <mergeCell ref="F112:I112"/>
    <mergeCell ref="L112:M112"/>
    <mergeCell ref="N112:Q112"/>
    <mergeCell ref="F113:R113"/>
    <mergeCell ref="F114:I114"/>
    <mergeCell ref="L114:M114"/>
    <mergeCell ref="N114:Q114"/>
    <mergeCell ref="F107:R107"/>
    <mergeCell ref="F108:I108"/>
    <mergeCell ref="L108:M108"/>
    <mergeCell ref="N108:Q108"/>
    <mergeCell ref="F109:R109"/>
    <mergeCell ref="F110:I110"/>
    <mergeCell ref="L110:M110"/>
    <mergeCell ref="N110:Q110"/>
    <mergeCell ref="F103:R103"/>
    <mergeCell ref="F104:I104"/>
    <mergeCell ref="L104:M104"/>
    <mergeCell ref="N104:Q104"/>
    <mergeCell ref="F105:R105"/>
    <mergeCell ref="F106:I106"/>
    <mergeCell ref="L106:M106"/>
    <mergeCell ref="N106:Q106"/>
    <mergeCell ref="F99:R99"/>
    <mergeCell ref="F100:I100"/>
    <mergeCell ref="L100:M100"/>
    <mergeCell ref="N100:Q100"/>
    <mergeCell ref="F101:R101"/>
    <mergeCell ref="F102:I102"/>
    <mergeCell ref="L102:M102"/>
    <mergeCell ref="N102:Q102"/>
    <mergeCell ref="F95:R95"/>
    <mergeCell ref="F96:I96"/>
    <mergeCell ref="L96:M96"/>
    <mergeCell ref="N96:Q96"/>
    <mergeCell ref="F97:R97"/>
    <mergeCell ref="F98:I98"/>
    <mergeCell ref="L98:M98"/>
    <mergeCell ref="N98:Q98"/>
    <mergeCell ref="F91:R91"/>
    <mergeCell ref="F92:I92"/>
    <mergeCell ref="L92:M92"/>
    <mergeCell ref="N92:Q92"/>
    <mergeCell ref="F93:R93"/>
    <mergeCell ref="F94:I94"/>
    <mergeCell ref="L94:M94"/>
    <mergeCell ref="N94:Q94"/>
    <mergeCell ref="F87:R87"/>
    <mergeCell ref="F88:I88"/>
    <mergeCell ref="L88:M88"/>
    <mergeCell ref="N88:Q88"/>
    <mergeCell ref="F89:R89"/>
    <mergeCell ref="F90:I90"/>
    <mergeCell ref="L90:M90"/>
    <mergeCell ref="N90:Q90"/>
    <mergeCell ref="F83:R83"/>
    <mergeCell ref="F84:I84"/>
    <mergeCell ref="L84:M84"/>
    <mergeCell ref="N84:Q84"/>
    <mergeCell ref="F85:R85"/>
    <mergeCell ref="F86:I86"/>
    <mergeCell ref="L86:M86"/>
    <mergeCell ref="N86:Q86"/>
    <mergeCell ref="F79:R79"/>
    <mergeCell ref="F80:I80"/>
    <mergeCell ref="L80:M80"/>
    <mergeCell ref="N80:Q80"/>
    <mergeCell ref="F81:R81"/>
    <mergeCell ref="F82:I82"/>
    <mergeCell ref="L82:M82"/>
    <mergeCell ref="N82:Q82"/>
    <mergeCell ref="F76:I76"/>
    <mergeCell ref="L76:M76"/>
    <mergeCell ref="N76:Q76"/>
    <mergeCell ref="F77:R77"/>
    <mergeCell ref="F78:I78"/>
    <mergeCell ref="L78:M78"/>
    <mergeCell ref="N78:Q78"/>
    <mergeCell ref="C63:R63"/>
    <mergeCell ref="F65:Q65"/>
    <mergeCell ref="F66:Q66"/>
    <mergeCell ref="M68:P68"/>
    <mergeCell ref="M70:Q70"/>
    <mergeCell ref="F73:I73"/>
    <mergeCell ref="L73:M73"/>
    <mergeCell ref="N73:Q73"/>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2013-04-30T08:33:36Z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