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3" activeTab="7"/>
  </bookViews>
  <sheets>
    <sheet name="Rekapitulace stavby" sheetId="1" r:id="rId1"/>
    <sheet name="20131010 - Karlovy Vary,S..." sheetId="2" r:id="rId2"/>
    <sheet name="VN - Vedlejší a ostaní ná..." sheetId="3" r:id="rId3"/>
    <sheet name="Krajní jednořadová" sheetId="4" r:id="rId4"/>
    <sheet name="Krajní dvouřadová" sheetId="5" r:id="rId5"/>
    <sheet name="Vnitřní jednořadová" sheetId="6" r:id="rId6"/>
    <sheet name="Vnitřní dvouřadová" sheetId="7" r:id="rId7"/>
    <sheet name="Krajní jednořadová AZBEST" sheetId="8" r:id="rId8"/>
    <sheet name="Pokyny pro vyplnění" sheetId="9" r:id="rId9"/>
  </sheets>
  <externalReferences>
    <externalReference r:id="rId12"/>
  </externalReferences>
  <definedNames>
    <definedName name="_xlnm.Print_Titles" localSheetId="1">'20131010 - Karlovy Vary,S...'!$68:$68</definedName>
    <definedName name="_xlnm.Print_Titles" localSheetId="0">'Rekapitulace stavby'!$48:$48</definedName>
    <definedName name="_xlnm.Print_Titles" localSheetId="2">'VN - Vedlejší a ostaní ná...'!$74:$74</definedName>
    <definedName name="_xlnm.Print_Area" localSheetId="1">'20131010 - Karlovy Vary,S...'!$C$4:$P$32,'20131010 - Karlovy Vary,S...'!$C$38:$Q$53,'20131010 - Karlovy Vary,S...'!$C$59:$R$122</definedName>
    <definedName name="_xlnm.Print_Area" localSheetId="8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stavby'!$C$38:$AQ$53</definedName>
    <definedName name="_xlnm.Print_Area" localSheetId="2">'VN - Vedlejší a ostaní ná...'!$C$4:$P$33,'VN - Vedlejší a ostaní ná...'!$C$39:$Q$58,'VN - Vedlejší a ostaní ná...'!$C$64:$R$93</definedName>
  </definedNames>
  <calcPr fullCalcOnLoad="1"/>
</workbook>
</file>

<file path=xl/sharedStrings.xml><?xml version="1.0" encoding="utf-8"?>
<sst xmlns="http://schemas.openxmlformats.org/spreadsheetml/2006/main" count="3785" uniqueCount="617">
  <si>
    <t>Export VZ</t>
  </si>
  <si>
    <t>List obsahuje:</t>
  </si>
  <si>
    <t>2.0</t>
  </si>
  <si>
    <t>False</t>
  </si>
  <si>
    <t>{12254421-3C86-4CCF-B15C-B0051B7BDF81}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</si>
  <si>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</si>
  <si>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</si>
  <si>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</si>
  <si>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</si>
  <si>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</si>
  <si>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</si>
  <si>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</si>
  <si>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</si>
  <si>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</si>
  <si>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20131010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</si>
  <si>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</si>
  <si>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</si>
  <si>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Karlovy Vary,Stará Role -Demolice řadových garáží v Jabloňové ulici aktualizace k 30.9.2013</t>
  </si>
  <si>
    <t>0,1</t>
  </si>
  <si>
    <t>KSO:</t>
  </si>
  <si>
    <t>CC-CZ:</t>
  </si>
  <si>
    <t>1</t>
  </si>
  <si>
    <t>Místo:</t>
  </si>
  <si>
    <t>Karlovy Vary</t>
  </si>
  <si>
    <t>Datum:</t>
  </si>
  <si>
    <t>10.10.2013</t>
  </si>
  <si>
    <t>10</t>
  </si>
  <si>
    <t>100</t>
  </si>
  <si>
    <t>Zadavatel:</t>
  </si>
  <si>
    <t>IČ:</t>
  </si>
  <si>
    <t>Statutární město Karlovy Vary,Moskevská 2035/21</t>
  </si>
  <si>
    <t>DIČ:</t>
  </si>
  <si>
    <t>Uchazeč:</t>
  </si>
  <si>
    <t>Vyplň údaj</t>
  </si>
  <si>
    <t>Projektant:</t>
  </si>
  <si>
    <t>Jan Sobotka,Kynšperk n.O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</si>
  <si>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</si>
  <si>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</si>
  <si>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</si>
  <si>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</si>
  <si>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</si>
  <si>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</si>
  <si>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</si>
  <si>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</si>
  <si>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</si>
  <si>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</si>
  <si>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</si>
  <si>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</si>
  <si>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</si>
  <si>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</si>
  <si>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</si>
  <si>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</si>
  <si>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</si>
  <si>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</si>
  <si>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</si>
  <si>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</si>
  <si>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</si>
  <si>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</si>
  <si>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</si>
  <si>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</si>
  <si>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</si>
  <si>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</si>
  <si>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</si>
  <si>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</si>
  <si>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</si>
  <si>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</si>
  <si>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</si>
  <si>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</si>
  <si>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</si>
  <si>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</si>
  <si>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</si>
  <si>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</si>
  <si>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</si>
  <si>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</si>
  <si>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</si>
  <si>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VN</t>
  </si>
  <si>
    <t>Vedlejší a ostaní náklady</t>
  </si>
  <si>
    <t>VON</t>
  </si>
  <si>
    <t>{2F27120C-03B7-417D-A9C8-B1901C58B2B8}</t>
  </si>
  <si>
    <t>2</t>
  </si>
  <si>
    <t>Zpět na list: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</si>
  <si>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</si>
  <si>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</si>
  <si>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</si>
  <si>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</si>
  <si>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</si>
  <si>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</si>
  <si>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</si>
  <si>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</si>
  <si>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</si>
  <si>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</si>
  <si>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</si>
  <si>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</si>
  <si>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</si>
  <si>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</si>
  <si>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</si>
  <si>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</si>
  <si>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</si>
  <si>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</si>
  <si>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</si>
  <si>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</si>
  <si>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</si>
  <si>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</si>
  <si>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</si>
  <si>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</si>
  <si>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</si>
  <si>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</si>
  <si>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111101102</t>
  </si>
  <si>
    <t>Odstranění travin z celkové plochy do 1 ha</t>
  </si>
  <si>
    <t>ha</t>
  </si>
  <si>
    <t>CS ÚRS 2013 02</t>
  </si>
  <si>
    <t>4</t>
  </si>
  <si>
    <t>708261099</t>
  </si>
  <si>
    <t>Odstranění travin a rákosu travin, při celkové ploše přes 0,1 do 1 ha</t>
  </si>
  <si>
    <t>PP</t>
  </si>
  <si>
    <t>111201102</t>
  </si>
  <si>
    <t>Odstranění křovin a stromů průměru kmene do 100 mm i s kořeny z celkové plochy přes 1000 do 10000 m2</t>
  </si>
  <si>
    <t>m2</t>
  </si>
  <si>
    <t>1807816320</t>
  </si>
  <si>
    <t>Odstranění křovin a stromů s odstraněním kořenů průměru kmene do 100 mm do sklonu terénu 1 : 5, při celkové ploše přes 1 000 do 10 000 m2</t>
  </si>
  <si>
    <t>3</t>
  </si>
  <si>
    <t>112101101</t>
  </si>
  <si>
    <t>Kácení stromů listnatých D kmene do 300 mm</t>
  </si>
  <si>
    <t>kus</t>
  </si>
  <si>
    <t>305778330</t>
  </si>
  <si>
    <t>Kácení stromů s odřezáním kmene a s odvětvením listnatých, průměru kmene přes 100 do 300 mm</t>
  </si>
  <si>
    <t>112201101</t>
  </si>
  <si>
    <t>Odstranění pařezů D do 300 mm</t>
  </si>
  <si>
    <t>-623211232</t>
  </si>
  <si>
    <t>Odstranění pařezů s jejich vykopáním, vytrháním nebo odstřelením, s přesekáním kořenů průměru přes 100 do 300 mm</t>
  </si>
  <si>
    <t>5</t>
  </si>
  <si>
    <t>162301401</t>
  </si>
  <si>
    <t>Vodorovné přemístění větví stromů listnatých do 5 km D kmene do 300 mm</t>
  </si>
  <si>
    <t>-1803907170</t>
  </si>
  <si>
    <t>Vodorovné přemístění větví, kmenů nebo pařezů s naložením, složením a dopravou do 5000 m větví stromů listnatých, průměru kmene přes 100 do 300 mm</t>
  </si>
  <si>
    <t>6</t>
  </si>
  <si>
    <t>162301411</t>
  </si>
  <si>
    <t>Vodorovné přemístění kmenů stromů listnatých do 5 km D kmene do 300 mm</t>
  </si>
  <si>
    <t>-218041388</t>
  </si>
  <si>
    <t>Vodorovné přemístění větví, kmenů nebo pařezů s naložením, složením a dopravou do 5000 m kmenů stromů listnatých, průměru přes 100 do 300 mm</t>
  </si>
  <si>
    <t>7</t>
  </si>
  <si>
    <t>162301421</t>
  </si>
  <si>
    <t>Vodorovné přemístění pařezů do 5 km D do 300 mm</t>
  </si>
  <si>
    <t>1030931266</t>
  </si>
  <si>
    <t>Vodorovné přemístění větví, kmenů nebo pařezů s naložením, složením a dopravou do 5000 m pařezů kmenů, průměru přes 100 do 300 mm</t>
  </si>
  <si>
    <t>8</t>
  </si>
  <si>
    <t>162301501</t>
  </si>
  <si>
    <t>Vodorovné přemístění křovin do 5 km D kmene do 100 mm</t>
  </si>
  <si>
    <t>580262005</t>
  </si>
  <si>
    <t>Vodorovné přemístění smýcených křovin do průměru kmene 100 mm na vzdálenost do 5 000 m</t>
  </si>
  <si>
    <t>9</t>
  </si>
  <si>
    <t>162301901</t>
  </si>
  <si>
    <t>Příplatek k vodorovnému přemístění větví stromů listnatých D kmene do 300 mm ZKD 5 km</t>
  </si>
  <si>
    <t>-462334380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</si>
  <si>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</si>
  <si>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103*3 'Přepočtené koeficientem množství</t>
  </si>
  <si>
    <t>VV</t>
  </si>
  <si>
    <t>162301911</t>
  </si>
  <si>
    <t>Příplatek k vodorovnému přemístění kmenů stromů listnatých D kmene do 300 mm ZKD 5 km</t>
  </si>
  <si>
    <t>-621999691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</si>
  <si>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</si>
  <si>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11</t>
  </si>
  <si>
    <t>162301921</t>
  </si>
  <si>
    <t>Příplatek k vodorovnému přemístění pařezů D 300 mm ZKD 5 km</t>
  </si>
  <si>
    <t>360198726</t>
  </si>
  <si>
    <t>Vodorovné přemístění větví, kmenů nebo pařezů s naložením, složením a dopravou Příplatek k cenám za každých dalších i započatých 5000 m přes 5000 m pařezů kmenů, průměru přes 100 do 300 mm</t>
  </si>
  <si>
    <t>12</t>
  </si>
  <si>
    <t>181951102</t>
  </si>
  <si>
    <t>Úprava pláně v hornině tř. 1 až 4 se zhutněním</t>
  </si>
  <si>
    <t>-757746180</t>
  </si>
  <si>
    <t>Úprava pláně vyrovnáním výškových rozdílů v hornině tř. 1 až 4 se zhutněním</t>
  </si>
  <si>
    <t>13</t>
  </si>
  <si>
    <t>99701</t>
  </si>
  <si>
    <t>Bourání garáže jednořadové krajní skupina A</t>
  </si>
  <si>
    <t>kpl</t>
  </si>
  <si>
    <t>-1879964572</t>
  </si>
  <si>
    <t>14</t>
  </si>
  <si>
    <t>99702</t>
  </si>
  <si>
    <t>Bourání garáže jednořadové vnitřní skupina A</t>
  </si>
  <si>
    <t>230974132</t>
  </si>
  <si>
    <t>99703</t>
  </si>
  <si>
    <t>Bourání garáže dvouřadové vnitřní skupina A</t>
  </si>
  <si>
    <t>-249489778</t>
  </si>
  <si>
    <t>16</t>
  </si>
  <si>
    <t>99704</t>
  </si>
  <si>
    <t>Bourání garáže dvouřadové krajní skupina A</t>
  </si>
  <si>
    <t>1424193838</t>
  </si>
  <si>
    <t>17</t>
  </si>
  <si>
    <t>99709</t>
  </si>
  <si>
    <t>Bourání garáže jednořadové krajní skupina A-azbestocemntový podhled</t>
  </si>
  <si>
    <t>1368137267</t>
  </si>
  <si>
    <t>18</t>
  </si>
  <si>
    <t>99710</t>
  </si>
  <si>
    <t>Bourání garáže jednořadové vnitřní skupina A azbestocementový podhled</t>
  </si>
  <si>
    <t>-65088358</t>
  </si>
  <si>
    <t>19</t>
  </si>
  <si>
    <t>99711</t>
  </si>
  <si>
    <t>Bourání garáže dvouřadové vnitřní skupina A azbestocementový podhled</t>
  </si>
  <si>
    <t>-1610854299</t>
  </si>
  <si>
    <t>20</t>
  </si>
  <si>
    <t>99712</t>
  </si>
  <si>
    <t>Bourání garáže dvouřadové krajní skupina A azbestocementový podhled</t>
  </si>
  <si>
    <t>-286959805</t>
  </si>
  <si>
    <t>99705</t>
  </si>
  <si>
    <t>Bourání garáže jednořadové krajní skupina B</t>
  </si>
  <si>
    <t>-1928144027</t>
  </si>
  <si>
    <t>22</t>
  </si>
  <si>
    <t>99706</t>
  </si>
  <si>
    <t>Bourání garáže jednořadové vnitřní skupina B</t>
  </si>
  <si>
    <t>1392483090</t>
  </si>
  <si>
    <t>23</t>
  </si>
  <si>
    <t>99707</t>
  </si>
  <si>
    <t>Bourání garáže dvouřadové vnitřní skupina B</t>
  </si>
  <si>
    <t>-1736253298</t>
  </si>
  <si>
    <t>24</t>
  </si>
  <si>
    <t>99708</t>
  </si>
  <si>
    <t>Bourání garáže dvouřadové krajní skupina B</t>
  </si>
  <si>
    <t>844065631</t>
  </si>
  <si>
    <t>Objekt:</t>
  </si>
  <si>
    <t>VN - Vedlejší a ostaní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</si>
  <si>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</si>
  <si>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</si>
  <si>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</si>
  <si>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</si>
  <si>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</si>
  <si>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</si>
  <si>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013264000</t>
  </si>
  <si>
    <t>Dokumentace bouracích prací</t>
  </si>
  <si>
    <t>Kč</t>
  </si>
  <si>
    <t>1024</t>
  </si>
  <si>
    <t>-1510525715</t>
  </si>
  <si>
    <t>Průzkumné, geodetické a projektové práce projektové práce dokumentace stavby (výkresová a textová) bouracích prací</t>
  </si>
  <si>
    <t>032002000</t>
  </si>
  <si>
    <t>Vybavení staveniště</t>
  </si>
  <si>
    <t>179300353</t>
  </si>
  <si>
    <t>Hlavní tituly průvodních činností a nákladů zařízení staveniště vybavení staveniště</t>
  </si>
  <si>
    <t>039002000</t>
  </si>
  <si>
    <t>Zrušení zařízení staveniště</t>
  </si>
  <si>
    <t>-1547959712</t>
  </si>
  <si>
    <t>Hlavní tituly průvodních činností a nákladů zařízení staveniště zrušení zařízení staveniště</t>
  </si>
  <si>
    <t>041002000</t>
  </si>
  <si>
    <t>Dozory</t>
  </si>
  <si>
    <t>1964156532</t>
  </si>
  <si>
    <t>Hlavní tituly průvodních činností a nákladů inženýrská činnost dozory</t>
  </si>
  <si>
    <t>062002000</t>
  </si>
  <si>
    <t>Ztížené dopravní podmínky</t>
  </si>
  <si>
    <t>-1597524307</t>
  </si>
  <si>
    <t>Hlavní tituly průvodních činností a nákladů územní vlivy ztížené dopravní podmínky</t>
  </si>
  <si>
    <t>079002000</t>
  </si>
  <si>
    <t>Ostatní provozní vlivy</t>
  </si>
  <si>
    <t>-944149243</t>
  </si>
  <si>
    <t>Hlavní tituly průvodních činností a nákladů provozní vlivy ostatní provozní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</si>
  <si>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</si>
  <si>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</si>
  <si>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</si>
  <si>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</si>
  <si>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</si>
  <si>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</si>
  <si>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</si>
  <si>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</si>
  <si>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</si>
  <si>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</si>
  <si>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</si>
  <si>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</si>
  <si>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</si>
  <si>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</si>
  <si>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</si>
  <si>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</si>
  <si>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</si>
  <si>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</si>
  <si>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</si>
  <si>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</si>
  <si>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</si>
  <si>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</si>
  <si>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</si>
  <si>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</si>
  <si>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</si>
  <si>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</si>
  <si>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</si>
  <si>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</si>
  <si>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</si>
  <si>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</si>
  <si>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</si>
  <si>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</si>
  <si>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</si>
  <si>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</si>
  <si>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</si>
  <si>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</si>
  <si>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</si>
  <si>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</si>
  <si>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</si>
  <si>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</si>
  <si>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</si>
  <si>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</si>
  <si>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</si>
  <si>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</si>
  <si>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</si>
  <si>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</si>
  <si>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</si>
  <si>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</si>
  <si>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</si>
  <si>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</si>
  <si>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</si>
  <si>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</si>
  <si>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</si>
  <si>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</si>
  <si>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</si>
  <si>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</si>
  <si>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</si>
  <si>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</si>
  <si>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</si>
  <si>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</si>
  <si>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</si>
  <si>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</si>
  <si>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</si>
  <si>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</si>
  <si>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</si>
  <si>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</si>
  <si>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</si>
  <si>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</si>
  <si>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</si>
  <si>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</si>
  <si>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</si>
  <si>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</si>
  <si>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</si>
  <si>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</si>
  <si>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</si>
  <si>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</si>
  <si>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</si>
  <si>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</si>
  <si>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</si>
  <si>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</si>
  <si>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</si>
  <si>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</si>
  <si>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</si>
  <si>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</si>
  <si>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</si>
  <si>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</si>
  <si>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</si>
  <si>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</si>
  <si>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</si>
  <si>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</si>
  <si>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</si>
  <si>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</si>
  <si>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</si>
  <si>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</si>
  <si>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</si>
  <si>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</si>
  <si>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</si>
  <si>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</si>
  <si>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</si>
  <si>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</si>
  <si>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</si>
  <si>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</si>
  <si>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</si>
  <si>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</si>
  <si>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</si>
  <si>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</si>
  <si>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</si>
  <si>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</si>
  <si>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</si>
  <si>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</si>
  <si>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</si>
  <si>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</si>
  <si>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</si>
  <si>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</si>
  <si>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</si>
  <si>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</si>
  <si>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</si>
  <si>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</si>
  <si>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</si>
  <si>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</si>
  <si>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</si>
  <si>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</si>
  <si>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</si>
  <si>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</si>
  <si>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</si>
  <si>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</si>
  <si>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</si>
  <si>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</si>
  <si>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</si>
  <si>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</si>
  <si>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</si>
  <si>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</si>
  <si>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</si>
  <si>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</si>
  <si>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</si>
  <si>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</si>
  <si>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</si>
  <si>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</si>
  <si>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</si>
  <si>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</si>
  <si>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</si>
  <si>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</si>
  <si>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</si>
  <si>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</si>
  <si>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</si>
  <si>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</si>
  <si>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</si>
  <si>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</si>
  <si>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</si>
  <si>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</si>
  <si>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</si>
  <si>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</si>
  <si>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</si>
  <si>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</si>
  <si>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</si>
  <si>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</si>
  <si>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</si>
  <si>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</si>
  <si>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</si>
  <si>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</si>
  <si>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</si>
  <si>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</si>
  <si>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</si>
  <si>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</si>
  <si>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</si>
  <si>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</si>
  <si>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</si>
  <si>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</si>
  <si>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</si>
  <si>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</si>
  <si>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</si>
  <si>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{275242F1-3897-4243-9A37-054A1281C317}</t>
  </si>
  <si>
    <t>01 - Krajní garáž jednořadová sk.A</t>
  </si>
  <si>
    <t xml:space="preserve">      99 - Přesun hmot</t>
  </si>
  <si>
    <t>PSV - Práce a dodávky PSV</t>
  </si>
  <si>
    <t xml:space="preserve">    712 - Povlakové krytiny</t>
  </si>
  <si>
    <t xml:space="preserve">    762 - Konstrukce tesařské</t>
  </si>
  <si>
    <t>962031133</t>
  </si>
  <si>
    <t>Bourání příček z cihel pálených na MVC tl do 150 mm</t>
  </si>
  <si>
    <t>1760220170</t>
  </si>
  <si>
    <t>Bourání příček z cihel, tvárnic nebo příčkovek z cihel pálených, plných nebo dutých na maltu vápennou nebo vápenocementovou, tl. do 150 mm</t>
  </si>
  <si>
    <t>(2,3+2,67)/2*6,05</t>
  </si>
  <si>
    <t>0,4*2,8/2*2</t>
  </si>
  <si>
    <t>962032231</t>
  </si>
  <si>
    <t>Bourání zdiva z cihel pálených nebo vápenopískových na MV nebo MVC přes 1 m3</t>
  </si>
  <si>
    <t>m3</t>
  </si>
  <si>
    <t>-1782605172</t>
  </si>
  <si>
    <t>Bourání zdiva nadzákladového z cihel nebo tvárnic z cihel pálených nebo vápenopískových, na maltu vápennou nebo vápenocementovou</t>
  </si>
  <si>
    <t>0,3*3,25*3,01+0,3*3,25*2,555+0,3*(3,01+2,555)/2*6,05</t>
  </si>
  <si>
    <t>"odpočet otvorů"-0,3*2,4*2,1-0,3*1,0*0,7</t>
  </si>
  <si>
    <t>962032314</t>
  </si>
  <si>
    <t>Bourání pilířů cihelných z dutých nebo plných cihel pálených i nepálených na jakoukoli maltu</t>
  </si>
  <si>
    <t>1982562495</t>
  </si>
  <si>
    <t>Bourání zdiva nadzákladového z cihel nebo tvárnic pilířů cihelných průřezu do 0,36 m2</t>
  </si>
  <si>
    <t>0,3*0,3*2,6</t>
  </si>
  <si>
    <t>962081131</t>
  </si>
  <si>
    <t>Bourání příček ze skleněných tvárnic tl do 100 mm</t>
  </si>
  <si>
    <t>-1838271761</t>
  </si>
  <si>
    <t>Bourání zdiva příček nebo vybourání otvorů ze skleněných tvárnic, tl. do 100 mm</t>
  </si>
  <si>
    <t>1,0*0,7</t>
  </si>
  <si>
    <t>964072221</t>
  </si>
  <si>
    <t>Vybourání válcovaných nosníků ze zdiva smíšeného dl do 4 m hmotnosti do 20 kg/m</t>
  </si>
  <si>
    <t>t</t>
  </si>
  <si>
    <t>914202950</t>
  </si>
  <si>
    <t>Vybourání válcovaných nosníků uložených ve zdivu smíšeném nebo kamenném délky do 4 m, hmotnosti do 20 kg/m</t>
  </si>
  <si>
    <t>"překlad nad vraty"17,9*3,0*2*0,001</t>
  </si>
  <si>
    <t>"překlad nad oknem"14,3*1,3*2*0,001</t>
  </si>
  <si>
    <t>997013111</t>
  </si>
  <si>
    <t>Vnitrostaveništní doprava suti a vybouraných hmot pro budovy v do 6 m s použitím mechanizace</t>
  </si>
  <si>
    <t>2020843908</t>
  </si>
  <si>
    <t>Vnitrostaveništní doprava suti a vybouraných hmot vodorovně do 50 m svisle s použitím mechanizace pro budovy a haly výšky do 6 m</t>
  </si>
  <si>
    <t>997013501</t>
  </si>
  <si>
    <t>Odvoz suti na skládku a vybouraných hmot nebo meziskládku do 1 km se složením</t>
  </si>
  <si>
    <t>-1366312899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</si>
  <si>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</si>
  <si>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</si>
  <si>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</si>
  <si>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-1141721736</t>
  </si>
  <si>
    <t>Odvoz suti a vybouraných hmot na skládku nebo meziskládku se složením, na vzdálenost Příplatek k ceně za každý další i započatý 1 km přes 1 km</t>
  </si>
  <si>
    <t>22,934*6 'Přepočtené koeficientem množství</t>
  </si>
  <si>
    <t>997013803</t>
  </si>
  <si>
    <t>Poplatek za uložení stavebního odpadu z keramických materiálů na skládce (skládkovné)</t>
  </si>
  <si>
    <t>-1345175599</t>
  </si>
  <si>
    <t>Poplatek za uložení stavebního odpadu na skládce (skládkovné) z keramických materiálů</t>
  </si>
  <si>
    <t>22,934-2,065-0,255</t>
  </si>
  <si>
    <t>997013811</t>
  </si>
  <si>
    <t>Poplatek za uložení stavebního dřevěného odpadu na skládce (skládkovné)</t>
  </si>
  <si>
    <t>-1050498206</t>
  </si>
  <si>
    <t>Poplatek za uložení stavebního odpadu na skládce (skládkovné) dřevěného</t>
  </si>
  <si>
    <t>997013814</t>
  </si>
  <si>
    <t>Poplatek za uložení stavebního odpadu z izolačních hmot na skládce (skládkovné)</t>
  </si>
  <si>
    <t>586244526</t>
  </si>
  <si>
    <t>Poplatek za uložení stavebního odpadu na skládce (skládkovné) z izolačních materiálů</t>
  </si>
  <si>
    <t>712300832</t>
  </si>
  <si>
    <t>Odstranění povlakové krytiny střech do 10° dvouvrstvé</t>
  </si>
  <si>
    <t>1491709838</t>
  </si>
  <si>
    <t>Odstranění ze střech plochých do 10 st. krytiny povlakové dvouvrstvé</t>
  </si>
  <si>
    <t>762341811</t>
  </si>
  <si>
    <t>Demontáž bednění střech z prken</t>
  </si>
  <si>
    <t>-1834439828</t>
  </si>
  <si>
    <t>Demontáž bednění a laťování bednění střech rovných, obloukových, sklonu do 60 st. se všemi nadstřešními konstrukcemi z prken hrubých, hoblovaných tl. do 32 mm</t>
  </si>
  <si>
    <t>7,5*3,4</t>
  </si>
  <si>
    <t>762822820</t>
  </si>
  <si>
    <t>Demontáž stropních trámů z hraněného řeziva průřezové plochy do 288 cm2</t>
  </si>
  <si>
    <t>m</t>
  </si>
  <si>
    <t>-371094663</t>
  </si>
  <si>
    <t>Demontáž stropních trámů z hraněného řeziva, průřezové plochy přes 144 do 288 cm2</t>
  </si>
  <si>
    <t>3,0*10</t>
  </si>
  <si>
    <t>762841811</t>
  </si>
  <si>
    <t>Demontáž podbíjení obkladů stropů a střech sklonu do 60° z hrubých prken tl do 35 mm</t>
  </si>
  <si>
    <t>-93034463</t>
  </si>
  <si>
    <t>Demontáž podbíjení obkladů stropů a střech sklonu do 60 st. z hrubých prken tl. do 35 mm bez omítky</t>
  </si>
  <si>
    <t>17,8+0,55*3,4+0,3*3,4</t>
  </si>
  <si>
    <t>762841822</t>
  </si>
  <si>
    <t>Demontáž podbíjení obkladů stropů a střech sklonu do 60° z desek tvrdých</t>
  </si>
  <si>
    <t>-1481483630</t>
  </si>
  <si>
    <t>Demontáž podbíjení obkladů stropů a střech sklonu do 60 st. z desek tvrdých (cementotřískových, dřevoštěpkových apod.)</t>
  </si>
  <si>
    <t>20,48+0,5*7,5+0,5*3,4+0,75*3,4</t>
  </si>
  <si>
    <t>{4D437D24-216A-4B1E-BF12-DE097EC55208}</t>
  </si>
  <si>
    <t>02 - Krajní garáž dvouřadová sk.A</t>
  </si>
  <si>
    <t>360799936</t>
  </si>
  <si>
    <t>(2,49+2,615+0,295)/2*6,0</t>
  </si>
  <si>
    <t>0,4*2,49/2*2</t>
  </si>
  <si>
    <t>(2,615+0,295)*2,9/2</t>
  </si>
  <si>
    <t>-374113615</t>
  </si>
  <si>
    <t>Bourání zdiva z cihel pálených nebo vápenopískových na MV nebo MVC</t>
  </si>
  <si>
    <t>0,3*(2,49+2,615+0,295)/2*6,375</t>
  </si>
  <si>
    <t>0,3*3,05*2,49-0,3*2,4*2,15</t>
  </si>
  <si>
    <t>-365930035</t>
  </si>
  <si>
    <t>-770387512</t>
  </si>
  <si>
    <t>-2096860701</t>
  </si>
  <si>
    <t>115584611</t>
  </si>
  <si>
    <t>2071321456</t>
  </si>
  <si>
    <t>18,932*6 'Přepočtené koeficientem množství</t>
  </si>
  <si>
    <t>-1331918591</t>
  </si>
  <si>
    <t>18,932-1,894-0,237</t>
  </si>
  <si>
    <t>751219295</t>
  </si>
  <si>
    <t>741913666</t>
  </si>
  <si>
    <t>867995415</t>
  </si>
  <si>
    <t>-881008795</t>
  </si>
  <si>
    <t>(0,15+3,05+0,15)*(0,55+6,45+0,075)</t>
  </si>
  <si>
    <t>-1372334791</t>
  </si>
  <si>
    <t>3,0*9</t>
  </si>
  <si>
    <t>324172610</t>
  </si>
  <si>
    <t>17,8+0,55*3,35</t>
  </si>
  <si>
    <t>-1546248167</t>
  </si>
  <si>
    <t>19,643+0,5*7,5+0,75*3,4</t>
  </si>
  <si>
    <t>{3D7D69D6-4A9A-46BE-A1AA-B16E2F82534F}</t>
  </si>
  <si>
    <t>03 - Vnitřní garáž jednořadová sk.A</t>
  </si>
  <si>
    <t>-1499493925</t>
  </si>
  <si>
    <t>0,4*2,8/2</t>
  </si>
  <si>
    <t>430448037</t>
  </si>
  <si>
    <t xml:space="preserve">0,3*3,1*3,01+0,3*3,1*2,555 </t>
  </si>
  <si>
    <t>-1732512507</t>
  </si>
  <si>
    <t>971564564</t>
  </si>
  <si>
    <t>1317885627</t>
  </si>
  <si>
    <t>377873471</t>
  </si>
  <si>
    <t>99170353</t>
  </si>
  <si>
    <t>-747819529</t>
  </si>
  <si>
    <t>12,976*6 'Přepočtené koeficientem množství</t>
  </si>
  <si>
    <t>736889457</t>
  </si>
  <si>
    <t>12,976-1,817-0,233</t>
  </si>
  <si>
    <t>507343513</t>
  </si>
  <si>
    <t>850068425</t>
  </si>
  <si>
    <t>-327233791</t>
  </si>
  <si>
    <t>-306558104</t>
  </si>
  <si>
    <t>(0,3+6,65+0,55)*3,1</t>
  </si>
  <si>
    <t>644813282</t>
  </si>
  <si>
    <t>26089167</t>
  </si>
  <si>
    <t>17,8+0,55*3,1+0,3*3,1</t>
  </si>
  <si>
    <t>882275254</t>
  </si>
  <si>
    <t>17,8+0,75*3,1+0,5*3,1</t>
  </si>
  <si>
    <t>{662D7842-B9F5-4148-8046-8D96611EE7D3}</t>
  </si>
  <si>
    <t>04 - Vnitřní garáž dvouřadová sk.A</t>
  </si>
  <si>
    <t>904309225</t>
  </si>
  <si>
    <t>1173017260</t>
  </si>
  <si>
    <t>-980683800</t>
  </si>
  <si>
    <t>-2101130563</t>
  </si>
  <si>
    <t>1410606980</t>
  </si>
  <si>
    <t>1983333577</t>
  </si>
  <si>
    <t>953384363</t>
  </si>
  <si>
    <t>9,452*6 'Přepočtené koeficientem množství</t>
  </si>
  <si>
    <t>192796238</t>
  </si>
  <si>
    <t>9,452-1,73-0,216</t>
  </si>
  <si>
    <t>-870760308</t>
  </si>
  <si>
    <t>-1156140512</t>
  </si>
  <si>
    <t>-772467459</t>
  </si>
  <si>
    <t>371260597</t>
  </si>
  <si>
    <t>(0,15+2,9)*(0,55+6,45+0,075)</t>
  </si>
  <si>
    <t>1404588319</t>
  </si>
  <si>
    <t>-2015672767</t>
  </si>
  <si>
    <t>17,8+0,55*3,05</t>
  </si>
  <si>
    <t>-916825250</t>
  </si>
  <si>
    <t>19,478+0,75*3,05</t>
  </si>
  <si>
    <t>{B81A4AE1-6A85-43D7-9DB5-228BF311F122}</t>
  </si>
  <si>
    <t>05 - Krajní garáž jednořadová sk.A-azbestocementový podhled</t>
  </si>
  <si>
    <t>-473561171</t>
  </si>
  <si>
    <t>629582252</t>
  </si>
  <si>
    <t>-472878100</t>
  </si>
  <si>
    <t>-708888675</t>
  </si>
  <si>
    <t>-1492561214</t>
  </si>
  <si>
    <t>966089002</t>
  </si>
  <si>
    <t>Demontáž azbestocementových podhledu</t>
  </si>
  <si>
    <t>-343300589</t>
  </si>
  <si>
    <t>Demontáž azbestocementových stěn svislého pláště, šikmé stříšky a tahového komína</t>
  </si>
  <si>
    <t>-1093102940</t>
  </si>
  <si>
    <t>-786482286</t>
  </si>
  <si>
    <t>371068911</t>
  </si>
  <si>
    <t>22,678-0,627</t>
  </si>
  <si>
    <t>22,051*6 'Přepočtené koeficientem množství</t>
  </si>
  <si>
    <t>997013599</t>
  </si>
  <si>
    <t>Příplatek k odvozu suti a vybouraných hmot na skládku ZKD 1 km přes 1 km-skládka Činov</t>
  </si>
  <si>
    <t>-1749836995</t>
  </si>
  <si>
    <t>0,627*20 'Přepočtené koeficientem množství</t>
  </si>
  <si>
    <t>2121820651</t>
  </si>
  <si>
    <t>430072642</t>
  </si>
  <si>
    <t>-1201081956</t>
  </si>
  <si>
    <t>997013821</t>
  </si>
  <si>
    <t>Poplatek za uložení stavebního odpadu ekologicky závadného s azbestem na skládce (skládkovné)</t>
  </si>
  <si>
    <t>-1632092117</t>
  </si>
  <si>
    <t>Poplatek za uložení stavebního odpadu na skládce (skládkovné) ekologicky závadného s azbestem</t>
  </si>
  <si>
    <t>2019937603</t>
  </si>
  <si>
    <t>-1281884844</t>
  </si>
  <si>
    <t>-520853924</t>
  </si>
  <si>
    <t>715752114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</si>
</sst>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25" xfId="0" applyNumberFormat="1" applyFont="1" applyBorder="1" applyAlignment="1" applyProtection="1">
      <alignment horizontal="right" vertical="center"/>
      <protection/>
    </xf>
    <xf numFmtId="164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4" fontId="19" fillId="0" borderId="24" xfId="0" applyNumberFormat="1" applyFont="1" applyBorder="1" applyAlignment="1" applyProtection="1">
      <alignment horizontal="right" vertical="center"/>
      <protection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25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3" fillId="33" borderId="0" xfId="36" applyFill="1" applyAlignment="1">
      <alignment horizontal="left" vertical="top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69" fillId="33" borderId="0" xfId="36" applyFont="1" applyFill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wrapText="1"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2" xfId="0" applyFont="1" applyBorder="1" applyAlignment="1" applyProtection="1">
      <alignment horizontal="left" vertical="center"/>
      <protection/>
    </xf>
    <xf numFmtId="0" fontId="28" fillId="0" borderId="33" xfId="0" applyFont="1" applyBorder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D95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37C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0E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10E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02F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333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B8E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54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D953.tmp" descr="C:\KROSplusData\System\Temp\radAD95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37C4.tmp" descr="C:\KROSplusData\System\Temp\rad837C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0EA6.tmp" descr="C:\KROSplusData\System\Temp\radF0EA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pic>
      <xdr:nvPicPr>
        <xdr:cNvPr id="1" name="rad310EE.tmp" descr="C:\KROSplusData\System\Temp\rad310E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1362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pic>
      <xdr:nvPicPr>
        <xdr:cNvPr id="1" name="radD02FE.tmp" descr="C:\KROSplusData\System\Temp\radD02F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1362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pic>
      <xdr:nvPicPr>
        <xdr:cNvPr id="1" name="radB3332.tmp" descr="C:\KROSplusData\System\Temp\radB333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1362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pic>
      <xdr:nvPicPr>
        <xdr:cNvPr id="1" name="radFB8EC.tmp" descr="C:\KROSplusData\System\Temp\radFB8E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1362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pic>
      <xdr:nvPicPr>
        <xdr:cNvPr id="1" name="rad1454E.tmp" descr="C:\KROSplusData\System\Temp\rad1454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1362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1010%20-%20Karlovy%20Vary,Star&#225;%20Role%20-Demolice%20&#345;adov&#253;ch%20gar&#225;&#382;&#237;%20v%20Jablo&#328;ov&#233;%20ulici%20aktualizace%20k%2030.9.2013%20[zad&#225;n&#237;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20131010 - Karlovy Vary,S..."/>
      <sheetName val="01 - Krajní garáž jednořa..."/>
      <sheetName val="02 - Krajní garáž dvouřad..."/>
      <sheetName val="03 - Vnitřní garáž jednoř..."/>
      <sheetName val="04 - Vnitřní garáž dvouřa..."/>
      <sheetName val="05 - Krajní garáž jednořa..."/>
      <sheetName val="VN - Vedlejší a ostaní ná..."/>
      <sheetName val="Pokyny pro vyplnění"/>
    </sheetNames>
    <sheetDataSet>
      <sheetData sheetId="0">
        <row r="6">
          <cell r="K6" t="str">
            <v>Karlovy Vary,Stará Role -Demolice řadových garáží v Jabloňové ulici aktualizace k 30.9.2013</v>
          </cell>
        </row>
        <row r="8">
          <cell r="AN8" t="str">
            <v>10.10.2013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4" t="s">
        <v>0</v>
      </c>
      <c r="B1" s="145"/>
      <c r="C1" s="145"/>
      <c r="D1" s="146" t="s">
        <v>1</v>
      </c>
      <c r="E1" s="145"/>
      <c r="F1" s="145"/>
      <c r="G1" s="145"/>
      <c r="H1" s="145"/>
      <c r="I1" s="145"/>
      <c r="J1" s="145"/>
      <c r="K1" s="147" t="s">
        <v>252</v>
      </c>
      <c r="L1" s="147"/>
      <c r="M1" s="147"/>
      <c r="N1" s="147"/>
      <c r="O1" s="147"/>
      <c r="P1" s="147"/>
      <c r="Q1" s="147"/>
      <c r="R1" s="147"/>
      <c r="S1" s="147"/>
      <c r="T1" s="145"/>
      <c r="U1" s="145"/>
      <c r="V1" s="145"/>
      <c r="W1" s="147" t="s">
        <v>253</v>
      </c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52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4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39" t="s">
        <v>9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4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243" t="s">
        <v>14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11"/>
      <c r="AQ5" s="12"/>
      <c r="BE5" s="255" t="s">
        <v>15</v>
      </c>
      <c r="BS5" s="6" t="s">
        <v>6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257" t="s">
        <v>17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11"/>
      <c r="AQ6" s="12"/>
      <c r="BE6" s="225"/>
      <c r="BS6" s="6" t="s">
        <v>18</v>
      </c>
    </row>
    <row r="7" spans="2:71" s="2" customFormat="1" ht="15" customHeight="1">
      <c r="B7" s="10"/>
      <c r="C7" s="11"/>
      <c r="D7" s="18" t="s">
        <v>19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20</v>
      </c>
      <c r="AL7" s="11"/>
      <c r="AM7" s="11"/>
      <c r="AN7" s="16"/>
      <c r="AO7" s="11"/>
      <c r="AP7" s="11"/>
      <c r="AQ7" s="12"/>
      <c r="BE7" s="225"/>
      <c r="BS7" s="6" t="s">
        <v>21</v>
      </c>
    </row>
    <row r="8" spans="2:71" s="2" customFormat="1" ht="15" customHeight="1">
      <c r="B8" s="10"/>
      <c r="C8" s="11"/>
      <c r="D8" s="18" t="s">
        <v>22</v>
      </c>
      <c r="E8" s="11"/>
      <c r="F8" s="11"/>
      <c r="G8" s="11"/>
      <c r="H8" s="11"/>
      <c r="I8" s="11"/>
      <c r="J8" s="11"/>
      <c r="K8" s="16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24</v>
      </c>
      <c r="AL8" s="11"/>
      <c r="AM8" s="11"/>
      <c r="AN8" s="19" t="s">
        <v>25</v>
      </c>
      <c r="AO8" s="11"/>
      <c r="AP8" s="11"/>
      <c r="AQ8" s="12"/>
      <c r="BE8" s="225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25"/>
      <c r="BS9" s="6" t="s">
        <v>27</v>
      </c>
    </row>
    <row r="10" spans="2:71" s="2" customFormat="1" ht="15" customHeight="1">
      <c r="B10" s="10"/>
      <c r="C10" s="11"/>
      <c r="D10" s="18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29</v>
      </c>
      <c r="AL10" s="11"/>
      <c r="AM10" s="11"/>
      <c r="AN10" s="16"/>
      <c r="AO10" s="11"/>
      <c r="AP10" s="11"/>
      <c r="AQ10" s="12"/>
      <c r="BE10" s="225"/>
      <c r="BS10" s="6" t="s">
        <v>18</v>
      </c>
    </row>
    <row r="11" spans="2:71" s="2" customFormat="1" ht="19.5" customHeight="1">
      <c r="B11" s="10"/>
      <c r="C11" s="11"/>
      <c r="D11" s="11"/>
      <c r="E11" s="16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31</v>
      </c>
      <c r="AL11" s="11"/>
      <c r="AM11" s="11"/>
      <c r="AN11" s="16"/>
      <c r="AO11" s="11"/>
      <c r="AP11" s="11"/>
      <c r="AQ11" s="12"/>
      <c r="BE11" s="225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25"/>
      <c r="BS12" s="6" t="s">
        <v>18</v>
      </c>
    </row>
    <row r="13" spans="2:71" s="2" customFormat="1" ht="15" customHeight="1">
      <c r="B13" s="10"/>
      <c r="C13" s="11"/>
      <c r="D13" s="18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29</v>
      </c>
      <c r="AL13" s="11"/>
      <c r="AM13" s="11"/>
      <c r="AN13" s="20" t="s">
        <v>33</v>
      </c>
      <c r="AO13" s="11"/>
      <c r="AP13" s="11"/>
      <c r="AQ13" s="12"/>
      <c r="BE13" s="225"/>
      <c r="BS13" s="6" t="s">
        <v>18</v>
      </c>
    </row>
    <row r="14" spans="2:71" s="2" customFormat="1" ht="15.75" customHeight="1">
      <c r="B14" s="10"/>
      <c r="C14" s="11"/>
      <c r="D14" s="11"/>
      <c r="E14" s="258" t="s">
        <v>33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18" t="s">
        <v>31</v>
      </c>
      <c r="AL14" s="11"/>
      <c r="AM14" s="11"/>
      <c r="AN14" s="20" t="s">
        <v>33</v>
      </c>
      <c r="AO14" s="11"/>
      <c r="AP14" s="11"/>
      <c r="AQ14" s="12"/>
      <c r="BE14" s="225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25"/>
      <c r="BS15" s="6" t="s">
        <v>3</v>
      </c>
    </row>
    <row r="16" spans="2:71" s="2" customFormat="1" ht="15" customHeight="1">
      <c r="B16" s="10"/>
      <c r="C16" s="11"/>
      <c r="D16" s="18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29</v>
      </c>
      <c r="AL16" s="11"/>
      <c r="AM16" s="11"/>
      <c r="AN16" s="16"/>
      <c r="AO16" s="11"/>
      <c r="AP16" s="11"/>
      <c r="AQ16" s="12"/>
      <c r="BE16" s="225"/>
      <c r="BS16" s="6" t="s">
        <v>3</v>
      </c>
    </row>
    <row r="17" spans="2:71" s="2" customFormat="1" ht="19.5" customHeight="1">
      <c r="B17" s="10"/>
      <c r="C17" s="11"/>
      <c r="D17" s="11"/>
      <c r="E17" s="16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31</v>
      </c>
      <c r="AL17" s="11"/>
      <c r="AM17" s="11"/>
      <c r="AN17" s="16"/>
      <c r="AO17" s="11"/>
      <c r="AP17" s="11"/>
      <c r="AQ17" s="12"/>
      <c r="BE17" s="225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25"/>
      <c r="BS18" s="6" t="s">
        <v>6</v>
      </c>
    </row>
    <row r="19" spans="2:71" s="2" customFormat="1" ht="15" customHeight="1">
      <c r="B19" s="10"/>
      <c r="C19" s="11"/>
      <c r="D19" s="18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25"/>
      <c r="BS19" s="6" t="s">
        <v>18</v>
      </c>
    </row>
    <row r="20" spans="2:71" s="2" customFormat="1" ht="15.75" customHeight="1">
      <c r="B20" s="10"/>
      <c r="C20" s="11"/>
      <c r="D20" s="11"/>
      <c r="E20" s="259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11"/>
      <c r="AP20" s="11"/>
      <c r="AQ20" s="12"/>
      <c r="BE20" s="225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25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225"/>
    </row>
    <row r="23" spans="2:57" s="6" customFormat="1" ht="27" customHeight="1">
      <c r="B23" s="22"/>
      <c r="C23" s="23"/>
      <c r="D23" s="24" t="s">
        <v>38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0">
        <f>ROUNDUP($AG$50,2)</f>
        <v>0</v>
      </c>
      <c r="AL23" s="261"/>
      <c r="AM23" s="261"/>
      <c r="AN23" s="261"/>
      <c r="AO23" s="261"/>
      <c r="AP23" s="23"/>
      <c r="AQ23" s="26"/>
      <c r="BE23" s="247"/>
    </row>
    <row r="24" spans="2:57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  <c r="BE24" s="247"/>
    </row>
    <row r="25" spans="2:57" s="6" customFormat="1" ht="15" customHeight="1">
      <c r="B25" s="27"/>
      <c r="C25" s="28"/>
      <c r="D25" s="28" t="s">
        <v>39</v>
      </c>
      <c r="E25" s="28"/>
      <c r="F25" s="28" t="s">
        <v>40</v>
      </c>
      <c r="G25" s="28"/>
      <c r="H25" s="28"/>
      <c r="I25" s="28"/>
      <c r="J25" s="28"/>
      <c r="K25" s="28"/>
      <c r="L25" s="249">
        <v>0.21</v>
      </c>
      <c r="M25" s="250"/>
      <c r="N25" s="250"/>
      <c r="O25" s="250"/>
      <c r="P25" s="28"/>
      <c r="Q25" s="28"/>
      <c r="R25" s="28"/>
      <c r="S25" s="28"/>
      <c r="T25" s="30" t="s">
        <v>41</v>
      </c>
      <c r="U25" s="28"/>
      <c r="V25" s="28"/>
      <c r="W25" s="251">
        <f>ROUNDUP($AZ$50,2)</f>
        <v>0</v>
      </c>
      <c r="X25" s="250"/>
      <c r="Y25" s="250"/>
      <c r="Z25" s="250"/>
      <c r="AA25" s="250"/>
      <c r="AB25" s="250"/>
      <c r="AC25" s="250"/>
      <c r="AD25" s="250"/>
      <c r="AE25" s="250"/>
      <c r="AF25" s="28"/>
      <c r="AG25" s="28"/>
      <c r="AH25" s="28"/>
      <c r="AI25" s="28"/>
      <c r="AJ25" s="28"/>
      <c r="AK25" s="251">
        <f>ROUNDUP($AV$50,1)</f>
        <v>0</v>
      </c>
      <c r="AL25" s="250"/>
      <c r="AM25" s="250"/>
      <c r="AN25" s="250"/>
      <c r="AO25" s="250"/>
      <c r="AP25" s="28"/>
      <c r="AQ25" s="31"/>
      <c r="BE25" s="256"/>
    </row>
    <row r="26" spans="2:57" s="6" customFormat="1" ht="15" customHeight="1">
      <c r="B26" s="27"/>
      <c r="C26" s="28"/>
      <c r="D26" s="28"/>
      <c r="E26" s="28"/>
      <c r="F26" s="28" t="s">
        <v>42</v>
      </c>
      <c r="G26" s="28"/>
      <c r="H26" s="28"/>
      <c r="I26" s="28"/>
      <c r="J26" s="28"/>
      <c r="K26" s="28"/>
      <c r="L26" s="249">
        <v>0.15</v>
      </c>
      <c r="M26" s="250"/>
      <c r="N26" s="250"/>
      <c r="O26" s="250"/>
      <c r="P26" s="28"/>
      <c r="Q26" s="28"/>
      <c r="R26" s="28"/>
      <c r="S26" s="28"/>
      <c r="T26" s="30" t="s">
        <v>41</v>
      </c>
      <c r="U26" s="28"/>
      <c r="V26" s="28"/>
      <c r="W26" s="251">
        <f>ROUNDUP($BA$50,2)</f>
        <v>0</v>
      </c>
      <c r="X26" s="250"/>
      <c r="Y26" s="250"/>
      <c r="Z26" s="250"/>
      <c r="AA26" s="250"/>
      <c r="AB26" s="250"/>
      <c r="AC26" s="250"/>
      <c r="AD26" s="250"/>
      <c r="AE26" s="250"/>
      <c r="AF26" s="28"/>
      <c r="AG26" s="28"/>
      <c r="AH26" s="28"/>
      <c r="AI26" s="28"/>
      <c r="AJ26" s="28"/>
      <c r="AK26" s="251">
        <f>ROUNDUP($AW$50,1)</f>
        <v>0</v>
      </c>
      <c r="AL26" s="250"/>
      <c r="AM26" s="250"/>
      <c r="AN26" s="250"/>
      <c r="AO26" s="250"/>
      <c r="AP26" s="28"/>
      <c r="AQ26" s="31"/>
      <c r="BE26" s="256"/>
    </row>
    <row r="27" spans="2:57" s="6" customFormat="1" ht="15" customHeight="1" hidden="1">
      <c r="B27" s="27"/>
      <c r="C27" s="28"/>
      <c r="D27" s="28"/>
      <c r="E27" s="28"/>
      <c r="F27" s="28" t="s">
        <v>43</v>
      </c>
      <c r="G27" s="28"/>
      <c r="H27" s="28"/>
      <c r="I27" s="28"/>
      <c r="J27" s="28"/>
      <c r="K27" s="28"/>
      <c r="L27" s="249">
        <v>0.21</v>
      </c>
      <c r="M27" s="250"/>
      <c r="N27" s="250"/>
      <c r="O27" s="250"/>
      <c r="P27" s="28"/>
      <c r="Q27" s="28"/>
      <c r="R27" s="28"/>
      <c r="S27" s="28"/>
      <c r="T27" s="30" t="s">
        <v>41</v>
      </c>
      <c r="U27" s="28"/>
      <c r="V27" s="28"/>
      <c r="W27" s="251">
        <f>ROUNDUP($BB$50,2)</f>
        <v>0</v>
      </c>
      <c r="X27" s="250"/>
      <c r="Y27" s="250"/>
      <c r="Z27" s="250"/>
      <c r="AA27" s="250"/>
      <c r="AB27" s="250"/>
      <c r="AC27" s="250"/>
      <c r="AD27" s="250"/>
      <c r="AE27" s="250"/>
      <c r="AF27" s="28"/>
      <c r="AG27" s="28"/>
      <c r="AH27" s="28"/>
      <c r="AI27" s="28"/>
      <c r="AJ27" s="28"/>
      <c r="AK27" s="251">
        <v>0</v>
      </c>
      <c r="AL27" s="250"/>
      <c r="AM27" s="250"/>
      <c r="AN27" s="250"/>
      <c r="AO27" s="250"/>
      <c r="AP27" s="28"/>
      <c r="AQ27" s="31"/>
      <c r="BE27" s="256"/>
    </row>
    <row r="28" spans="2:57" s="6" customFormat="1" ht="15" customHeight="1" hidden="1">
      <c r="B28" s="27"/>
      <c r="C28" s="28"/>
      <c r="D28" s="28"/>
      <c r="E28" s="28"/>
      <c r="F28" s="28" t="s">
        <v>44</v>
      </c>
      <c r="G28" s="28"/>
      <c r="H28" s="28"/>
      <c r="I28" s="28"/>
      <c r="J28" s="28"/>
      <c r="K28" s="28"/>
      <c r="L28" s="249">
        <v>0.15</v>
      </c>
      <c r="M28" s="250"/>
      <c r="N28" s="250"/>
      <c r="O28" s="250"/>
      <c r="P28" s="28"/>
      <c r="Q28" s="28"/>
      <c r="R28" s="28"/>
      <c r="S28" s="28"/>
      <c r="T28" s="30" t="s">
        <v>41</v>
      </c>
      <c r="U28" s="28"/>
      <c r="V28" s="28"/>
      <c r="W28" s="251">
        <f>ROUNDUP($BC$50,2)</f>
        <v>0</v>
      </c>
      <c r="X28" s="250"/>
      <c r="Y28" s="250"/>
      <c r="Z28" s="250"/>
      <c r="AA28" s="250"/>
      <c r="AB28" s="250"/>
      <c r="AC28" s="250"/>
      <c r="AD28" s="250"/>
      <c r="AE28" s="250"/>
      <c r="AF28" s="28"/>
      <c r="AG28" s="28"/>
      <c r="AH28" s="28"/>
      <c r="AI28" s="28"/>
      <c r="AJ28" s="28"/>
      <c r="AK28" s="251">
        <v>0</v>
      </c>
      <c r="AL28" s="250"/>
      <c r="AM28" s="250"/>
      <c r="AN28" s="250"/>
      <c r="AO28" s="250"/>
      <c r="AP28" s="28"/>
      <c r="AQ28" s="31"/>
      <c r="BE28" s="256"/>
    </row>
    <row r="29" spans="2:57" s="6" customFormat="1" ht="15" customHeight="1" hidden="1">
      <c r="B29" s="27"/>
      <c r="C29" s="28"/>
      <c r="D29" s="28"/>
      <c r="E29" s="28"/>
      <c r="F29" s="28" t="s">
        <v>45</v>
      </c>
      <c r="G29" s="28"/>
      <c r="H29" s="28"/>
      <c r="I29" s="28"/>
      <c r="J29" s="28"/>
      <c r="K29" s="28"/>
      <c r="L29" s="249">
        <v>0</v>
      </c>
      <c r="M29" s="250"/>
      <c r="N29" s="250"/>
      <c r="O29" s="250"/>
      <c r="P29" s="28"/>
      <c r="Q29" s="28"/>
      <c r="R29" s="28"/>
      <c r="S29" s="28"/>
      <c r="T29" s="30" t="s">
        <v>41</v>
      </c>
      <c r="U29" s="28"/>
      <c r="V29" s="28"/>
      <c r="W29" s="251">
        <f>ROUNDUP($BD$50,2)</f>
        <v>0</v>
      </c>
      <c r="X29" s="250"/>
      <c r="Y29" s="250"/>
      <c r="Z29" s="250"/>
      <c r="AA29" s="250"/>
      <c r="AB29" s="250"/>
      <c r="AC29" s="250"/>
      <c r="AD29" s="250"/>
      <c r="AE29" s="250"/>
      <c r="AF29" s="28"/>
      <c r="AG29" s="28"/>
      <c r="AH29" s="28"/>
      <c r="AI29" s="28"/>
      <c r="AJ29" s="28"/>
      <c r="AK29" s="251">
        <v>0</v>
      </c>
      <c r="AL29" s="250"/>
      <c r="AM29" s="250"/>
      <c r="AN29" s="250"/>
      <c r="AO29" s="250"/>
      <c r="AP29" s="28"/>
      <c r="AQ29" s="31"/>
      <c r="BE29" s="256"/>
    </row>
    <row r="30" spans="2:57" s="6" customFormat="1" ht="7.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  <c r="BE30" s="247"/>
    </row>
    <row r="31" spans="2:57" s="6" customFormat="1" ht="27" customHeight="1">
      <c r="B31" s="22"/>
      <c r="C31" s="32"/>
      <c r="D31" s="33" t="s">
        <v>46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 t="s">
        <v>47</v>
      </c>
      <c r="U31" s="34"/>
      <c r="V31" s="34"/>
      <c r="W31" s="34"/>
      <c r="X31" s="236" t="s">
        <v>48</v>
      </c>
      <c r="Y31" s="233"/>
      <c r="Z31" s="233"/>
      <c r="AA31" s="233"/>
      <c r="AB31" s="233"/>
      <c r="AC31" s="34"/>
      <c r="AD31" s="34"/>
      <c r="AE31" s="34"/>
      <c r="AF31" s="34"/>
      <c r="AG31" s="34"/>
      <c r="AH31" s="34"/>
      <c r="AI31" s="34"/>
      <c r="AJ31" s="34"/>
      <c r="AK31" s="237">
        <f>ROUNDUP(SUM($AK$23:$AK$29),2)</f>
        <v>0</v>
      </c>
      <c r="AL31" s="233"/>
      <c r="AM31" s="233"/>
      <c r="AN31" s="233"/>
      <c r="AO31" s="238"/>
      <c r="AP31" s="32"/>
      <c r="AQ31" s="36"/>
      <c r="BE31" s="247"/>
    </row>
    <row r="32" spans="2:57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  <c r="BE32" s="247"/>
    </row>
    <row r="33" spans="2:43" s="6" customFormat="1" ht="7.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9"/>
    </row>
    <row r="37" spans="2:44" s="6" customFormat="1" ht="7.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</row>
    <row r="38" spans="2:44" s="6" customFormat="1" ht="37.5" customHeight="1">
      <c r="B38" s="22"/>
      <c r="C38" s="239" t="s">
        <v>49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42"/>
    </row>
    <row r="39" spans="2:44" s="6" customFormat="1" ht="7.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42"/>
    </row>
    <row r="40" spans="2:44" s="43" customFormat="1" ht="15" customHeight="1">
      <c r="B40" s="44"/>
      <c r="C40" s="18" t="s">
        <v>13</v>
      </c>
      <c r="D40" s="16"/>
      <c r="E40" s="16"/>
      <c r="F40" s="16"/>
      <c r="G40" s="16"/>
      <c r="H40" s="16"/>
      <c r="I40" s="16"/>
      <c r="J40" s="16"/>
      <c r="K40" s="16"/>
      <c r="L40" s="16" t="str">
        <f>$K$5</f>
        <v>20131010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45"/>
    </row>
    <row r="41" spans="2:44" s="46" customFormat="1" ht="37.5" customHeight="1">
      <c r="B41" s="47"/>
      <c r="C41" s="48" t="s">
        <v>16</v>
      </c>
      <c r="D41" s="48"/>
      <c r="E41" s="48"/>
      <c r="F41" s="48"/>
      <c r="G41" s="48"/>
      <c r="H41" s="48"/>
      <c r="I41" s="48"/>
      <c r="J41" s="48"/>
      <c r="K41" s="48"/>
      <c r="L41" s="241" t="str">
        <f>$K$6</f>
        <v>Karlovy Vary,Stará Role -Demolice řadových garáží v Jabloňové ulici aktualizace k 30.9.2013</v>
      </c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48"/>
      <c r="AQ41" s="48"/>
      <c r="AR41" s="49"/>
    </row>
    <row r="42" spans="2:44" s="6" customFormat="1" ht="7.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42"/>
    </row>
    <row r="43" spans="2:44" s="6" customFormat="1" ht="15.75" customHeight="1">
      <c r="B43" s="22"/>
      <c r="C43" s="18" t="s">
        <v>22</v>
      </c>
      <c r="D43" s="23"/>
      <c r="E43" s="23"/>
      <c r="F43" s="23"/>
      <c r="G43" s="23"/>
      <c r="H43" s="23"/>
      <c r="I43" s="23"/>
      <c r="J43" s="23"/>
      <c r="K43" s="23"/>
      <c r="L43" s="50" t="str">
        <f>IF($K$8="","",$K$8)</f>
        <v>Karlovy Vary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8" t="s">
        <v>24</v>
      </c>
      <c r="AJ43" s="23"/>
      <c r="AK43" s="23"/>
      <c r="AL43" s="23"/>
      <c r="AM43" s="51" t="str">
        <f>IF($AN$8="","",$AN$8)</f>
        <v>10.10.2013</v>
      </c>
      <c r="AN43" s="23"/>
      <c r="AO43" s="23"/>
      <c r="AP43" s="23"/>
      <c r="AQ43" s="23"/>
      <c r="AR43" s="42"/>
    </row>
    <row r="44" spans="2:44" s="6" customFormat="1" ht="7.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42"/>
    </row>
    <row r="45" spans="2:56" s="6" customFormat="1" ht="18.75" customHeight="1">
      <c r="B45" s="22"/>
      <c r="C45" s="18" t="s">
        <v>28</v>
      </c>
      <c r="D45" s="23"/>
      <c r="E45" s="23"/>
      <c r="F45" s="23"/>
      <c r="G45" s="23"/>
      <c r="H45" s="23"/>
      <c r="I45" s="23"/>
      <c r="J45" s="23"/>
      <c r="K45" s="23"/>
      <c r="L45" s="16" t="str">
        <f>IF($E$11="","",$E$11)</f>
        <v>Statutární město Karlovy Vary,Moskevská 2035/21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18" t="s">
        <v>34</v>
      </c>
      <c r="AJ45" s="23"/>
      <c r="AK45" s="23"/>
      <c r="AL45" s="23"/>
      <c r="AM45" s="243" t="str">
        <f>IF($E$17="","",$E$17)</f>
        <v>Jan Sobotka,Kynšperk n.O</v>
      </c>
      <c r="AN45" s="240"/>
      <c r="AO45" s="240"/>
      <c r="AP45" s="240"/>
      <c r="AQ45" s="23"/>
      <c r="AR45" s="42"/>
      <c r="AS45" s="244" t="s">
        <v>50</v>
      </c>
      <c r="AT45" s="245"/>
      <c r="AU45" s="52"/>
      <c r="AV45" s="52"/>
      <c r="AW45" s="52"/>
      <c r="AX45" s="52"/>
      <c r="AY45" s="52"/>
      <c r="AZ45" s="52"/>
      <c r="BA45" s="52"/>
      <c r="BB45" s="52"/>
      <c r="BC45" s="52"/>
      <c r="BD45" s="53"/>
    </row>
    <row r="46" spans="2:56" s="6" customFormat="1" ht="15.75" customHeight="1">
      <c r="B46" s="22"/>
      <c r="C46" s="18" t="s">
        <v>32</v>
      </c>
      <c r="D46" s="23"/>
      <c r="E46" s="23"/>
      <c r="F46" s="23"/>
      <c r="G46" s="23"/>
      <c r="H46" s="23"/>
      <c r="I46" s="23"/>
      <c r="J46" s="23"/>
      <c r="K46" s="23"/>
      <c r="L46" s="16">
        <f>IF($E$14="Vyplň údaj","",$E$14)</f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42"/>
      <c r="AS46" s="246"/>
      <c r="AT46" s="247"/>
      <c r="BD46" s="54"/>
    </row>
    <row r="47" spans="2:56" s="6" customFormat="1" ht="12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42"/>
      <c r="AS47" s="248"/>
      <c r="AT47" s="240"/>
      <c r="AU47" s="23"/>
      <c r="AV47" s="23"/>
      <c r="AW47" s="23"/>
      <c r="AX47" s="23"/>
      <c r="AY47" s="23"/>
      <c r="AZ47" s="23"/>
      <c r="BA47" s="23"/>
      <c r="BB47" s="23"/>
      <c r="BC47" s="23"/>
      <c r="BD47" s="56"/>
    </row>
    <row r="48" spans="2:57" s="6" customFormat="1" ht="30" customHeight="1">
      <c r="B48" s="22"/>
      <c r="C48" s="232" t="s">
        <v>51</v>
      </c>
      <c r="D48" s="233"/>
      <c r="E48" s="233"/>
      <c r="F48" s="233"/>
      <c r="G48" s="233"/>
      <c r="H48" s="34"/>
      <c r="I48" s="234" t="s">
        <v>52</v>
      </c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5" t="s">
        <v>53</v>
      </c>
      <c r="AH48" s="233"/>
      <c r="AI48" s="233"/>
      <c r="AJ48" s="233"/>
      <c r="AK48" s="233"/>
      <c r="AL48" s="233"/>
      <c r="AM48" s="233"/>
      <c r="AN48" s="234" t="s">
        <v>54</v>
      </c>
      <c r="AO48" s="233"/>
      <c r="AP48" s="233"/>
      <c r="AQ48" s="57" t="s">
        <v>55</v>
      </c>
      <c r="AR48" s="42"/>
      <c r="AS48" s="58" t="s">
        <v>56</v>
      </c>
      <c r="AT48" s="59" t="s">
        <v>57</v>
      </c>
      <c r="AU48" s="59" t="s">
        <v>58</v>
      </c>
      <c r="AV48" s="59" t="s">
        <v>59</v>
      </c>
      <c r="AW48" s="59" t="s">
        <v>60</v>
      </c>
      <c r="AX48" s="59" t="s">
        <v>61</v>
      </c>
      <c r="AY48" s="59" t="s">
        <v>62</v>
      </c>
      <c r="AZ48" s="59" t="s">
        <v>63</v>
      </c>
      <c r="BA48" s="59" t="s">
        <v>64</v>
      </c>
      <c r="BB48" s="59" t="s">
        <v>65</v>
      </c>
      <c r="BC48" s="59" t="s">
        <v>66</v>
      </c>
      <c r="BD48" s="60" t="s">
        <v>67</v>
      </c>
      <c r="BE48" s="61"/>
    </row>
    <row r="49" spans="2:56" s="6" customFormat="1" ht="12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42"/>
      <c r="AS49" s="62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4"/>
    </row>
    <row r="50" spans="2:76" s="46" customFormat="1" ht="33" customHeight="1">
      <c r="B50" s="47"/>
      <c r="C50" s="65" t="s">
        <v>68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230">
        <f>ROUNDUP(SUM($AG$51:$AG$52),2)</f>
        <v>0</v>
      </c>
      <c r="AH50" s="231"/>
      <c r="AI50" s="231"/>
      <c r="AJ50" s="231"/>
      <c r="AK50" s="231"/>
      <c r="AL50" s="231"/>
      <c r="AM50" s="231"/>
      <c r="AN50" s="230">
        <f>ROUNDUP(SUM($AG$50,$AT$50),2)</f>
        <v>0</v>
      </c>
      <c r="AO50" s="231"/>
      <c r="AP50" s="231"/>
      <c r="AQ50" s="66"/>
      <c r="AR50" s="49"/>
      <c r="AS50" s="67">
        <f>ROUNDUP(SUM($AS$51:$AS$52),2)</f>
        <v>0</v>
      </c>
      <c r="AT50" s="68">
        <f>ROUNDUP(SUM($AV$50:$AW$50),1)</f>
        <v>0</v>
      </c>
      <c r="AU50" s="69">
        <f>ROUNDUP(SUM($AU$51:$AU$52),5)</f>
        <v>0</v>
      </c>
      <c r="AV50" s="68">
        <f>ROUNDUP($AZ$50*$L$25,2)</f>
        <v>0</v>
      </c>
      <c r="AW50" s="68">
        <f>ROUNDUP($BA$50*$L$26,2)</f>
        <v>0</v>
      </c>
      <c r="AX50" s="68">
        <f>ROUNDUP($BB$50*$L$25,2)</f>
        <v>0</v>
      </c>
      <c r="AY50" s="68">
        <f>ROUNDUP($BC$50*$L$26,2)</f>
        <v>0</v>
      </c>
      <c r="AZ50" s="68">
        <f>ROUNDUP(SUM($AZ$51:$AZ$52),2)</f>
        <v>0</v>
      </c>
      <c r="BA50" s="68">
        <f>ROUNDUP(SUM($BA$51:$BA$52),2)</f>
        <v>0</v>
      </c>
      <c r="BB50" s="68">
        <f>ROUNDUP(SUM($BB$51:$BB$52),2)</f>
        <v>0</v>
      </c>
      <c r="BC50" s="68">
        <f>ROUNDUP(SUM($BC$51:$BC$52),2)</f>
        <v>0</v>
      </c>
      <c r="BD50" s="70">
        <f>ROUNDUP(SUM($BD$51:$BD$52),2)</f>
        <v>0</v>
      </c>
      <c r="BS50" s="46" t="s">
        <v>69</v>
      </c>
      <c r="BT50" s="46" t="s">
        <v>70</v>
      </c>
      <c r="BV50" s="46" t="s">
        <v>71</v>
      </c>
      <c r="BW50" s="46" t="s">
        <v>4</v>
      </c>
      <c r="BX50" s="46" t="s">
        <v>72</v>
      </c>
    </row>
    <row r="51" spans="1:76" s="71" customFormat="1" ht="28.5" customHeight="1">
      <c r="A51" s="143" t="s">
        <v>254</v>
      </c>
      <c r="B51" s="72"/>
      <c r="C51" s="73"/>
      <c r="D51" s="228" t="s">
        <v>14</v>
      </c>
      <c r="E51" s="229"/>
      <c r="F51" s="229"/>
      <c r="G51" s="229"/>
      <c r="H51" s="229"/>
      <c r="I51" s="73"/>
      <c r="J51" s="228" t="s">
        <v>17</v>
      </c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6">
        <f>'20131010 - Karlovy Vary,S...'!$M$24</f>
        <v>0</v>
      </c>
      <c r="AH51" s="227"/>
      <c r="AI51" s="227"/>
      <c r="AJ51" s="227"/>
      <c r="AK51" s="227"/>
      <c r="AL51" s="227"/>
      <c r="AM51" s="227"/>
      <c r="AN51" s="226">
        <f>ROUNDUP(SUM($AG$51,$AT$51),2)</f>
        <v>0</v>
      </c>
      <c r="AO51" s="227"/>
      <c r="AP51" s="227"/>
      <c r="AQ51" s="74" t="s">
        <v>73</v>
      </c>
      <c r="AR51" s="75"/>
      <c r="AS51" s="76">
        <v>0</v>
      </c>
      <c r="AT51" s="77">
        <f>ROUNDUP(SUM($AV$51:$AW$51),1)</f>
        <v>0</v>
      </c>
      <c r="AU51" s="78">
        <f>'20131010 - Karlovy Vary,S...'!$W$69</f>
        <v>0</v>
      </c>
      <c r="AV51" s="77">
        <f>'20131010 - Karlovy Vary,S...'!$M$26</f>
        <v>0</v>
      </c>
      <c r="AW51" s="77">
        <f>'20131010 - Karlovy Vary,S...'!$M$27</f>
        <v>0</v>
      </c>
      <c r="AX51" s="77">
        <f>'20131010 - Karlovy Vary,S...'!$M$28</f>
        <v>0</v>
      </c>
      <c r="AY51" s="77">
        <f>'20131010 - Karlovy Vary,S...'!$M$29</f>
        <v>0</v>
      </c>
      <c r="AZ51" s="77">
        <f>'20131010 - Karlovy Vary,S...'!$H$26</f>
        <v>0</v>
      </c>
      <c r="BA51" s="77">
        <f>'20131010 - Karlovy Vary,S...'!$H$27</f>
        <v>0</v>
      </c>
      <c r="BB51" s="77">
        <f>'20131010 - Karlovy Vary,S...'!$H$28</f>
        <v>0</v>
      </c>
      <c r="BC51" s="77">
        <f>'20131010 - Karlovy Vary,S...'!$H$29</f>
        <v>0</v>
      </c>
      <c r="BD51" s="79">
        <f>'20131010 - Karlovy Vary,S...'!$H$30</f>
        <v>0</v>
      </c>
      <c r="BT51" s="71" t="s">
        <v>21</v>
      </c>
      <c r="BU51" s="71" t="s">
        <v>74</v>
      </c>
      <c r="BV51" s="71" t="s">
        <v>71</v>
      </c>
      <c r="BW51" s="71" t="s">
        <v>4</v>
      </c>
      <c r="BX51" s="71" t="s">
        <v>72</v>
      </c>
    </row>
    <row r="52" spans="1:91" s="71" customFormat="1" ht="28.5" customHeight="1">
      <c r="A52" s="143" t="s">
        <v>254</v>
      </c>
      <c r="B52" s="72"/>
      <c r="C52" s="73"/>
      <c r="D52" s="228" t="s">
        <v>75</v>
      </c>
      <c r="E52" s="229"/>
      <c r="F52" s="229"/>
      <c r="G52" s="229"/>
      <c r="H52" s="229"/>
      <c r="I52" s="73"/>
      <c r="J52" s="228" t="s">
        <v>76</v>
      </c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6">
        <f>'VN - Vedlejší a ostaní ná...'!$M$25</f>
        <v>0</v>
      </c>
      <c r="AH52" s="227"/>
      <c r="AI52" s="227"/>
      <c r="AJ52" s="227"/>
      <c r="AK52" s="227"/>
      <c r="AL52" s="227"/>
      <c r="AM52" s="227"/>
      <c r="AN52" s="226">
        <f>ROUNDUP(SUM($AG$52,$AT$52),2)</f>
        <v>0</v>
      </c>
      <c r="AO52" s="227"/>
      <c r="AP52" s="227"/>
      <c r="AQ52" s="74" t="s">
        <v>77</v>
      </c>
      <c r="AR52" s="75"/>
      <c r="AS52" s="80">
        <v>0</v>
      </c>
      <c r="AT52" s="81">
        <f>ROUNDUP(SUM($AV$52:$AW$52),1)</f>
        <v>0</v>
      </c>
      <c r="AU52" s="82">
        <f>'VN - Vedlejší a ostaní ná...'!$W$75</f>
        <v>0</v>
      </c>
      <c r="AV52" s="81">
        <f>'VN - Vedlejší a ostaní ná...'!$M$27</f>
        <v>0</v>
      </c>
      <c r="AW52" s="81">
        <f>'VN - Vedlejší a ostaní ná...'!$M$28</f>
        <v>0</v>
      </c>
      <c r="AX52" s="81">
        <f>'VN - Vedlejší a ostaní ná...'!$M$29</f>
        <v>0</v>
      </c>
      <c r="AY52" s="81">
        <f>'VN - Vedlejší a ostaní ná...'!$M$30</f>
        <v>0</v>
      </c>
      <c r="AZ52" s="81">
        <f>'VN - Vedlejší a ostaní ná...'!$H$27</f>
        <v>0</v>
      </c>
      <c r="BA52" s="81">
        <f>'VN - Vedlejší a ostaní ná...'!$H$28</f>
        <v>0</v>
      </c>
      <c r="BB52" s="81">
        <f>'VN - Vedlejší a ostaní ná...'!$H$29</f>
        <v>0</v>
      </c>
      <c r="BC52" s="81">
        <f>'VN - Vedlejší a ostaní ná...'!$H$30</f>
        <v>0</v>
      </c>
      <c r="BD52" s="83">
        <f>'VN - Vedlejší a ostaní ná...'!$H$31</f>
        <v>0</v>
      </c>
      <c r="BT52" s="71" t="s">
        <v>21</v>
      </c>
      <c r="BV52" s="71" t="s">
        <v>71</v>
      </c>
      <c r="BW52" s="71" t="s">
        <v>78</v>
      </c>
      <c r="BX52" s="71" t="s">
        <v>4</v>
      </c>
      <c r="CM52" s="71" t="s">
        <v>79</v>
      </c>
    </row>
    <row r="53" spans="2:44" s="6" customFormat="1" ht="30.75" customHeight="1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42"/>
    </row>
    <row r="54" spans="2:44" s="6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42"/>
    </row>
  </sheetData>
  <sheetProtection password="CC35" sheet="1" objects="1" scenarios="1" formatColumns="0" formatRows="0" sort="0" autoFilter="0"/>
  <mergeCells count="44"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5:AT47"/>
    <mergeCell ref="L28:O28"/>
    <mergeCell ref="W28:AE28"/>
    <mergeCell ref="AK28:AO28"/>
    <mergeCell ref="L29:O29"/>
    <mergeCell ref="W29:AE29"/>
    <mergeCell ref="AK29:AO29"/>
    <mergeCell ref="AN48:AP48"/>
    <mergeCell ref="AN51:AP51"/>
    <mergeCell ref="AG51:AM51"/>
    <mergeCell ref="D51:H51"/>
    <mergeCell ref="J51:AF51"/>
    <mergeCell ref="X31:AB31"/>
    <mergeCell ref="AK31:AO31"/>
    <mergeCell ref="C38:AQ38"/>
    <mergeCell ref="L41:AO41"/>
    <mergeCell ref="AM45:AP45"/>
    <mergeCell ref="AR2:BE2"/>
    <mergeCell ref="AN52:AP52"/>
    <mergeCell ref="AG52:AM52"/>
    <mergeCell ref="D52:H52"/>
    <mergeCell ref="J52:AF52"/>
    <mergeCell ref="AG50:AM50"/>
    <mergeCell ref="AN50:AP50"/>
    <mergeCell ref="C48:G48"/>
    <mergeCell ref="I48:AF48"/>
    <mergeCell ref="AG48:AM48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20131010 - Karlovy Vary,S...'!C2" tooltip="20131010 - Karlovy Vary,S..." display="/"/>
    <hyperlink ref="A52" location="'VN - Vedlejší a ostaní ná...'!C2" tooltip="VN - Vedlejší a ostaní n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255</v>
      </c>
      <c r="G1" s="147"/>
      <c r="H1" s="267" t="s">
        <v>256</v>
      </c>
      <c r="I1" s="267"/>
      <c r="J1" s="267"/>
      <c r="K1" s="267"/>
      <c r="L1" s="147" t="s">
        <v>257</v>
      </c>
      <c r="M1" s="147"/>
      <c r="N1" s="145"/>
      <c r="O1" s="146" t="s">
        <v>80</v>
      </c>
      <c r="P1" s="145"/>
      <c r="Q1" s="145"/>
      <c r="R1" s="145"/>
      <c r="S1" s="147" t="s">
        <v>258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2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239" t="s">
        <v>81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7.5" customHeight="1">
      <c r="B6" s="22"/>
      <c r="C6" s="23"/>
      <c r="D6" s="48" t="s">
        <v>16</v>
      </c>
      <c r="E6" s="23"/>
      <c r="F6" s="241" t="s">
        <v>17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6"/>
    </row>
    <row r="7" spans="2:18" s="6" customFormat="1" ht="14.25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6"/>
    </row>
    <row r="8" spans="2:18" s="6" customFormat="1" ht="15" customHeight="1">
      <c r="B8" s="22"/>
      <c r="C8" s="23"/>
      <c r="D8" s="18" t="s">
        <v>19</v>
      </c>
      <c r="E8" s="23"/>
      <c r="F8" s="16"/>
      <c r="G8" s="23"/>
      <c r="H8" s="23"/>
      <c r="I8" s="23"/>
      <c r="J8" s="23"/>
      <c r="K8" s="23"/>
      <c r="L8" s="23"/>
      <c r="M8" s="18" t="s">
        <v>20</v>
      </c>
      <c r="N8" s="23"/>
      <c r="O8" s="16"/>
      <c r="P8" s="23"/>
      <c r="Q8" s="23"/>
      <c r="R8" s="26"/>
    </row>
    <row r="9" spans="2:18" s="6" customFormat="1" ht="15" customHeight="1">
      <c r="B9" s="22"/>
      <c r="C9" s="23"/>
      <c r="D9" s="18" t="s">
        <v>22</v>
      </c>
      <c r="E9" s="23"/>
      <c r="F9" s="16" t="s">
        <v>23</v>
      </c>
      <c r="G9" s="23"/>
      <c r="H9" s="23"/>
      <c r="I9" s="23"/>
      <c r="J9" s="23"/>
      <c r="K9" s="23"/>
      <c r="L9" s="23"/>
      <c r="M9" s="18" t="s">
        <v>24</v>
      </c>
      <c r="N9" s="23"/>
      <c r="O9" s="280" t="str">
        <f>'Rekapitulace stavby'!$AN$8</f>
        <v>10.10.2013</v>
      </c>
      <c r="P9" s="240"/>
      <c r="Q9" s="23"/>
      <c r="R9" s="26"/>
    </row>
    <row r="10" spans="2:18" s="6" customFormat="1" ht="12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6"/>
    </row>
    <row r="11" spans="2:18" s="6" customFormat="1" ht="15" customHeight="1">
      <c r="B11" s="22"/>
      <c r="C11" s="23"/>
      <c r="D11" s="18" t="s">
        <v>28</v>
      </c>
      <c r="E11" s="23"/>
      <c r="F11" s="23"/>
      <c r="G11" s="23"/>
      <c r="H11" s="23"/>
      <c r="I11" s="23"/>
      <c r="J11" s="23"/>
      <c r="K11" s="23"/>
      <c r="L11" s="23"/>
      <c r="M11" s="18" t="s">
        <v>29</v>
      </c>
      <c r="N11" s="23"/>
      <c r="O11" s="243"/>
      <c r="P11" s="240"/>
      <c r="Q11" s="23"/>
      <c r="R11" s="26"/>
    </row>
    <row r="12" spans="2:18" s="6" customFormat="1" ht="18.75" customHeight="1">
      <c r="B12" s="22"/>
      <c r="C12" s="23"/>
      <c r="D12" s="23"/>
      <c r="E12" s="16" t="s">
        <v>30</v>
      </c>
      <c r="F12" s="23"/>
      <c r="G12" s="23"/>
      <c r="H12" s="23"/>
      <c r="I12" s="23"/>
      <c r="J12" s="23"/>
      <c r="K12" s="23"/>
      <c r="L12" s="23"/>
      <c r="M12" s="18" t="s">
        <v>31</v>
      </c>
      <c r="N12" s="23"/>
      <c r="O12" s="243"/>
      <c r="P12" s="240"/>
      <c r="Q12" s="23"/>
      <c r="R12" s="26"/>
    </row>
    <row r="13" spans="2:18" s="6" customFormat="1" ht="7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6"/>
    </row>
    <row r="14" spans="2:18" s="6" customFormat="1" ht="15" customHeight="1">
      <c r="B14" s="22"/>
      <c r="C14" s="23"/>
      <c r="D14" s="18" t="s">
        <v>32</v>
      </c>
      <c r="E14" s="23"/>
      <c r="F14" s="23"/>
      <c r="G14" s="23"/>
      <c r="H14" s="23"/>
      <c r="I14" s="23"/>
      <c r="J14" s="23"/>
      <c r="K14" s="23"/>
      <c r="L14" s="23"/>
      <c r="M14" s="18" t="s">
        <v>29</v>
      </c>
      <c r="N14" s="23"/>
      <c r="O14" s="243" t="str">
        <f>IF('Rekapitulace stavby'!$AN$13="","",'Rekapitulace stavby'!$AN$13)</f>
        <v>Vyplň údaj</v>
      </c>
      <c r="P14" s="240"/>
      <c r="Q14" s="23"/>
      <c r="R14" s="26"/>
    </row>
    <row r="15" spans="2:18" s="6" customFormat="1" ht="18.75" customHeight="1">
      <c r="B15" s="22"/>
      <c r="C15" s="23"/>
      <c r="D15" s="23"/>
      <c r="E15" s="16" t="str">
        <f>IF('Rekapitulace stavby'!$E$14="","",'Rekapitulace stavby'!$E$14)</f>
        <v>Vyplň údaj</v>
      </c>
      <c r="F15" s="23"/>
      <c r="G15" s="23"/>
      <c r="H15" s="23"/>
      <c r="I15" s="23"/>
      <c r="J15" s="23"/>
      <c r="K15" s="23"/>
      <c r="L15" s="23"/>
      <c r="M15" s="18" t="s">
        <v>31</v>
      </c>
      <c r="N15" s="23"/>
      <c r="O15" s="243" t="str">
        <f>IF('Rekapitulace stavby'!$AN$14="","",'Rekapitulace stavby'!$AN$14)</f>
        <v>Vyplň údaj</v>
      </c>
      <c r="P15" s="240"/>
      <c r="Q15" s="23"/>
      <c r="R15" s="26"/>
    </row>
    <row r="16" spans="2:18" s="6" customFormat="1" ht="7.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6"/>
    </row>
    <row r="17" spans="2:18" s="6" customFormat="1" ht="15" customHeight="1">
      <c r="B17" s="22"/>
      <c r="C17" s="23"/>
      <c r="D17" s="18" t="s">
        <v>34</v>
      </c>
      <c r="E17" s="23"/>
      <c r="F17" s="23"/>
      <c r="G17" s="23"/>
      <c r="H17" s="23"/>
      <c r="I17" s="23"/>
      <c r="J17" s="23"/>
      <c r="K17" s="23"/>
      <c r="L17" s="23"/>
      <c r="M17" s="18" t="s">
        <v>29</v>
      </c>
      <c r="N17" s="23"/>
      <c r="O17" s="243"/>
      <c r="P17" s="240"/>
      <c r="Q17" s="23"/>
      <c r="R17" s="26"/>
    </row>
    <row r="18" spans="2:18" s="6" customFormat="1" ht="18.75" customHeight="1">
      <c r="B18" s="22"/>
      <c r="C18" s="23"/>
      <c r="D18" s="23"/>
      <c r="E18" s="16" t="s">
        <v>35</v>
      </c>
      <c r="F18" s="23"/>
      <c r="G18" s="23"/>
      <c r="H18" s="23"/>
      <c r="I18" s="23"/>
      <c r="J18" s="23"/>
      <c r="K18" s="23"/>
      <c r="L18" s="23"/>
      <c r="M18" s="18" t="s">
        <v>31</v>
      </c>
      <c r="N18" s="23"/>
      <c r="O18" s="243"/>
      <c r="P18" s="240"/>
      <c r="Q18" s="23"/>
      <c r="R18" s="26"/>
    </row>
    <row r="19" spans="2:18" s="6" customFormat="1" ht="7.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6"/>
    </row>
    <row r="20" spans="2:18" s="6" customFormat="1" ht="15" customHeight="1">
      <c r="B20" s="22"/>
      <c r="C20" s="23"/>
      <c r="D20" s="18" t="s">
        <v>37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</row>
    <row r="21" spans="2:18" s="84" customFormat="1" ht="15.75" customHeight="1">
      <c r="B21" s="85"/>
      <c r="C21" s="86"/>
      <c r="D21" s="86"/>
      <c r="E21" s="259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86"/>
      <c r="R21" s="87"/>
    </row>
    <row r="22" spans="2:18" s="6" customFormat="1" ht="7.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</row>
    <row r="23" spans="2:18" s="6" customFormat="1" ht="7.5" customHeight="1">
      <c r="B23" s="22"/>
      <c r="C23" s="2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23"/>
      <c r="R23" s="26"/>
    </row>
    <row r="24" spans="2:18" s="6" customFormat="1" ht="26.25" customHeight="1">
      <c r="B24" s="22"/>
      <c r="C24" s="23"/>
      <c r="D24" s="88" t="s">
        <v>38</v>
      </c>
      <c r="E24" s="23"/>
      <c r="F24" s="23"/>
      <c r="G24" s="23"/>
      <c r="H24" s="23"/>
      <c r="I24" s="23"/>
      <c r="J24" s="23"/>
      <c r="K24" s="23"/>
      <c r="L24" s="23"/>
      <c r="M24" s="230">
        <f>ROUNDUP($N$69,2)</f>
        <v>0</v>
      </c>
      <c r="N24" s="240"/>
      <c r="O24" s="240"/>
      <c r="P24" s="240"/>
      <c r="Q24" s="23"/>
      <c r="R24" s="26"/>
    </row>
    <row r="25" spans="2:18" s="6" customFormat="1" ht="7.5" customHeight="1">
      <c r="B25" s="22"/>
      <c r="C25" s="2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3"/>
      <c r="R25" s="26"/>
    </row>
    <row r="26" spans="2:18" s="6" customFormat="1" ht="15" customHeight="1">
      <c r="B26" s="22"/>
      <c r="C26" s="23"/>
      <c r="D26" s="28" t="s">
        <v>39</v>
      </c>
      <c r="E26" s="28" t="s">
        <v>40</v>
      </c>
      <c r="F26" s="29">
        <v>0.21</v>
      </c>
      <c r="G26" s="89" t="s">
        <v>41</v>
      </c>
      <c r="H26" s="283">
        <f>SUM($BE$69:$BE$122)</f>
        <v>0</v>
      </c>
      <c r="I26" s="240"/>
      <c r="J26" s="240"/>
      <c r="K26" s="23"/>
      <c r="L26" s="23"/>
      <c r="M26" s="283">
        <f>SUM($BE$69:$BE$122)*$F$26</f>
        <v>0</v>
      </c>
      <c r="N26" s="240"/>
      <c r="O26" s="240"/>
      <c r="P26" s="240"/>
      <c r="Q26" s="23"/>
      <c r="R26" s="26"/>
    </row>
    <row r="27" spans="2:18" s="6" customFormat="1" ht="15" customHeight="1">
      <c r="B27" s="22"/>
      <c r="C27" s="23"/>
      <c r="D27" s="23"/>
      <c r="E27" s="28" t="s">
        <v>42</v>
      </c>
      <c r="F27" s="29">
        <v>0.15</v>
      </c>
      <c r="G27" s="89" t="s">
        <v>41</v>
      </c>
      <c r="H27" s="283">
        <f>SUM($BF$69:$BF$122)</f>
        <v>0</v>
      </c>
      <c r="I27" s="240"/>
      <c r="J27" s="240"/>
      <c r="K27" s="23"/>
      <c r="L27" s="23"/>
      <c r="M27" s="283">
        <f>SUM($BF$69:$BF$122)*$F$27</f>
        <v>0</v>
      </c>
      <c r="N27" s="240"/>
      <c r="O27" s="240"/>
      <c r="P27" s="240"/>
      <c r="Q27" s="23"/>
      <c r="R27" s="26"/>
    </row>
    <row r="28" spans="2:18" s="6" customFormat="1" ht="15" customHeight="1" hidden="1">
      <c r="B28" s="22"/>
      <c r="C28" s="23"/>
      <c r="D28" s="23"/>
      <c r="E28" s="28" t="s">
        <v>43</v>
      </c>
      <c r="F28" s="29">
        <v>0.21</v>
      </c>
      <c r="G28" s="89" t="s">
        <v>41</v>
      </c>
      <c r="H28" s="283">
        <f>SUM($BG$69:$BG$122)</f>
        <v>0</v>
      </c>
      <c r="I28" s="240"/>
      <c r="J28" s="240"/>
      <c r="K28" s="23"/>
      <c r="L28" s="23"/>
      <c r="M28" s="283">
        <v>0</v>
      </c>
      <c r="N28" s="240"/>
      <c r="O28" s="240"/>
      <c r="P28" s="240"/>
      <c r="Q28" s="23"/>
      <c r="R28" s="26"/>
    </row>
    <row r="29" spans="2:18" s="6" customFormat="1" ht="15" customHeight="1" hidden="1">
      <c r="B29" s="22"/>
      <c r="C29" s="23"/>
      <c r="D29" s="23"/>
      <c r="E29" s="28" t="s">
        <v>44</v>
      </c>
      <c r="F29" s="29">
        <v>0.15</v>
      </c>
      <c r="G29" s="89" t="s">
        <v>41</v>
      </c>
      <c r="H29" s="283">
        <f>SUM($BH$69:$BH$122)</f>
        <v>0</v>
      </c>
      <c r="I29" s="240"/>
      <c r="J29" s="240"/>
      <c r="K29" s="23"/>
      <c r="L29" s="23"/>
      <c r="M29" s="283">
        <v>0</v>
      </c>
      <c r="N29" s="240"/>
      <c r="O29" s="240"/>
      <c r="P29" s="240"/>
      <c r="Q29" s="23"/>
      <c r="R29" s="26"/>
    </row>
    <row r="30" spans="2:18" s="6" customFormat="1" ht="15" customHeight="1" hidden="1">
      <c r="B30" s="22"/>
      <c r="C30" s="23"/>
      <c r="D30" s="23"/>
      <c r="E30" s="28" t="s">
        <v>45</v>
      </c>
      <c r="F30" s="29">
        <v>0</v>
      </c>
      <c r="G30" s="89" t="s">
        <v>41</v>
      </c>
      <c r="H30" s="283">
        <f>SUM($BI$69:$BI$122)</f>
        <v>0</v>
      </c>
      <c r="I30" s="240"/>
      <c r="J30" s="240"/>
      <c r="K30" s="23"/>
      <c r="L30" s="23"/>
      <c r="M30" s="283">
        <v>0</v>
      </c>
      <c r="N30" s="240"/>
      <c r="O30" s="240"/>
      <c r="P30" s="240"/>
      <c r="Q30" s="23"/>
      <c r="R30" s="26"/>
    </row>
    <row r="31" spans="2:18" s="6" customFormat="1" ht="7.5" customHeigh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6"/>
    </row>
    <row r="32" spans="2:18" s="6" customFormat="1" ht="26.25" customHeight="1">
      <c r="B32" s="22"/>
      <c r="C32" s="32"/>
      <c r="D32" s="33" t="s">
        <v>46</v>
      </c>
      <c r="E32" s="34"/>
      <c r="F32" s="34"/>
      <c r="G32" s="90" t="s">
        <v>47</v>
      </c>
      <c r="H32" s="35" t="s">
        <v>48</v>
      </c>
      <c r="I32" s="34"/>
      <c r="J32" s="34"/>
      <c r="K32" s="34"/>
      <c r="L32" s="237">
        <f>ROUNDUP(SUM($M$24:$M$30),2)</f>
        <v>0</v>
      </c>
      <c r="M32" s="233"/>
      <c r="N32" s="233"/>
      <c r="O32" s="233"/>
      <c r="P32" s="238"/>
      <c r="Q32" s="32"/>
      <c r="R32" s="36"/>
    </row>
    <row r="33" spans="2:18" s="6" customFormat="1" ht="1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</row>
    <row r="37" spans="2:18" s="6" customFormat="1" ht="7.5" customHeight="1"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</row>
    <row r="38" spans="2:21" s="6" customFormat="1" ht="37.5" customHeight="1">
      <c r="B38" s="22"/>
      <c r="C38" s="239" t="s">
        <v>82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84"/>
      <c r="T38" s="23"/>
      <c r="U38" s="23"/>
    </row>
    <row r="39" spans="2:21" s="6" customFormat="1" ht="7.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6"/>
      <c r="T39" s="23"/>
      <c r="U39" s="23"/>
    </row>
    <row r="40" spans="2:21" s="6" customFormat="1" ht="37.5" customHeight="1">
      <c r="B40" s="22"/>
      <c r="C40" s="48" t="s">
        <v>16</v>
      </c>
      <c r="D40" s="23"/>
      <c r="E40" s="23"/>
      <c r="F40" s="241" t="str">
        <f>$F$6</f>
        <v>Karlovy Vary,Stará Role -Demolice řadových garáží v Jabloňové ulici aktualizace k 30.9.2013</v>
      </c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6"/>
      <c r="T40" s="23"/>
      <c r="U40" s="23"/>
    </row>
    <row r="41" spans="2:21" s="6" customFormat="1" ht="7.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T41" s="23"/>
      <c r="U41" s="23"/>
    </row>
    <row r="42" spans="2:21" s="6" customFormat="1" ht="18.75" customHeight="1">
      <c r="B42" s="22"/>
      <c r="C42" s="18" t="s">
        <v>22</v>
      </c>
      <c r="D42" s="23"/>
      <c r="E42" s="23"/>
      <c r="F42" s="16" t="str">
        <f>$F$9</f>
        <v>Karlovy Vary</v>
      </c>
      <c r="G42" s="23"/>
      <c r="H42" s="23"/>
      <c r="I42" s="23"/>
      <c r="J42" s="23"/>
      <c r="K42" s="18" t="s">
        <v>24</v>
      </c>
      <c r="L42" s="23"/>
      <c r="M42" s="280" t="str">
        <f>IF($O$9="","",$O$9)</f>
        <v>10.10.2013</v>
      </c>
      <c r="N42" s="240"/>
      <c r="O42" s="240"/>
      <c r="P42" s="240"/>
      <c r="Q42" s="23"/>
      <c r="R42" s="26"/>
      <c r="T42" s="23"/>
      <c r="U42" s="23"/>
    </row>
    <row r="43" spans="2:21" s="6" customFormat="1" ht="7.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6"/>
      <c r="T43" s="23"/>
      <c r="U43" s="23"/>
    </row>
    <row r="44" spans="2:21" s="6" customFormat="1" ht="15.75" customHeight="1">
      <c r="B44" s="22"/>
      <c r="C44" s="18" t="s">
        <v>28</v>
      </c>
      <c r="D44" s="23"/>
      <c r="E44" s="23"/>
      <c r="F44" s="16" t="str">
        <f>$E$12</f>
        <v>Statutární město Karlovy Vary,Moskevská 2035/21</v>
      </c>
      <c r="G44" s="23"/>
      <c r="H44" s="23"/>
      <c r="I44" s="23"/>
      <c r="J44" s="23"/>
      <c r="K44" s="18" t="s">
        <v>34</v>
      </c>
      <c r="L44" s="23"/>
      <c r="M44" s="243" t="str">
        <f>$E$18</f>
        <v>Jan Sobotka,Kynšperk n.O</v>
      </c>
      <c r="N44" s="240"/>
      <c r="O44" s="240"/>
      <c r="P44" s="240"/>
      <c r="Q44" s="240"/>
      <c r="R44" s="26"/>
      <c r="T44" s="23"/>
      <c r="U44" s="23"/>
    </row>
    <row r="45" spans="2:21" s="6" customFormat="1" ht="15" customHeight="1">
      <c r="B45" s="22"/>
      <c r="C45" s="18" t="s">
        <v>32</v>
      </c>
      <c r="D45" s="23"/>
      <c r="E45" s="23"/>
      <c r="F45" s="16" t="str">
        <f>IF($E$15="","",$E$15)</f>
        <v>Vyplň údaj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1.2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6"/>
      <c r="T46" s="23"/>
      <c r="U46" s="23"/>
    </row>
    <row r="47" spans="2:21" s="6" customFormat="1" ht="30" customHeight="1">
      <c r="B47" s="22"/>
      <c r="C47" s="281" t="s">
        <v>83</v>
      </c>
      <c r="D47" s="282"/>
      <c r="E47" s="282"/>
      <c r="F47" s="282"/>
      <c r="G47" s="282"/>
      <c r="H47" s="32"/>
      <c r="I47" s="32"/>
      <c r="J47" s="32"/>
      <c r="K47" s="32"/>
      <c r="L47" s="32"/>
      <c r="M47" s="32"/>
      <c r="N47" s="281" t="s">
        <v>84</v>
      </c>
      <c r="O47" s="282"/>
      <c r="P47" s="282"/>
      <c r="Q47" s="282"/>
      <c r="R47" s="36"/>
      <c r="T47" s="23"/>
      <c r="U47" s="23"/>
    </row>
    <row r="48" spans="2:21" s="6" customFormat="1" ht="11.2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6"/>
      <c r="T48" s="23"/>
      <c r="U48" s="23"/>
    </row>
    <row r="49" spans="2:47" s="6" customFormat="1" ht="30" customHeight="1">
      <c r="B49" s="22"/>
      <c r="C49" s="65" t="s">
        <v>85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0">
        <f>ROUNDUP($N$69,2)</f>
        <v>0</v>
      </c>
      <c r="O49" s="240"/>
      <c r="P49" s="240"/>
      <c r="Q49" s="240"/>
      <c r="R49" s="26"/>
      <c r="T49" s="23"/>
      <c r="U49" s="23"/>
      <c r="AU49" s="6" t="s">
        <v>86</v>
      </c>
    </row>
    <row r="50" spans="2:21" s="94" customFormat="1" ht="25.5" customHeight="1">
      <c r="B50" s="95"/>
      <c r="C50" s="96"/>
      <c r="D50" s="96" t="s">
        <v>87</v>
      </c>
      <c r="E50" s="96"/>
      <c r="F50" s="96"/>
      <c r="G50" s="96"/>
      <c r="H50" s="96"/>
      <c r="I50" s="96"/>
      <c r="J50" s="96"/>
      <c r="K50" s="96"/>
      <c r="L50" s="96"/>
      <c r="M50" s="96"/>
      <c r="N50" s="276">
        <f>ROUNDUP($N$70,2)</f>
        <v>0</v>
      </c>
      <c r="O50" s="277"/>
      <c r="P50" s="277"/>
      <c r="Q50" s="277"/>
      <c r="R50" s="97"/>
      <c r="T50" s="96"/>
      <c r="U50" s="96"/>
    </row>
    <row r="51" spans="2:21" s="98" customFormat="1" ht="21" customHeight="1">
      <c r="B51" s="99"/>
      <c r="C51" s="100"/>
      <c r="D51" s="100" t="s">
        <v>88</v>
      </c>
      <c r="E51" s="100"/>
      <c r="F51" s="100"/>
      <c r="G51" s="100"/>
      <c r="H51" s="100"/>
      <c r="I51" s="100"/>
      <c r="J51" s="100"/>
      <c r="K51" s="100"/>
      <c r="L51" s="100"/>
      <c r="M51" s="100"/>
      <c r="N51" s="278">
        <f>ROUNDUP($N$71,2)</f>
        <v>0</v>
      </c>
      <c r="O51" s="279"/>
      <c r="P51" s="279"/>
      <c r="Q51" s="279"/>
      <c r="R51" s="101"/>
      <c r="T51" s="100"/>
      <c r="U51" s="100"/>
    </row>
    <row r="52" spans="2:21" s="98" customFormat="1" ht="21" customHeight="1">
      <c r="B52" s="99"/>
      <c r="C52" s="100"/>
      <c r="D52" s="100" t="s">
        <v>89</v>
      </c>
      <c r="E52" s="100"/>
      <c r="F52" s="100"/>
      <c r="G52" s="100"/>
      <c r="H52" s="100"/>
      <c r="I52" s="100"/>
      <c r="J52" s="100"/>
      <c r="K52" s="100"/>
      <c r="L52" s="100"/>
      <c r="M52" s="100"/>
      <c r="N52" s="278">
        <f>ROUNDUP($N$98,2)</f>
        <v>0</v>
      </c>
      <c r="O52" s="279"/>
      <c r="P52" s="279"/>
      <c r="Q52" s="279"/>
      <c r="R52" s="101"/>
      <c r="T52" s="100"/>
      <c r="U52" s="100"/>
    </row>
    <row r="53" spans="2:21" s="6" customFormat="1" ht="22.5" customHeight="1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6"/>
      <c r="T53" s="23"/>
      <c r="U53" s="23"/>
    </row>
    <row r="54" spans="2:21" s="6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9"/>
      <c r="T54" s="23"/>
      <c r="U54" s="23"/>
    </row>
    <row r="58" spans="2:19" s="6" customFormat="1" ht="7.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</row>
    <row r="59" spans="2:19" s="6" customFormat="1" ht="37.5" customHeight="1">
      <c r="B59" s="22"/>
      <c r="C59" s="239" t="s">
        <v>90</v>
      </c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42"/>
    </row>
    <row r="60" spans="2:19" s="6" customFormat="1" ht="7.5" customHeight="1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42"/>
    </row>
    <row r="61" spans="2:19" s="6" customFormat="1" ht="37.5" customHeight="1">
      <c r="B61" s="22"/>
      <c r="C61" s="48" t="s">
        <v>16</v>
      </c>
      <c r="D61" s="23"/>
      <c r="E61" s="23"/>
      <c r="F61" s="241" t="str">
        <f>$F$6</f>
        <v>Karlovy Vary,Stará Role -Demolice řadových garáží v Jabloňové ulici aktualizace k 30.9.2013</v>
      </c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3"/>
      <c r="S61" s="42"/>
    </row>
    <row r="62" spans="2:19" s="6" customFormat="1" ht="7.5" customHeight="1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42"/>
    </row>
    <row r="63" spans="2:19" s="6" customFormat="1" ht="18.75" customHeight="1">
      <c r="B63" s="22"/>
      <c r="C63" s="18" t="s">
        <v>22</v>
      </c>
      <c r="D63" s="23"/>
      <c r="E63" s="23"/>
      <c r="F63" s="16" t="str">
        <f>$F$9</f>
        <v>Karlovy Vary</v>
      </c>
      <c r="G63" s="23"/>
      <c r="H63" s="23"/>
      <c r="I63" s="23"/>
      <c r="J63" s="23"/>
      <c r="K63" s="18" t="s">
        <v>24</v>
      </c>
      <c r="L63" s="23"/>
      <c r="M63" s="280" t="str">
        <f>IF($O$9="","",$O$9)</f>
        <v>10.10.2013</v>
      </c>
      <c r="N63" s="240"/>
      <c r="O63" s="240"/>
      <c r="P63" s="240"/>
      <c r="Q63" s="23"/>
      <c r="R63" s="23"/>
      <c r="S63" s="42"/>
    </row>
    <row r="64" spans="2:19" s="6" customFormat="1" ht="7.5" customHeight="1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42"/>
    </row>
    <row r="65" spans="2:19" s="6" customFormat="1" ht="15.75" customHeight="1">
      <c r="B65" s="22"/>
      <c r="C65" s="18" t="s">
        <v>28</v>
      </c>
      <c r="D65" s="23"/>
      <c r="E65" s="23"/>
      <c r="F65" s="16" t="str">
        <f>$E$12</f>
        <v>Statutární město Karlovy Vary,Moskevská 2035/21</v>
      </c>
      <c r="G65" s="23"/>
      <c r="H65" s="23"/>
      <c r="I65" s="23"/>
      <c r="J65" s="23"/>
      <c r="K65" s="18" t="s">
        <v>34</v>
      </c>
      <c r="L65" s="23"/>
      <c r="M65" s="243" t="str">
        <f>$E$18</f>
        <v>Jan Sobotka,Kynšperk n.O</v>
      </c>
      <c r="N65" s="240"/>
      <c r="O65" s="240"/>
      <c r="P65" s="240"/>
      <c r="Q65" s="240"/>
      <c r="R65" s="23"/>
      <c r="S65" s="42"/>
    </row>
    <row r="66" spans="2:19" s="6" customFormat="1" ht="15" customHeight="1">
      <c r="B66" s="22"/>
      <c r="C66" s="18" t="s">
        <v>32</v>
      </c>
      <c r="D66" s="23"/>
      <c r="E66" s="23"/>
      <c r="F66" s="16" t="str">
        <f>IF($E$15="","",$E$15)</f>
        <v>Vyplň údaj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42"/>
    </row>
    <row r="67" spans="2:19" s="6" customFormat="1" ht="11.25" customHeight="1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42"/>
    </row>
    <row r="68" spans="2:27" s="102" customFormat="1" ht="30" customHeight="1">
      <c r="B68" s="103"/>
      <c r="C68" s="104" t="s">
        <v>91</v>
      </c>
      <c r="D68" s="105" t="s">
        <v>55</v>
      </c>
      <c r="E68" s="105" t="s">
        <v>51</v>
      </c>
      <c r="F68" s="274" t="s">
        <v>92</v>
      </c>
      <c r="G68" s="275"/>
      <c r="H68" s="275"/>
      <c r="I68" s="275"/>
      <c r="J68" s="105" t="s">
        <v>93</v>
      </c>
      <c r="K68" s="105" t="s">
        <v>94</v>
      </c>
      <c r="L68" s="274" t="s">
        <v>95</v>
      </c>
      <c r="M68" s="275"/>
      <c r="N68" s="274" t="s">
        <v>96</v>
      </c>
      <c r="O68" s="275"/>
      <c r="P68" s="275"/>
      <c r="Q68" s="275"/>
      <c r="R68" s="106" t="s">
        <v>97</v>
      </c>
      <c r="S68" s="107"/>
      <c r="T68" s="58" t="s">
        <v>98</v>
      </c>
      <c r="U68" s="59" t="s">
        <v>39</v>
      </c>
      <c r="V68" s="59" t="s">
        <v>99</v>
      </c>
      <c r="W68" s="59" t="s">
        <v>100</v>
      </c>
      <c r="X68" s="59" t="s">
        <v>101</v>
      </c>
      <c r="Y68" s="59" t="s">
        <v>102</v>
      </c>
      <c r="Z68" s="59" t="s">
        <v>103</v>
      </c>
      <c r="AA68" s="60" t="s">
        <v>104</v>
      </c>
    </row>
    <row r="69" spans="2:63" s="6" customFormat="1" ht="30" customHeight="1">
      <c r="B69" s="22"/>
      <c r="C69" s="65" t="s">
        <v>85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63">
        <f>$BK$69</f>
        <v>0</v>
      </c>
      <c r="O69" s="240"/>
      <c r="P69" s="240"/>
      <c r="Q69" s="240"/>
      <c r="R69" s="23"/>
      <c r="S69" s="42"/>
      <c r="T69" s="62"/>
      <c r="U69" s="63"/>
      <c r="V69" s="63"/>
      <c r="W69" s="108">
        <f>$W$70</f>
        <v>0</v>
      </c>
      <c r="X69" s="63"/>
      <c r="Y69" s="108">
        <f>$Y$70</f>
        <v>0.00824</v>
      </c>
      <c r="Z69" s="63"/>
      <c r="AA69" s="109">
        <f>$AA$70</f>
        <v>0</v>
      </c>
      <c r="AT69" s="6" t="s">
        <v>69</v>
      </c>
      <c r="AU69" s="6" t="s">
        <v>86</v>
      </c>
      <c r="BK69" s="110">
        <f>$BK$70</f>
        <v>0</v>
      </c>
    </row>
    <row r="70" spans="2:63" s="111" customFormat="1" ht="37.5" customHeight="1">
      <c r="B70" s="112"/>
      <c r="C70" s="113"/>
      <c r="D70" s="114" t="s">
        <v>87</v>
      </c>
      <c r="E70" s="113"/>
      <c r="F70" s="113"/>
      <c r="G70" s="113"/>
      <c r="H70" s="113"/>
      <c r="I70" s="113"/>
      <c r="J70" s="113"/>
      <c r="K70" s="113"/>
      <c r="L70" s="113"/>
      <c r="M70" s="113"/>
      <c r="N70" s="264">
        <f>$BK$70</f>
        <v>0</v>
      </c>
      <c r="O70" s="265"/>
      <c r="P70" s="265"/>
      <c r="Q70" s="265"/>
      <c r="R70" s="113"/>
      <c r="S70" s="115"/>
      <c r="T70" s="116"/>
      <c r="U70" s="113"/>
      <c r="V70" s="113"/>
      <c r="W70" s="117">
        <f>$W$71+$W$98</f>
        <v>0</v>
      </c>
      <c r="X70" s="113"/>
      <c r="Y70" s="117">
        <f>$Y$71+$Y$98</f>
        <v>0.00824</v>
      </c>
      <c r="Z70" s="113"/>
      <c r="AA70" s="118">
        <f>$AA$71+$AA$98</f>
        <v>0</v>
      </c>
      <c r="AR70" s="119" t="s">
        <v>21</v>
      </c>
      <c r="AT70" s="119" t="s">
        <v>69</v>
      </c>
      <c r="AU70" s="119" t="s">
        <v>70</v>
      </c>
      <c r="AY70" s="119" t="s">
        <v>105</v>
      </c>
      <c r="BK70" s="120">
        <f>$BK$71+$BK$98</f>
        <v>0</v>
      </c>
    </row>
    <row r="71" spans="2:63" s="111" customFormat="1" ht="21" customHeight="1">
      <c r="B71" s="112"/>
      <c r="C71" s="113"/>
      <c r="D71" s="121" t="s">
        <v>88</v>
      </c>
      <c r="E71" s="113"/>
      <c r="F71" s="113"/>
      <c r="G71" s="113"/>
      <c r="H71" s="113"/>
      <c r="I71" s="113"/>
      <c r="J71" s="113"/>
      <c r="K71" s="113"/>
      <c r="L71" s="113"/>
      <c r="M71" s="113"/>
      <c r="N71" s="266">
        <f>$BK$71</f>
        <v>0</v>
      </c>
      <c r="O71" s="265"/>
      <c r="P71" s="265"/>
      <c r="Q71" s="265"/>
      <c r="R71" s="113"/>
      <c r="S71" s="115"/>
      <c r="T71" s="116"/>
      <c r="U71" s="113"/>
      <c r="V71" s="113"/>
      <c r="W71" s="117">
        <f>SUM($W$72:$W$97)</f>
        <v>0</v>
      </c>
      <c r="X71" s="113"/>
      <c r="Y71" s="117">
        <f>SUM($Y$72:$Y$97)</f>
        <v>0.00824</v>
      </c>
      <c r="Z71" s="113"/>
      <c r="AA71" s="118">
        <f>SUM($AA$72:$AA$97)</f>
        <v>0</v>
      </c>
      <c r="AR71" s="119" t="s">
        <v>21</v>
      </c>
      <c r="AT71" s="119" t="s">
        <v>69</v>
      </c>
      <c r="AU71" s="119" t="s">
        <v>21</v>
      </c>
      <c r="AY71" s="119" t="s">
        <v>105</v>
      </c>
      <c r="BK71" s="120">
        <f>SUM($BK$72:$BK$97)</f>
        <v>0</v>
      </c>
    </row>
    <row r="72" spans="2:65" s="6" customFormat="1" ht="15.75" customHeight="1">
      <c r="B72" s="22"/>
      <c r="C72" s="122" t="s">
        <v>21</v>
      </c>
      <c r="D72" s="122" t="s">
        <v>106</v>
      </c>
      <c r="E72" s="123" t="s">
        <v>107</v>
      </c>
      <c r="F72" s="268" t="s">
        <v>108</v>
      </c>
      <c r="G72" s="269"/>
      <c r="H72" s="269"/>
      <c r="I72" s="269"/>
      <c r="J72" s="125" t="s">
        <v>109</v>
      </c>
      <c r="K72" s="126">
        <v>1</v>
      </c>
      <c r="L72" s="270"/>
      <c r="M72" s="269"/>
      <c r="N72" s="271">
        <f>ROUND($L$72*$K$72,2)</f>
        <v>0</v>
      </c>
      <c r="O72" s="269"/>
      <c r="P72" s="269"/>
      <c r="Q72" s="269"/>
      <c r="R72" s="124" t="s">
        <v>110</v>
      </c>
      <c r="S72" s="42"/>
      <c r="T72" s="127"/>
      <c r="U72" s="128" t="s">
        <v>40</v>
      </c>
      <c r="V72" s="23"/>
      <c r="W72" s="23"/>
      <c r="X72" s="129">
        <v>0</v>
      </c>
      <c r="Y72" s="129">
        <f>$X$72*$K$72</f>
        <v>0</v>
      </c>
      <c r="Z72" s="129">
        <v>0</v>
      </c>
      <c r="AA72" s="130">
        <f>$Z$72*$K$72</f>
        <v>0</v>
      </c>
      <c r="AR72" s="84" t="s">
        <v>111</v>
      </c>
      <c r="AT72" s="84" t="s">
        <v>106</v>
      </c>
      <c r="AU72" s="84" t="s">
        <v>79</v>
      </c>
      <c r="AY72" s="6" t="s">
        <v>105</v>
      </c>
      <c r="BE72" s="131">
        <f>IF($U$72="základní",$N$72,0)</f>
        <v>0</v>
      </c>
      <c r="BF72" s="131">
        <f>IF($U$72="snížená",$N$72,0)</f>
        <v>0</v>
      </c>
      <c r="BG72" s="131">
        <f>IF($U$72="zákl. přenesená",$N$72,0)</f>
        <v>0</v>
      </c>
      <c r="BH72" s="131">
        <f>IF($U$72="sníž. přenesená",$N$72,0)</f>
        <v>0</v>
      </c>
      <c r="BI72" s="131">
        <f>IF($U$72="nulová",$N$72,0)</f>
        <v>0</v>
      </c>
      <c r="BJ72" s="84" t="s">
        <v>21</v>
      </c>
      <c r="BK72" s="131">
        <f>ROUND($L$72*$K$72,2)</f>
        <v>0</v>
      </c>
      <c r="BL72" s="84" t="s">
        <v>111</v>
      </c>
      <c r="BM72" s="84" t="s">
        <v>112</v>
      </c>
    </row>
    <row r="73" spans="2:47" s="6" customFormat="1" ht="16.5" customHeight="1">
      <c r="B73" s="22"/>
      <c r="C73" s="23"/>
      <c r="D73" s="23"/>
      <c r="E73" s="23"/>
      <c r="F73" s="262" t="s">
        <v>113</v>
      </c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42"/>
      <c r="T73" s="55"/>
      <c r="U73" s="23"/>
      <c r="V73" s="23"/>
      <c r="W73" s="23"/>
      <c r="X73" s="23"/>
      <c r="Y73" s="23"/>
      <c r="Z73" s="23"/>
      <c r="AA73" s="56"/>
      <c r="AT73" s="6" t="s">
        <v>114</v>
      </c>
      <c r="AU73" s="6" t="s">
        <v>79</v>
      </c>
    </row>
    <row r="74" spans="2:65" s="6" customFormat="1" ht="39" customHeight="1">
      <c r="B74" s="22"/>
      <c r="C74" s="122" t="s">
        <v>79</v>
      </c>
      <c r="D74" s="122" t="s">
        <v>106</v>
      </c>
      <c r="E74" s="123" t="s">
        <v>115</v>
      </c>
      <c r="F74" s="268" t="s">
        <v>116</v>
      </c>
      <c r="G74" s="269"/>
      <c r="H74" s="269"/>
      <c r="I74" s="269"/>
      <c r="J74" s="125" t="s">
        <v>117</v>
      </c>
      <c r="K74" s="126">
        <v>2000</v>
      </c>
      <c r="L74" s="270"/>
      <c r="M74" s="269"/>
      <c r="N74" s="271">
        <f>ROUND($L$74*$K$74,2)</f>
        <v>0</v>
      </c>
      <c r="O74" s="269"/>
      <c r="P74" s="269"/>
      <c r="Q74" s="269"/>
      <c r="R74" s="124" t="s">
        <v>110</v>
      </c>
      <c r="S74" s="42"/>
      <c r="T74" s="127"/>
      <c r="U74" s="128" t="s">
        <v>40</v>
      </c>
      <c r="V74" s="23"/>
      <c r="W74" s="23"/>
      <c r="X74" s="129">
        <v>0</v>
      </c>
      <c r="Y74" s="129">
        <f>$X$74*$K$74</f>
        <v>0</v>
      </c>
      <c r="Z74" s="129">
        <v>0</v>
      </c>
      <c r="AA74" s="130">
        <f>$Z$74*$K$74</f>
        <v>0</v>
      </c>
      <c r="AR74" s="84" t="s">
        <v>111</v>
      </c>
      <c r="AT74" s="84" t="s">
        <v>106</v>
      </c>
      <c r="AU74" s="84" t="s">
        <v>79</v>
      </c>
      <c r="AY74" s="6" t="s">
        <v>105</v>
      </c>
      <c r="BE74" s="131">
        <f>IF($U$74="základní",$N$74,0)</f>
        <v>0</v>
      </c>
      <c r="BF74" s="131">
        <f>IF($U$74="snížená",$N$74,0)</f>
        <v>0</v>
      </c>
      <c r="BG74" s="131">
        <f>IF($U$74="zákl. přenesená",$N$74,0)</f>
        <v>0</v>
      </c>
      <c r="BH74" s="131">
        <f>IF($U$74="sníž. přenesená",$N$74,0)</f>
        <v>0</v>
      </c>
      <c r="BI74" s="131">
        <f>IF($U$74="nulová",$N$74,0)</f>
        <v>0</v>
      </c>
      <c r="BJ74" s="84" t="s">
        <v>21</v>
      </c>
      <c r="BK74" s="131">
        <f>ROUND($L$74*$K$74,2)</f>
        <v>0</v>
      </c>
      <c r="BL74" s="84" t="s">
        <v>111</v>
      </c>
      <c r="BM74" s="84" t="s">
        <v>118</v>
      </c>
    </row>
    <row r="75" spans="2:47" s="6" customFormat="1" ht="16.5" customHeight="1">
      <c r="B75" s="22"/>
      <c r="C75" s="23"/>
      <c r="D75" s="23"/>
      <c r="E75" s="23"/>
      <c r="F75" s="262" t="s">
        <v>119</v>
      </c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42"/>
      <c r="T75" s="55"/>
      <c r="U75" s="23"/>
      <c r="V75" s="23"/>
      <c r="W75" s="23"/>
      <c r="X75" s="23"/>
      <c r="Y75" s="23"/>
      <c r="Z75" s="23"/>
      <c r="AA75" s="56"/>
      <c r="AT75" s="6" t="s">
        <v>114</v>
      </c>
      <c r="AU75" s="6" t="s">
        <v>79</v>
      </c>
    </row>
    <row r="76" spans="2:65" s="6" customFormat="1" ht="15.75" customHeight="1">
      <c r="B76" s="22"/>
      <c r="C76" s="122" t="s">
        <v>120</v>
      </c>
      <c r="D76" s="122" t="s">
        <v>106</v>
      </c>
      <c r="E76" s="123" t="s">
        <v>121</v>
      </c>
      <c r="F76" s="268" t="s">
        <v>122</v>
      </c>
      <c r="G76" s="269"/>
      <c r="H76" s="269"/>
      <c r="I76" s="269"/>
      <c r="J76" s="125" t="s">
        <v>123</v>
      </c>
      <c r="K76" s="126">
        <v>103</v>
      </c>
      <c r="L76" s="270"/>
      <c r="M76" s="269"/>
      <c r="N76" s="271">
        <f>ROUND($L$76*$K$76,2)</f>
        <v>0</v>
      </c>
      <c r="O76" s="269"/>
      <c r="P76" s="269"/>
      <c r="Q76" s="269"/>
      <c r="R76" s="124" t="s">
        <v>110</v>
      </c>
      <c r="S76" s="42"/>
      <c r="T76" s="127"/>
      <c r="U76" s="128" t="s">
        <v>40</v>
      </c>
      <c r="V76" s="23"/>
      <c r="W76" s="23"/>
      <c r="X76" s="129">
        <v>0</v>
      </c>
      <c r="Y76" s="129">
        <f>$X$76*$K$76</f>
        <v>0</v>
      </c>
      <c r="Z76" s="129">
        <v>0</v>
      </c>
      <c r="AA76" s="130">
        <f>$Z$76*$K$76</f>
        <v>0</v>
      </c>
      <c r="AR76" s="84" t="s">
        <v>111</v>
      </c>
      <c r="AT76" s="84" t="s">
        <v>106</v>
      </c>
      <c r="AU76" s="84" t="s">
        <v>79</v>
      </c>
      <c r="AY76" s="6" t="s">
        <v>105</v>
      </c>
      <c r="BE76" s="131">
        <f>IF($U$76="základní",$N$76,0)</f>
        <v>0</v>
      </c>
      <c r="BF76" s="131">
        <f>IF($U$76="snížená",$N$76,0)</f>
        <v>0</v>
      </c>
      <c r="BG76" s="131">
        <f>IF($U$76="zákl. přenesená",$N$76,0)</f>
        <v>0</v>
      </c>
      <c r="BH76" s="131">
        <f>IF($U$76="sníž. přenesená",$N$76,0)</f>
        <v>0</v>
      </c>
      <c r="BI76" s="131">
        <f>IF($U$76="nulová",$N$76,0)</f>
        <v>0</v>
      </c>
      <c r="BJ76" s="84" t="s">
        <v>21</v>
      </c>
      <c r="BK76" s="131">
        <f>ROUND($L$76*$K$76,2)</f>
        <v>0</v>
      </c>
      <c r="BL76" s="84" t="s">
        <v>111</v>
      </c>
      <c r="BM76" s="84" t="s">
        <v>124</v>
      </c>
    </row>
    <row r="77" spans="2:47" s="6" customFormat="1" ht="16.5" customHeight="1">
      <c r="B77" s="22"/>
      <c r="C77" s="23"/>
      <c r="D77" s="23"/>
      <c r="E77" s="23"/>
      <c r="F77" s="262" t="s">
        <v>125</v>
      </c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42"/>
      <c r="T77" s="55"/>
      <c r="U77" s="23"/>
      <c r="V77" s="23"/>
      <c r="W77" s="23"/>
      <c r="X77" s="23"/>
      <c r="Y77" s="23"/>
      <c r="Z77" s="23"/>
      <c r="AA77" s="56"/>
      <c r="AT77" s="6" t="s">
        <v>114</v>
      </c>
      <c r="AU77" s="6" t="s">
        <v>79</v>
      </c>
    </row>
    <row r="78" spans="2:65" s="6" customFormat="1" ht="15.75" customHeight="1">
      <c r="B78" s="22"/>
      <c r="C78" s="122" t="s">
        <v>111</v>
      </c>
      <c r="D78" s="122" t="s">
        <v>106</v>
      </c>
      <c r="E78" s="123" t="s">
        <v>126</v>
      </c>
      <c r="F78" s="268" t="s">
        <v>127</v>
      </c>
      <c r="G78" s="269"/>
      <c r="H78" s="269"/>
      <c r="I78" s="269"/>
      <c r="J78" s="125" t="s">
        <v>123</v>
      </c>
      <c r="K78" s="126">
        <v>103</v>
      </c>
      <c r="L78" s="270"/>
      <c r="M78" s="269"/>
      <c r="N78" s="271">
        <f>ROUND($L$78*$K$78,2)</f>
        <v>0</v>
      </c>
      <c r="O78" s="269"/>
      <c r="P78" s="269"/>
      <c r="Q78" s="269"/>
      <c r="R78" s="124" t="s">
        <v>110</v>
      </c>
      <c r="S78" s="42"/>
      <c r="T78" s="127"/>
      <c r="U78" s="128" t="s">
        <v>40</v>
      </c>
      <c r="V78" s="23"/>
      <c r="W78" s="23"/>
      <c r="X78" s="129">
        <v>8E-05</v>
      </c>
      <c r="Y78" s="129">
        <f>$X$78*$K$78</f>
        <v>0.00824</v>
      </c>
      <c r="Z78" s="129">
        <v>0</v>
      </c>
      <c r="AA78" s="130">
        <f>$Z$78*$K$78</f>
        <v>0</v>
      </c>
      <c r="AR78" s="84" t="s">
        <v>111</v>
      </c>
      <c r="AT78" s="84" t="s">
        <v>106</v>
      </c>
      <c r="AU78" s="84" t="s">
        <v>79</v>
      </c>
      <c r="AY78" s="6" t="s">
        <v>105</v>
      </c>
      <c r="BE78" s="131">
        <f>IF($U$78="základní",$N$78,0)</f>
        <v>0</v>
      </c>
      <c r="BF78" s="131">
        <f>IF($U$78="snížená",$N$78,0)</f>
        <v>0</v>
      </c>
      <c r="BG78" s="131">
        <f>IF($U$78="zákl. přenesená",$N$78,0)</f>
        <v>0</v>
      </c>
      <c r="BH78" s="131">
        <f>IF($U$78="sníž. přenesená",$N$78,0)</f>
        <v>0</v>
      </c>
      <c r="BI78" s="131">
        <f>IF($U$78="nulová",$N$78,0)</f>
        <v>0</v>
      </c>
      <c r="BJ78" s="84" t="s">
        <v>21</v>
      </c>
      <c r="BK78" s="131">
        <f>ROUND($L$78*$K$78,2)</f>
        <v>0</v>
      </c>
      <c r="BL78" s="84" t="s">
        <v>111</v>
      </c>
      <c r="BM78" s="84" t="s">
        <v>128</v>
      </c>
    </row>
    <row r="79" spans="2:47" s="6" customFormat="1" ht="16.5" customHeight="1">
      <c r="B79" s="22"/>
      <c r="C79" s="23"/>
      <c r="D79" s="23"/>
      <c r="E79" s="23"/>
      <c r="F79" s="262" t="s">
        <v>129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42"/>
      <c r="T79" s="55"/>
      <c r="U79" s="23"/>
      <c r="V79" s="23"/>
      <c r="W79" s="23"/>
      <c r="X79" s="23"/>
      <c r="Y79" s="23"/>
      <c r="Z79" s="23"/>
      <c r="AA79" s="56"/>
      <c r="AT79" s="6" t="s">
        <v>114</v>
      </c>
      <c r="AU79" s="6" t="s">
        <v>79</v>
      </c>
    </row>
    <row r="80" spans="2:65" s="6" customFormat="1" ht="27" customHeight="1">
      <c r="B80" s="22"/>
      <c r="C80" s="122" t="s">
        <v>130</v>
      </c>
      <c r="D80" s="122" t="s">
        <v>106</v>
      </c>
      <c r="E80" s="123" t="s">
        <v>131</v>
      </c>
      <c r="F80" s="268" t="s">
        <v>132</v>
      </c>
      <c r="G80" s="269"/>
      <c r="H80" s="269"/>
      <c r="I80" s="269"/>
      <c r="J80" s="125" t="s">
        <v>123</v>
      </c>
      <c r="K80" s="126">
        <v>103</v>
      </c>
      <c r="L80" s="270"/>
      <c r="M80" s="269"/>
      <c r="N80" s="271">
        <f>ROUND($L$80*$K$80,2)</f>
        <v>0</v>
      </c>
      <c r="O80" s="269"/>
      <c r="P80" s="269"/>
      <c r="Q80" s="269"/>
      <c r="R80" s="124" t="s">
        <v>110</v>
      </c>
      <c r="S80" s="42"/>
      <c r="T80" s="127"/>
      <c r="U80" s="128" t="s">
        <v>40</v>
      </c>
      <c r="V80" s="23"/>
      <c r="W80" s="23"/>
      <c r="X80" s="129">
        <v>0</v>
      </c>
      <c r="Y80" s="129">
        <f>$X$80*$K$80</f>
        <v>0</v>
      </c>
      <c r="Z80" s="129">
        <v>0</v>
      </c>
      <c r="AA80" s="130">
        <f>$Z$80*$K$80</f>
        <v>0</v>
      </c>
      <c r="AR80" s="84" t="s">
        <v>111</v>
      </c>
      <c r="AT80" s="84" t="s">
        <v>106</v>
      </c>
      <c r="AU80" s="84" t="s">
        <v>79</v>
      </c>
      <c r="AY80" s="6" t="s">
        <v>105</v>
      </c>
      <c r="BE80" s="131">
        <f>IF($U$80="základní",$N$80,0)</f>
        <v>0</v>
      </c>
      <c r="BF80" s="131">
        <f>IF($U$80="snížená",$N$80,0)</f>
        <v>0</v>
      </c>
      <c r="BG80" s="131">
        <f>IF($U$80="zákl. přenesená",$N$80,0)</f>
        <v>0</v>
      </c>
      <c r="BH80" s="131">
        <f>IF($U$80="sníž. přenesená",$N$80,0)</f>
        <v>0</v>
      </c>
      <c r="BI80" s="131">
        <f>IF($U$80="nulová",$N$80,0)</f>
        <v>0</v>
      </c>
      <c r="BJ80" s="84" t="s">
        <v>21</v>
      </c>
      <c r="BK80" s="131">
        <f>ROUND($L$80*$K$80,2)</f>
        <v>0</v>
      </c>
      <c r="BL80" s="84" t="s">
        <v>111</v>
      </c>
      <c r="BM80" s="84" t="s">
        <v>133</v>
      </c>
    </row>
    <row r="81" spans="2:47" s="6" customFormat="1" ht="16.5" customHeight="1">
      <c r="B81" s="22"/>
      <c r="C81" s="23"/>
      <c r="D81" s="23"/>
      <c r="E81" s="23"/>
      <c r="F81" s="262" t="s">
        <v>134</v>
      </c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42"/>
      <c r="T81" s="55"/>
      <c r="U81" s="23"/>
      <c r="V81" s="23"/>
      <c r="W81" s="23"/>
      <c r="X81" s="23"/>
      <c r="Y81" s="23"/>
      <c r="Z81" s="23"/>
      <c r="AA81" s="56"/>
      <c r="AT81" s="6" t="s">
        <v>114</v>
      </c>
      <c r="AU81" s="6" t="s">
        <v>79</v>
      </c>
    </row>
    <row r="82" spans="2:65" s="6" customFormat="1" ht="27" customHeight="1">
      <c r="B82" s="22"/>
      <c r="C82" s="122" t="s">
        <v>135</v>
      </c>
      <c r="D82" s="122" t="s">
        <v>106</v>
      </c>
      <c r="E82" s="123" t="s">
        <v>136</v>
      </c>
      <c r="F82" s="268" t="s">
        <v>137</v>
      </c>
      <c r="G82" s="269"/>
      <c r="H82" s="269"/>
      <c r="I82" s="269"/>
      <c r="J82" s="125" t="s">
        <v>123</v>
      </c>
      <c r="K82" s="126">
        <v>103</v>
      </c>
      <c r="L82" s="270"/>
      <c r="M82" s="269"/>
      <c r="N82" s="271">
        <f>ROUND($L$82*$K$82,2)</f>
        <v>0</v>
      </c>
      <c r="O82" s="269"/>
      <c r="P82" s="269"/>
      <c r="Q82" s="269"/>
      <c r="R82" s="124" t="s">
        <v>110</v>
      </c>
      <c r="S82" s="42"/>
      <c r="T82" s="127"/>
      <c r="U82" s="128" t="s">
        <v>40</v>
      </c>
      <c r="V82" s="23"/>
      <c r="W82" s="23"/>
      <c r="X82" s="129">
        <v>0</v>
      </c>
      <c r="Y82" s="129">
        <f>$X$82*$K$82</f>
        <v>0</v>
      </c>
      <c r="Z82" s="129">
        <v>0</v>
      </c>
      <c r="AA82" s="130">
        <f>$Z$82*$K$82</f>
        <v>0</v>
      </c>
      <c r="AR82" s="84" t="s">
        <v>111</v>
      </c>
      <c r="AT82" s="84" t="s">
        <v>106</v>
      </c>
      <c r="AU82" s="84" t="s">
        <v>79</v>
      </c>
      <c r="AY82" s="6" t="s">
        <v>105</v>
      </c>
      <c r="BE82" s="131">
        <f>IF($U$82="základní",$N$82,0)</f>
        <v>0</v>
      </c>
      <c r="BF82" s="131">
        <f>IF($U$82="snížená",$N$82,0)</f>
        <v>0</v>
      </c>
      <c r="BG82" s="131">
        <f>IF($U$82="zákl. přenesená",$N$82,0)</f>
        <v>0</v>
      </c>
      <c r="BH82" s="131">
        <f>IF($U$82="sníž. přenesená",$N$82,0)</f>
        <v>0</v>
      </c>
      <c r="BI82" s="131">
        <f>IF($U$82="nulová",$N$82,0)</f>
        <v>0</v>
      </c>
      <c r="BJ82" s="84" t="s">
        <v>21</v>
      </c>
      <c r="BK82" s="131">
        <f>ROUND($L$82*$K$82,2)</f>
        <v>0</v>
      </c>
      <c r="BL82" s="84" t="s">
        <v>111</v>
      </c>
      <c r="BM82" s="84" t="s">
        <v>138</v>
      </c>
    </row>
    <row r="83" spans="2:47" s="6" customFormat="1" ht="16.5" customHeight="1">
      <c r="B83" s="22"/>
      <c r="C83" s="23"/>
      <c r="D83" s="23"/>
      <c r="E83" s="23"/>
      <c r="F83" s="262" t="s">
        <v>139</v>
      </c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42"/>
      <c r="T83" s="55"/>
      <c r="U83" s="23"/>
      <c r="V83" s="23"/>
      <c r="W83" s="23"/>
      <c r="X83" s="23"/>
      <c r="Y83" s="23"/>
      <c r="Z83" s="23"/>
      <c r="AA83" s="56"/>
      <c r="AT83" s="6" t="s">
        <v>114</v>
      </c>
      <c r="AU83" s="6" t="s">
        <v>79</v>
      </c>
    </row>
    <row r="84" spans="2:65" s="6" customFormat="1" ht="27" customHeight="1">
      <c r="B84" s="22"/>
      <c r="C84" s="122" t="s">
        <v>140</v>
      </c>
      <c r="D84" s="122" t="s">
        <v>106</v>
      </c>
      <c r="E84" s="123" t="s">
        <v>141</v>
      </c>
      <c r="F84" s="268" t="s">
        <v>142</v>
      </c>
      <c r="G84" s="269"/>
      <c r="H84" s="269"/>
      <c r="I84" s="269"/>
      <c r="J84" s="125" t="s">
        <v>123</v>
      </c>
      <c r="K84" s="126">
        <v>103</v>
      </c>
      <c r="L84" s="270"/>
      <c r="M84" s="269"/>
      <c r="N84" s="271">
        <f>ROUND($L$84*$K$84,2)</f>
        <v>0</v>
      </c>
      <c r="O84" s="269"/>
      <c r="P84" s="269"/>
      <c r="Q84" s="269"/>
      <c r="R84" s="124" t="s">
        <v>110</v>
      </c>
      <c r="S84" s="42"/>
      <c r="T84" s="127"/>
      <c r="U84" s="128" t="s">
        <v>40</v>
      </c>
      <c r="V84" s="23"/>
      <c r="W84" s="23"/>
      <c r="X84" s="129">
        <v>0</v>
      </c>
      <c r="Y84" s="129">
        <f>$X$84*$K$84</f>
        <v>0</v>
      </c>
      <c r="Z84" s="129">
        <v>0</v>
      </c>
      <c r="AA84" s="130">
        <f>$Z$84*$K$84</f>
        <v>0</v>
      </c>
      <c r="AR84" s="84" t="s">
        <v>111</v>
      </c>
      <c r="AT84" s="84" t="s">
        <v>106</v>
      </c>
      <c r="AU84" s="84" t="s">
        <v>79</v>
      </c>
      <c r="AY84" s="6" t="s">
        <v>105</v>
      </c>
      <c r="BE84" s="131">
        <f>IF($U$84="základní",$N$84,0)</f>
        <v>0</v>
      </c>
      <c r="BF84" s="131">
        <f>IF($U$84="snížená",$N$84,0)</f>
        <v>0</v>
      </c>
      <c r="BG84" s="131">
        <f>IF($U$84="zákl. přenesená",$N$84,0)</f>
        <v>0</v>
      </c>
      <c r="BH84" s="131">
        <f>IF($U$84="sníž. přenesená",$N$84,0)</f>
        <v>0</v>
      </c>
      <c r="BI84" s="131">
        <f>IF($U$84="nulová",$N$84,0)</f>
        <v>0</v>
      </c>
      <c r="BJ84" s="84" t="s">
        <v>21</v>
      </c>
      <c r="BK84" s="131">
        <f>ROUND($L$84*$K$84,2)</f>
        <v>0</v>
      </c>
      <c r="BL84" s="84" t="s">
        <v>111</v>
      </c>
      <c r="BM84" s="84" t="s">
        <v>143</v>
      </c>
    </row>
    <row r="85" spans="2:47" s="6" customFormat="1" ht="16.5" customHeight="1">
      <c r="B85" s="22"/>
      <c r="C85" s="23"/>
      <c r="D85" s="23"/>
      <c r="E85" s="23"/>
      <c r="F85" s="262" t="s">
        <v>144</v>
      </c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42"/>
      <c r="T85" s="55"/>
      <c r="U85" s="23"/>
      <c r="V85" s="23"/>
      <c r="W85" s="23"/>
      <c r="X85" s="23"/>
      <c r="Y85" s="23"/>
      <c r="Z85" s="23"/>
      <c r="AA85" s="56"/>
      <c r="AT85" s="6" t="s">
        <v>114</v>
      </c>
      <c r="AU85" s="6" t="s">
        <v>79</v>
      </c>
    </row>
    <row r="86" spans="2:65" s="6" customFormat="1" ht="27" customHeight="1">
      <c r="B86" s="22"/>
      <c r="C86" s="122" t="s">
        <v>145</v>
      </c>
      <c r="D86" s="122" t="s">
        <v>106</v>
      </c>
      <c r="E86" s="123" t="s">
        <v>146</v>
      </c>
      <c r="F86" s="268" t="s">
        <v>147</v>
      </c>
      <c r="G86" s="269"/>
      <c r="H86" s="269"/>
      <c r="I86" s="269"/>
      <c r="J86" s="125" t="s">
        <v>117</v>
      </c>
      <c r="K86" s="126">
        <v>2000</v>
      </c>
      <c r="L86" s="270"/>
      <c r="M86" s="269"/>
      <c r="N86" s="271">
        <f>ROUND($L$86*$K$86,2)</f>
        <v>0</v>
      </c>
      <c r="O86" s="269"/>
      <c r="P86" s="269"/>
      <c r="Q86" s="269"/>
      <c r="R86" s="124" t="s">
        <v>110</v>
      </c>
      <c r="S86" s="42"/>
      <c r="T86" s="127"/>
      <c r="U86" s="128" t="s">
        <v>40</v>
      </c>
      <c r="V86" s="23"/>
      <c r="W86" s="23"/>
      <c r="X86" s="129">
        <v>0</v>
      </c>
      <c r="Y86" s="129">
        <f>$X$86*$K$86</f>
        <v>0</v>
      </c>
      <c r="Z86" s="129">
        <v>0</v>
      </c>
      <c r="AA86" s="130">
        <f>$Z$86*$K$86</f>
        <v>0</v>
      </c>
      <c r="AR86" s="84" t="s">
        <v>111</v>
      </c>
      <c r="AT86" s="84" t="s">
        <v>106</v>
      </c>
      <c r="AU86" s="84" t="s">
        <v>79</v>
      </c>
      <c r="AY86" s="6" t="s">
        <v>105</v>
      </c>
      <c r="BE86" s="131">
        <f>IF($U$86="základní",$N$86,0)</f>
        <v>0</v>
      </c>
      <c r="BF86" s="131">
        <f>IF($U$86="snížená",$N$86,0)</f>
        <v>0</v>
      </c>
      <c r="BG86" s="131">
        <f>IF($U$86="zákl. přenesená",$N$86,0)</f>
        <v>0</v>
      </c>
      <c r="BH86" s="131">
        <f>IF($U$86="sníž. přenesená",$N$86,0)</f>
        <v>0</v>
      </c>
      <c r="BI86" s="131">
        <f>IF($U$86="nulová",$N$86,0)</f>
        <v>0</v>
      </c>
      <c r="BJ86" s="84" t="s">
        <v>21</v>
      </c>
      <c r="BK86" s="131">
        <f>ROUND($L$86*$K$86,2)</f>
        <v>0</v>
      </c>
      <c r="BL86" s="84" t="s">
        <v>111</v>
      </c>
      <c r="BM86" s="84" t="s">
        <v>148</v>
      </c>
    </row>
    <row r="87" spans="2:47" s="6" customFormat="1" ht="16.5" customHeight="1">
      <c r="B87" s="22"/>
      <c r="C87" s="23"/>
      <c r="D87" s="23"/>
      <c r="E87" s="23"/>
      <c r="F87" s="262" t="s">
        <v>149</v>
      </c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42"/>
      <c r="T87" s="55"/>
      <c r="U87" s="23"/>
      <c r="V87" s="23"/>
      <c r="W87" s="23"/>
      <c r="X87" s="23"/>
      <c r="Y87" s="23"/>
      <c r="Z87" s="23"/>
      <c r="AA87" s="56"/>
      <c r="AT87" s="6" t="s">
        <v>114</v>
      </c>
      <c r="AU87" s="6" t="s">
        <v>79</v>
      </c>
    </row>
    <row r="88" spans="2:65" s="6" customFormat="1" ht="27" customHeight="1">
      <c r="B88" s="22"/>
      <c r="C88" s="122" t="s">
        <v>150</v>
      </c>
      <c r="D88" s="122" t="s">
        <v>106</v>
      </c>
      <c r="E88" s="123" t="s">
        <v>151</v>
      </c>
      <c r="F88" s="268" t="s">
        <v>152</v>
      </c>
      <c r="G88" s="269"/>
      <c r="H88" s="269"/>
      <c r="I88" s="269"/>
      <c r="J88" s="125" t="s">
        <v>123</v>
      </c>
      <c r="K88" s="126">
        <v>309</v>
      </c>
      <c r="L88" s="270"/>
      <c r="M88" s="269"/>
      <c r="N88" s="271">
        <f>ROUND($L$88*$K$88,2)</f>
        <v>0</v>
      </c>
      <c r="O88" s="269"/>
      <c r="P88" s="269"/>
      <c r="Q88" s="269"/>
      <c r="R88" s="124" t="s">
        <v>110</v>
      </c>
      <c r="S88" s="42"/>
      <c r="T88" s="127"/>
      <c r="U88" s="128" t="s">
        <v>40</v>
      </c>
      <c r="V88" s="23"/>
      <c r="W88" s="23"/>
      <c r="X88" s="129">
        <v>0</v>
      </c>
      <c r="Y88" s="129">
        <f>$X$88*$K$88</f>
        <v>0</v>
      </c>
      <c r="Z88" s="129">
        <v>0</v>
      </c>
      <c r="AA88" s="130">
        <f>$Z$88*$K$88</f>
        <v>0</v>
      </c>
      <c r="AR88" s="84" t="s">
        <v>111</v>
      </c>
      <c r="AT88" s="84" t="s">
        <v>106</v>
      </c>
      <c r="AU88" s="84" t="s">
        <v>79</v>
      </c>
      <c r="AY88" s="6" t="s">
        <v>105</v>
      </c>
      <c r="BE88" s="131">
        <f>IF($U$88="základní",$N$88,0)</f>
        <v>0</v>
      </c>
      <c r="BF88" s="131">
        <f>IF($U$88="snížená",$N$88,0)</f>
        <v>0</v>
      </c>
      <c r="BG88" s="131">
        <f>IF($U$88="zákl. přenesená",$N$88,0)</f>
        <v>0</v>
      </c>
      <c r="BH88" s="131">
        <f>IF($U$88="sníž. přenesená",$N$88,0)</f>
        <v>0</v>
      </c>
      <c r="BI88" s="131">
        <f>IF($U$88="nulová",$N$88,0)</f>
        <v>0</v>
      </c>
      <c r="BJ88" s="84" t="s">
        <v>21</v>
      </c>
      <c r="BK88" s="131">
        <f>ROUND($L$88*$K$88,2)</f>
        <v>0</v>
      </c>
      <c r="BL88" s="84" t="s">
        <v>111</v>
      </c>
      <c r="BM88" s="84" t="s">
        <v>153</v>
      </c>
    </row>
    <row r="89" spans="2:47" s="6" customFormat="1" ht="27" customHeight="1">
      <c r="B89" s="22"/>
      <c r="C89" s="23"/>
      <c r="D89" s="23"/>
      <c r="E89" s="23"/>
      <c r="F89" s="262" t="s">
        <v>154</v>
      </c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42"/>
      <c r="T89" s="55"/>
      <c r="U89" s="23"/>
      <c r="V89" s="23"/>
      <c r="W89" s="23"/>
      <c r="X89" s="23"/>
      <c r="Y89" s="23"/>
      <c r="Z89" s="23"/>
      <c r="AA89" s="56"/>
      <c r="AT89" s="6" t="s">
        <v>114</v>
      </c>
      <c r="AU89" s="6" t="s">
        <v>79</v>
      </c>
    </row>
    <row r="90" spans="2:51" s="6" customFormat="1" ht="15.75" customHeight="1">
      <c r="B90" s="132"/>
      <c r="C90" s="133"/>
      <c r="D90" s="133"/>
      <c r="E90" s="133"/>
      <c r="F90" s="272" t="s">
        <v>155</v>
      </c>
      <c r="G90" s="273"/>
      <c r="H90" s="273"/>
      <c r="I90" s="273"/>
      <c r="J90" s="133"/>
      <c r="K90" s="134">
        <v>309</v>
      </c>
      <c r="L90" s="133"/>
      <c r="M90" s="133"/>
      <c r="N90" s="133"/>
      <c r="O90" s="133"/>
      <c r="P90" s="133"/>
      <c r="Q90" s="133"/>
      <c r="R90" s="133"/>
      <c r="S90" s="135"/>
      <c r="T90" s="136"/>
      <c r="U90" s="133"/>
      <c r="V90" s="133"/>
      <c r="W90" s="133"/>
      <c r="X90" s="133"/>
      <c r="Y90" s="133"/>
      <c r="Z90" s="133"/>
      <c r="AA90" s="137"/>
      <c r="AT90" s="138" t="s">
        <v>156</v>
      </c>
      <c r="AU90" s="138" t="s">
        <v>79</v>
      </c>
      <c r="AV90" s="138" t="s">
        <v>79</v>
      </c>
      <c r="AW90" s="138" t="s">
        <v>70</v>
      </c>
      <c r="AX90" s="138" t="s">
        <v>21</v>
      </c>
      <c r="AY90" s="138" t="s">
        <v>105</v>
      </c>
    </row>
    <row r="91" spans="2:65" s="6" customFormat="1" ht="27" customHeight="1">
      <c r="B91" s="22"/>
      <c r="C91" s="122" t="s">
        <v>26</v>
      </c>
      <c r="D91" s="122" t="s">
        <v>106</v>
      </c>
      <c r="E91" s="123" t="s">
        <v>157</v>
      </c>
      <c r="F91" s="268" t="s">
        <v>158</v>
      </c>
      <c r="G91" s="269"/>
      <c r="H91" s="269"/>
      <c r="I91" s="269"/>
      <c r="J91" s="125" t="s">
        <v>123</v>
      </c>
      <c r="K91" s="126">
        <v>103</v>
      </c>
      <c r="L91" s="270"/>
      <c r="M91" s="269"/>
      <c r="N91" s="271">
        <f>ROUND($L$91*$K$91,2)</f>
        <v>0</v>
      </c>
      <c r="O91" s="269"/>
      <c r="P91" s="269"/>
      <c r="Q91" s="269"/>
      <c r="R91" s="124" t="s">
        <v>110</v>
      </c>
      <c r="S91" s="42"/>
      <c r="T91" s="127"/>
      <c r="U91" s="128" t="s">
        <v>40</v>
      </c>
      <c r="V91" s="23"/>
      <c r="W91" s="23"/>
      <c r="X91" s="129">
        <v>0</v>
      </c>
      <c r="Y91" s="129">
        <f>$X$91*$K$91</f>
        <v>0</v>
      </c>
      <c r="Z91" s="129">
        <v>0</v>
      </c>
      <c r="AA91" s="130">
        <f>$Z$91*$K$91</f>
        <v>0</v>
      </c>
      <c r="AR91" s="84" t="s">
        <v>111</v>
      </c>
      <c r="AT91" s="84" t="s">
        <v>106</v>
      </c>
      <c r="AU91" s="84" t="s">
        <v>79</v>
      </c>
      <c r="AY91" s="6" t="s">
        <v>105</v>
      </c>
      <c r="BE91" s="131">
        <f>IF($U$91="základní",$N$91,0)</f>
        <v>0</v>
      </c>
      <c r="BF91" s="131">
        <f>IF($U$91="snížená",$N$91,0)</f>
        <v>0</v>
      </c>
      <c r="BG91" s="131">
        <f>IF($U$91="zákl. přenesená",$N$91,0)</f>
        <v>0</v>
      </c>
      <c r="BH91" s="131">
        <f>IF($U$91="sníž. přenesená",$N$91,0)</f>
        <v>0</v>
      </c>
      <c r="BI91" s="131">
        <f>IF($U$91="nulová",$N$91,0)</f>
        <v>0</v>
      </c>
      <c r="BJ91" s="84" t="s">
        <v>21</v>
      </c>
      <c r="BK91" s="131">
        <f>ROUND($L$91*$K$91,2)</f>
        <v>0</v>
      </c>
      <c r="BL91" s="84" t="s">
        <v>111</v>
      </c>
      <c r="BM91" s="84" t="s">
        <v>159</v>
      </c>
    </row>
    <row r="92" spans="2:47" s="6" customFormat="1" ht="27" customHeight="1">
      <c r="B92" s="22"/>
      <c r="C92" s="23"/>
      <c r="D92" s="23"/>
      <c r="E92" s="23"/>
      <c r="F92" s="262" t="s">
        <v>160</v>
      </c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42"/>
      <c r="T92" s="55"/>
      <c r="U92" s="23"/>
      <c r="V92" s="23"/>
      <c r="W92" s="23"/>
      <c r="X92" s="23"/>
      <c r="Y92" s="23"/>
      <c r="Z92" s="23"/>
      <c r="AA92" s="56"/>
      <c r="AT92" s="6" t="s">
        <v>114</v>
      </c>
      <c r="AU92" s="6" t="s">
        <v>79</v>
      </c>
    </row>
    <row r="93" spans="2:65" s="6" customFormat="1" ht="27" customHeight="1">
      <c r="B93" s="22"/>
      <c r="C93" s="122" t="s">
        <v>161</v>
      </c>
      <c r="D93" s="122" t="s">
        <v>106</v>
      </c>
      <c r="E93" s="123" t="s">
        <v>162</v>
      </c>
      <c r="F93" s="268" t="s">
        <v>163</v>
      </c>
      <c r="G93" s="269"/>
      <c r="H93" s="269"/>
      <c r="I93" s="269"/>
      <c r="J93" s="125" t="s">
        <v>123</v>
      </c>
      <c r="K93" s="126">
        <v>309</v>
      </c>
      <c r="L93" s="270"/>
      <c r="M93" s="269"/>
      <c r="N93" s="271">
        <f>ROUND($L$93*$K$93,2)</f>
        <v>0</v>
      </c>
      <c r="O93" s="269"/>
      <c r="P93" s="269"/>
      <c r="Q93" s="269"/>
      <c r="R93" s="124" t="s">
        <v>110</v>
      </c>
      <c r="S93" s="42"/>
      <c r="T93" s="127"/>
      <c r="U93" s="128" t="s">
        <v>40</v>
      </c>
      <c r="V93" s="23"/>
      <c r="W93" s="23"/>
      <c r="X93" s="129">
        <v>0</v>
      </c>
      <c r="Y93" s="129">
        <f>$X$93*$K$93</f>
        <v>0</v>
      </c>
      <c r="Z93" s="129">
        <v>0</v>
      </c>
      <c r="AA93" s="130">
        <f>$Z$93*$K$93</f>
        <v>0</v>
      </c>
      <c r="AR93" s="84" t="s">
        <v>111</v>
      </c>
      <c r="AT93" s="84" t="s">
        <v>106</v>
      </c>
      <c r="AU93" s="84" t="s">
        <v>79</v>
      </c>
      <c r="AY93" s="6" t="s">
        <v>105</v>
      </c>
      <c r="BE93" s="131">
        <f>IF($U$93="základní",$N$93,0)</f>
        <v>0</v>
      </c>
      <c r="BF93" s="131">
        <f>IF($U$93="snížená",$N$93,0)</f>
        <v>0</v>
      </c>
      <c r="BG93" s="131">
        <f>IF($U$93="zákl. přenesená",$N$93,0)</f>
        <v>0</v>
      </c>
      <c r="BH93" s="131">
        <f>IF($U$93="sníž. přenesená",$N$93,0)</f>
        <v>0</v>
      </c>
      <c r="BI93" s="131">
        <f>IF($U$93="nulová",$N$93,0)</f>
        <v>0</v>
      </c>
      <c r="BJ93" s="84" t="s">
        <v>21</v>
      </c>
      <c r="BK93" s="131">
        <f>ROUND($L$93*$K$93,2)</f>
        <v>0</v>
      </c>
      <c r="BL93" s="84" t="s">
        <v>111</v>
      </c>
      <c r="BM93" s="84" t="s">
        <v>164</v>
      </c>
    </row>
    <row r="94" spans="2:47" s="6" customFormat="1" ht="27" customHeight="1">
      <c r="B94" s="22"/>
      <c r="C94" s="23"/>
      <c r="D94" s="23"/>
      <c r="E94" s="23"/>
      <c r="F94" s="262" t="s">
        <v>165</v>
      </c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42"/>
      <c r="T94" s="55"/>
      <c r="U94" s="23"/>
      <c r="V94" s="23"/>
      <c r="W94" s="23"/>
      <c r="X94" s="23"/>
      <c r="Y94" s="23"/>
      <c r="Z94" s="23"/>
      <c r="AA94" s="56"/>
      <c r="AT94" s="6" t="s">
        <v>114</v>
      </c>
      <c r="AU94" s="6" t="s">
        <v>79</v>
      </c>
    </row>
    <row r="95" spans="2:51" s="6" customFormat="1" ht="15.75" customHeight="1">
      <c r="B95" s="132"/>
      <c r="C95" s="133"/>
      <c r="D95" s="133"/>
      <c r="E95" s="133"/>
      <c r="F95" s="272" t="s">
        <v>155</v>
      </c>
      <c r="G95" s="273"/>
      <c r="H95" s="273"/>
      <c r="I95" s="273"/>
      <c r="J95" s="133"/>
      <c r="K95" s="134">
        <v>309</v>
      </c>
      <c r="L95" s="133"/>
      <c r="M95" s="133"/>
      <c r="N95" s="133"/>
      <c r="O95" s="133"/>
      <c r="P95" s="133"/>
      <c r="Q95" s="133"/>
      <c r="R95" s="133"/>
      <c r="S95" s="135"/>
      <c r="T95" s="136"/>
      <c r="U95" s="133"/>
      <c r="V95" s="133"/>
      <c r="W95" s="133"/>
      <c r="X95" s="133"/>
      <c r="Y95" s="133"/>
      <c r="Z95" s="133"/>
      <c r="AA95" s="137"/>
      <c r="AT95" s="138" t="s">
        <v>156</v>
      </c>
      <c r="AU95" s="138" t="s">
        <v>79</v>
      </c>
      <c r="AV95" s="138" t="s">
        <v>79</v>
      </c>
      <c r="AW95" s="138" t="s">
        <v>70</v>
      </c>
      <c r="AX95" s="138" t="s">
        <v>21</v>
      </c>
      <c r="AY95" s="138" t="s">
        <v>105</v>
      </c>
    </row>
    <row r="96" spans="2:65" s="6" customFormat="1" ht="15.75" customHeight="1">
      <c r="B96" s="22"/>
      <c r="C96" s="122" t="s">
        <v>166</v>
      </c>
      <c r="D96" s="122" t="s">
        <v>106</v>
      </c>
      <c r="E96" s="123" t="s">
        <v>167</v>
      </c>
      <c r="F96" s="268" t="s">
        <v>168</v>
      </c>
      <c r="G96" s="269"/>
      <c r="H96" s="269"/>
      <c r="I96" s="269"/>
      <c r="J96" s="125" t="s">
        <v>117</v>
      </c>
      <c r="K96" s="126">
        <v>4500</v>
      </c>
      <c r="L96" s="270"/>
      <c r="M96" s="269"/>
      <c r="N96" s="271">
        <f>ROUND($L$96*$K$96,2)</f>
        <v>0</v>
      </c>
      <c r="O96" s="269"/>
      <c r="P96" s="269"/>
      <c r="Q96" s="269"/>
      <c r="R96" s="124" t="s">
        <v>110</v>
      </c>
      <c r="S96" s="42"/>
      <c r="T96" s="127"/>
      <c r="U96" s="128" t="s">
        <v>40</v>
      </c>
      <c r="V96" s="23"/>
      <c r="W96" s="23"/>
      <c r="X96" s="129">
        <v>0</v>
      </c>
      <c r="Y96" s="129">
        <f>$X$96*$K$96</f>
        <v>0</v>
      </c>
      <c r="Z96" s="129">
        <v>0</v>
      </c>
      <c r="AA96" s="130">
        <f>$Z$96*$K$96</f>
        <v>0</v>
      </c>
      <c r="AR96" s="84" t="s">
        <v>111</v>
      </c>
      <c r="AT96" s="84" t="s">
        <v>106</v>
      </c>
      <c r="AU96" s="84" t="s">
        <v>79</v>
      </c>
      <c r="AY96" s="6" t="s">
        <v>105</v>
      </c>
      <c r="BE96" s="131">
        <f>IF($U$96="základní",$N$96,0)</f>
        <v>0</v>
      </c>
      <c r="BF96" s="131">
        <f>IF($U$96="snížená",$N$96,0)</f>
        <v>0</v>
      </c>
      <c r="BG96" s="131">
        <f>IF($U$96="zákl. přenesená",$N$96,0)</f>
        <v>0</v>
      </c>
      <c r="BH96" s="131">
        <f>IF($U$96="sníž. přenesená",$N$96,0)</f>
        <v>0</v>
      </c>
      <c r="BI96" s="131">
        <f>IF($U$96="nulová",$N$96,0)</f>
        <v>0</v>
      </c>
      <c r="BJ96" s="84" t="s">
        <v>21</v>
      </c>
      <c r="BK96" s="131">
        <f>ROUND($L$96*$K$96,2)</f>
        <v>0</v>
      </c>
      <c r="BL96" s="84" t="s">
        <v>111</v>
      </c>
      <c r="BM96" s="84" t="s">
        <v>169</v>
      </c>
    </row>
    <row r="97" spans="2:47" s="6" customFormat="1" ht="16.5" customHeight="1">
      <c r="B97" s="22"/>
      <c r="C97" s="23"/>
      <c r="D97" s="23"/>
      <c r="E97" s="23"/>
      <c r="F97" s="262" t="s">
        <v>170</v>
      </c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42"/>
      <c r="T97" s="55"/>
      <c r="U97" s="23"/>
      <c r="V97" s="23"/>
      <c r="W97" s="23"/>
      <c r="X97" s="23"/>
      <c r="Y97" s="23"/>
      <c r="Z97" s="23"/>
      <c r="AA97" s="56"/>
      <c r="AT97" s="6" t="s">
        <v>114</v>
      </c>
      <c r="AU97" s="6" t="s">
        <v>79</v>
      </c>
    </row>
    <row r="98" spans="2:63" s="111" customFormat="1" ht="30.75" customHeight="1">
      <c r="B98" s="112"/>
      <c r="C98" s="113"/>
      <c r="D98" s="121" t="s">
        <v>89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66">
        <f>$BK$98</f>
        <v>0</v>
      </c>
      <c r="O98" s="265"/>
      <c r="P98" s="265"/>
      <c r="Q98" s="265"/>
      <c r="R98" s="113"/>
      <c r="S98" s="115"/>
      <c r="T98" s="116"/>
      <c r="U98" s="113"/>
      <c r="V98" s="113"/>
      <c r="W98" s="117">
        <f>SUM($W$99:$W$122)</f>
        <v>0</v>
      </c>
      <c r="X98" s="113"/>
      <c r="Y98" s="117">
        <f>SUM($Y$99:$Y$122)</f>
        <v>0</v>
      </c>
      <c r="Z98" s="113"/>
      <c r="AA98" s="118">
        <f>SUM($AA$99:$AA$122)</f>
        <v>0</v>
      </c>
      <c r="AR98" s="119" t="s">
        <v>21</v>
      </c>
      <c r="AT98" s="119" t="s">
        <v>69</v>
      </c>
      <c r="AU98" s="119" t="s">
        <v>21</v>
      </c>
      <c r="AY98" s="119" t="s">
        <v>105</v>
      </c>
      <c r="BK98" s="120">
        <f>SUM($BK$99:$BK$122)</f>
        <v>0</v>
      </c>
    </row>
    <row r="99" spans="2:65" s="6" customFormat="1" ht="15.75" customHeight="1">
      <c r="B99" s="22"/>
      <c r="C99" s="122" t="s">
        <v>171</v>
      </c>
      <c r="D99" s="122" t="s">
        <v>106</v>
      </c>
      <c r="E99" s="123" t="s">
        <v>172</v>
      </c>
      <c r="F99" s="268" t="s">
        <v>173</v>
      </c>
      <c r="G99" s="269"/>
      <c r="H99" s="269"/>
      <c r="I99" s="269"/>
      <c r="J99" s="125" t="s">
        <v>174</v>
      </c>
      <c r="K99" s="126">
        <v>12</v>
      </c>
      <c r="L99" s="270"/>
      <c r="M99" s="269"/>
      <c r="N99" s="271">
        <f>ROUND($L$99*$K$99,2)</f>
        <v>0</v>
      </c>
      <c r="O99" s="269"/>
      <c r="P99" s="269"/>
      <c r="Q99" s="269"/>
      <c r="R99" s="124"/>
      <c r="S99" s="42"/>
      <c r="T99" s="127"/>
      <c r="U99" s="128" t="s">
        <v>40</v>
      </c>
      <c r="V99" s="23"/>
      <c r="W99" s="23"/>
      <c r="X99" s="129">
        <v>0</v>
      </c>
      <c r="Y99" s="129">
        <f>$X$99*$K$99</f>
        <v>0</v>
      </c>
      <c r="Z99" s="129">
        <v>0</v>
      </c>
      <c r="AA99" s="130">
        <f>$Z$99*$K$99</f>
        <v>0</v>
      </c>
      <c r="AR99" s="84" t="s">
        <v>111</v>
      </c>
      <c r="AT99" s="84" t="s">
        <v>106</v>
      </c>
      <c r="AU99" s="84" t="s">
        <v>79</v>
      </c>
      <c r="AY99" s="6" t="s">
        <v>105</v>
      </c>
      <c r="BE99" s="131">
        <f>IF($U$99="základní",$N$99,0)</f>
        <v>0</v>
      </c>
      <c r="BF99" s="131">
        <f>IF($U$99="snížená",$N$99,0)</f>
        <v>0</v>
      </c>
      <c r="BG99" s="131">
        <f>IF($U$99="zákl. přenesená",$N$99,0)</f>
        <v>0</v>
      </c>
      <c r="BH99" s="131">
        <f>IF($U$99="sníž. přenesená",$N$99,0)</f>
        <v>0</v>
      </c>
      <c r="BI99" s="131">
        <f>IF($U$99="nulová",$N$99,0)</f>
        <v>0</v>
      </c>
      <c r="BJ99" s="84" t="s">
        <v>21</v>
      </c>
      <c r="BK99" s="131">
        <f>ROUND($L$99*$K$99,2)</f>
        <v>0</v>
      </c>
      <c r="BL99" s="84" t="s">
        <v>111</v>
      </c>
      <c r="BM99" s="84" t="s">
        <v>175</v>
      </c>
    </row>
    <row r="100" spans="2:47" s="6" customFormat="1" ht="16.5" customHeight="1">
      <c r="B100" s="22"/>
      <c r="C100" s="23"/>
      <c r="D100" s="23"/>
      <c r="E100" s="23"/>
      <c r="F100" s="262" t="s">
        <v>173</v>
      </c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42"/>
      <c r="T100" s="55"/>
      <c r="U100" s="23"/>
      <c r="V100" s="23"/>
      <c r="W100" s="23"/>
      <c r="X100" s="23"/>
      <c r="Y100" s="23"/>
      <c r="Z100" s="23"/>
      <c r="AA100" s="56"/>
      <c r="AT100" s="6" t="s">
        <v>114</v>
      </c>
      <c r="AU100" s="6" t="s">
        <v>79</v>
      </c>
    </row>
    <row r="101" spans="2:65" s="6" customFormat="1" ht="15.75" customHeight="1">
      <c r="B101" s="22"/>
      <c r="C101" s="122" t="s">
        <v>176</v>
      </c>
      <c r="D101" s="122" t="s">
        <v>106</v>
      </c>
      <c r="E101" s="123" t="s">
        <v>177</v>
      </c>
      <c r="F101" s="268" t="s">
        <v>178</v>
      </c>
      <c r="G101" s="269"/>
      <c r="H101" s="269"/>
      <c r="I101" s="269"/>
      <c r="J101" s="125" t="s">
        <v>174</v>
      </c>
      <c r="K101" s="126">
        <v>82</v>
      </c>
      <c r="L101" s="270"/>
      <c r="M101" s="269"/>
      <c r="N101" s="271">
        <f>ROUND($L$101*$K$101,2)</f>
        <v>0</v>
      </c>
      <c r="O101" s="269"/>
      <c r="P101" s="269"/>
      <c r="Q101" s="269"/>
      <c r="R101" s="124"/>
      <c r="S101" s="42"/>
      <c r="T101" s="127"/>
      <c r="U101" s="128" t="s">
        <v>40</v>
      </c>
      <c r="V101" s="23"/>
      <c r="W101" s="23"/>
      <c r="X101" s="129">
        <v>0</v>
      </c>
      <c r="Y101" s="129">
        <f>$X$101*$K$101</f>
        <v>0</v>
      </c>
      <c r="Z101" s="129">
        <v>0</v>
      </c>
      <c r="AA101" s="130">
        <f>$Z$101*$K$101</f>
        <v>0</v>
      </c>
      <c r="AR101" s="84" t="s">
        <v>111</v>
      </c>
      <c r="AT101" s="84" t="s">
        <v>106</v>
      </c>
      <c r="AU101" s="84" t="s">
        <v>79</v>
      </c>
      <c r="AY101" s="6" t="s">
        <v>105</v>
      </c>
      <c r="BE101" s="131">
        <f>IF($U$101="základní",$N$101,0)</f>
        <v>0</v>
      </c>
      <c r="BF101" s="131">
        <f>IF($U$101="snížená",$N$101,0)</f>
        <v>0</v>
      </c>
      <c r="BG101" s="131">
        <f>IF($U$101="zákl. přenesená",$N$101,0)</f>
        <v>0</v>
      </c>
      <c r="BH101" s="131">
        <f>IF($U$101="sníž. přenesená",$N$101,0)</f>
        <v>0</v>
      </c>
      <c r="BI101" s="131">
        <f>IF($U$101="nulová",$N$101,0)</f>
        <v>0</v>
      </c>
      <c r="BJ101" s="84" t="s">
        <v>21</v>
      </c>
      <c r="BK101" s="131">
        <f>ROUND($L$101*$K$101,2)</f>
        <v>0</v>
      </c>
      <c r="BL101" s="84" t="s">
        <v>111</v>
      </c>
      <c r="BM101" s="84" t="s">
        <v>179</v>
      </c>
    </row>
    <row r="102" spans="2:47" s="6" customFormat="1" ht="16.5" customHeight="1">
      <c r="B102" s="22"/>
      <c r="C102" s="23"/>
      <c r="D102" s="23"/>
      <c r="E102" s="23"/>
      <c r="F102" s="262" t="s">
        <v>173</v>
      </c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42"/>
      <c r="T102" s="55"/>
      <c r="U102" s="23"/>
      <c r="V102" s="23"/>
      <c r="W102" s="23"/>
      <c r="X102" s="23"/>
      <c r="Y102" s="23"/>
      <c r="Z102" s="23"/>
      <c r="AA102" s="56"/>
      <c r="AT102" s="6" t="s">
        <v>114</v>
      </c>
      <c r="AU102" s="6" t="s">
        <v>79</v>
      </c>
    </row>
    <row r="103" spans="2:65" s="6" customFormat="1" ht="15.75" customHeight="1">
      <c r="B103" s="22"/>
      <c r="C103" s="122" t="s">
        <v>8</v>
      </c>
      <c r="D103" s="122" t="s">
        <v>106</v>
      </c>
      <c r="E103" s="123" t="s">
        <v>180</v>
      </c>
      <c r="F103" s="268" t="s">
        <v>181</v>
      </c>
      <c r="G103" s="269"/>
      <c r="H103" s="269"/>
      <c r="I103" s="269"/>
      <c r="J103" s="125" t="s">
        <v>174</v>
      </c>
      <c r="K103" s="126">
        <v>110</v>
      </c>
      <c r="L103" s="270"/>
      <c r="M103" s="269"/>
      <c r="N103" s="271">
        <f>ROUND($L$103*$K$103,2)</f>
        <v>0</v>
      </c>
      <c r="O103" s="269"/>
      <c r="P103" s="269"/>
      <c r="Q103" s="269"/>
      <c r="R103" s="124"/>
      <c r="S103" s="42"/>
      <c r="T103" s="127"/>
      <c r="U103" s="128" t="s">
        <v>40</v>
      </c>
      <c r="V103" s="23"/>
      <c r="W103" s="23"/>
      <c r="X103" s="129">
        <v>0</v>
      </c>
      <c r="Y103" s="129">
        <f>$X$103*$K$103</f>
        <v>0</v>
      </c>
      <c r="Z103" s="129">
        <v>0</v>
      </c>
      <c r="AA103" s="130">
        <f>$Z$103*$K$103</f>
        <v>0</v>
      </c>
      <c r="AR103" s="84" t="s">
        <v>111</v>
      </c>
      <c r="AT103" s="84" t="s">
        <v>106</v>
      </c>
      <c r="AU103" s="84" t="s">
        <v>79</v>
      </c>
      <c r="AY103" s="6" t="s">
        <v>105</v>
      </c>
      <c r="BE103" s="131">
        <f>IF($U$103="základní",$N$103,0)</f>
        <v>0</v>
      </c>
      <c r="BF103" s="131">
        <f>IF($U$103="snížená",$N$103,0)</f>
        <v>0</v>
      </c>
      <c r="BG103" s="131">
        <f>IF($U$103="zákl. přenesená",$N$103,0)</f>
        <v>0</v>
      </c>
      <c r="BH103" s="131">
        <f>IF($U$103="sníž. přenesená",$N$103,0)</f>
        <v>0</v>
      </c>
      <c r="BI103" s="131">
        <f>IF($U$103="nulová",$N$103,0)</f>
        <v>0</v>
      </c>
      <c r="BJ103" s="84" t="s">
        <v>21</v>
      </c>
      <c r="BK103" s="131">
        <f>ROUND($L$103*$K$103,2)</f>
        <v>0</v>
      </c>
      <c r="BL103" s="84" t="s">
        <v>111</v>
      </c>
      <c r="BM103" s="84" t="s">
        <v>182</v>
      </c>
    </row>
    <row r="104" spans="2:47" s="6" customFormat="1" ht="16.5" customHeight="1">
      <c r="B104" s="22"/>
      <c r="C104" s="23"/>
      <c r="D104" s="23"/>
      <c r="E104" s="23"/>
      <c r="F104" s="262" t="s">
        <v>173</v>
      </c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42"/>
      <c r="T104" s="55"/>
      <c r="U104" s="23"/>
      <c r="V104" s="23"/>
      <c r="W104" s="23"/>
      <c r="X104" s="23"/>
      <c r="Y104" s="23"/>
      <c r="Z104" s="23"/>
      <c r="AA104" s="56"/>
      <c r="AT104" s="6" t="s">
        <v>114</v>
      </c>
      <c r="AU104" s="6" t="s">
        <v>79</v>
      </c>
    </row>
    <row r="105" spans="2:65" s="6" customFormat="1" ht="15.75" customHeight="1">
      <c r="B105" s="22"/>
      <c r="C105" s="122" t="s">
        <v>183</v>
      </c>
      <c r="D105" s="122" t="s">
        <v>106</v>
      </c>
      <c r="E105" s="123" t="s">
        <v>184</v>
      </c>
      <c r="F105" s="268" t="s">
        <v>185</v>
      </c>
      <c r="G105" s="269"/>
      <c r="H105" s="269"/>
      <c r="I105" s="269"/>
      <c r="J105" s="125" t="s">
        <v>174</v>
      </c>
      <c r="K105" s="126">
        <v>14</v>
      </c>
      <c r="L105" s="270"/>
      <c r="M105" s="269"/>
      <c r="N105" s="271">
        <f>ROUND($L$105*$K$105,2)</f>
        <v>0</v>
      </c>
      <c r="O105" s="269"/>
      <c r="P105" s="269"/>
      <c r="Q105" s="269"/>
      <c r="R105" s="124"/>
      <c r="S105" s="42"/>
      <c r="T105" s="127"/>
      <c r="U105" s="128" t="s">
        <v>40</v>
      </c>
      <c r="V105" s="23"/>
      <c r="W105" s="23"/>
      <c r="X105" s="129">
        <v>0</v>
      </c>
      <c r="Y105" s="129">
        <f>$X$105*$K$105</f>
        <v>0</v>
      </c>
      <c r="Z105" s="129">
        <v>0</v>
      </c>
      <c r="AA105" s="130">
        <f>$Z$105*$K$105</f>
        <v>0</v>
      </c>
      <c r="AR105" s="84" t="s">
        <v>111</v>
      </c>
      <c r="AT105" s="84" t="s">
        <v>106</v>
      </c>
      <c r="AU105" s="84" t="s">
        <v>79</v>
      </c>
      <c r="AY105" s="6" t="s">
        <v>105</v>
      </c>
      <c r="BE105" s="131">
        <f>IF($U$105="základní",$N$105,0)</f>
        <v>0</v>
      </c>
      <c r="BF105" s="131">
        <f>IF($U$105="snížená",$N$105,0)</f>
        <v>0</v>
      </c>
      <c r="BG105" s="131">
        <f>IF($U$105="zákl. přenesená",$N$105,0)</f>
        <v>0</v>
      </c>
      <c r="BH105" s="131">
        <f>IF($U$105="sníž. přenesená",$N$105,0)</f>
        <v>0</v>
      </c>
      <c r="BI105" s="131">
        <f>IF($U$105="nulová",$N$105,0)</f>
        <v>0</v>
      </c>
      <c r="BJ105" s="84" t="s">
        <v>21</v>
      </c>
      <c r="BK105" s="131">
        <f>ROUND($L$105*$K$105,2)</f>
        <v>0</v>
      </c>
      <c r="BL105" s="84" t="s">
        <v>111</v>
      </c>
      <c r="BM105" s="84" t="s">
        <v>186</v>
      </c>
    </row>
    <row r="106" spans="2:47" s="6" customFormat="1" ht="16.5" customHeight="1">
      <c r="B106" s="22"/>
      <c r="C106" s="23"/>
      <c r="D106" s="23"/>
      <c r="E106" s="23"/>
      <c r="F106" s="262" t="s">
        <v>173</v>
      </c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42"/>
      <c r="T106" s="55"/>
      <c r="U106" s="23"/>
      <c r="V106" s="23"/>
      <c r="W106" s="23"/>
      <c r="X106" s="23"/>
      <c r="Y106" s="23"/>
      <c r="Z106" s="23"/>
      <c r="AA106" s="56"/>
      <c r="AT106" s="6" t="s">
        <v>114</v>
      </c>
      <c r="AU106" s="6" t="s">
        <v>79</v>
      </c>
    </row>
    <row r="107" spans="2:65" s="6" customFormat="1" ht="27" customHeight="1">
      <c r="B107" s="22"/>
      <c r="C107" s="122" t="s">
        <v>187</v>
      </c>
      <c r="D107" s="122" t="s">
        <v>106</v>
      </c>
      <c r="E107" s="123" t="s">
        <v>188</v>
      </c>
      <c r="F107" s="268" t="s">
        <v>189</v>
      </c>
      <c r="G107" s="269"/>
      <c r="H107" s="269"/>
      <c r="I107" s="269"/>
      <c r="J107" s="125" t="s">
        <v>174</v>
      </c>
      <c r="K107" s="126">
        <v>2</v>
      </c>
      <c r="L107" s="270"/>
      <c r="M107" s="269"/>
      <c r="N107" s="271">
        <f>ROUND($L$107*$K$107,2)</f>
        <v>0</v>
      </c>
      <c r="O107" s="269"/>
      <c r="P107" s="269"/>
      <c r="Q107" s="269"/>
      <c r="R107" s="124"/>
      <c r="S107" s="42"/>
      <c r="T107" s="127"/>
      <c r="U107" s="128" t="s">
        <v>40</v>
      </c>
      <c r="V107" s="23"/>
      <c r="W107" s="23"/>
      <c r="X107" s="129">
        <v>0</v>
      </c>
      <c r="Y107" s="129">
        <f>$X$107*$K$107</f>
        <v>0</v>
      </c>
      <c r="Z107" s="129">
        <v>0</v>
      </c>
      <c r="AA107" s="130">
        <f>$Z$107*$K$107</f>
        <v>0</v>
      </c>
      <c r="AR107" s="84" t="s">
        <v>111</v>
      </c>
      <c r="AT107" s="84" t="s">
        <v>106</v>
      </c>
      <c r="AU107" s="84" t="s">
        <v>79</v>
      </c>
      <c r="AY107" s="6" t="s">
        <v>105</v>
      </c>
      <c r="BE107" s="131">
        <f>IF($U$107="základní",$N$107,0)</f>
        <v>0</v>
      </c>
      <c r="BF107" s="131">
        <f>IF($U$107="snížená",$N$107,0)</f>
        <v>0</v>
      </c>
      <c r="BG107" s="131">
        <f>IF($U$107="zákl. přenesená",$N$107,0)</f>
        <v>0</v>
      </c>
      <c r="BH107" s="131">
        <f>IF($U$107="sníž. přenesená",$N$107,0)</f>
        <v>0</v>
      </c>
      <c r="BI107" s="131">
        <f>IF($U$107="nulová",$N$107,0)</f>
        <v>0</v>
      </c>
      <c r="BJ107" s="84" t="s">
        <v>21</v>
      </c>
      <c r="BK107" s="131">
        <f>ROUND($L$107*$K$107,2)</f>
        <v>0</v>
      </c>
      <c r="BL107" s="84" t="s">
        <v>111</v>
      </c>
      <c r="BM107" s="84" t="s">
        <v>190</v>
      </c>
    </row>
    <row r="108" spans="2:47" s="6" customFormat="1" ht="16.5" customHeight="1">
      <c r="B108" s="22"/>
      <c r="C108" s="23"/>
      <c r="D108" s="23"/>
      <c r="E108" s="23"/>
      <c r="F108" s="262" t="s">
        <v>173</v>
      </c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42"/>
      <c r="T108" s="55"/>
      <c r="U108" s="23"/>
      <c r="V108" s="23"/>
      <c r="W108" s="23"/>
      <c r="X108" s="23"/>
      <c r="Y108" s="23"/>
      <c r="Z108" s="23"/>
      <c r="AA108" s="56"/>
      <c r="AT108" s="6" t="s">
        <v>114</v>
      </c>
      <c r="AU108" s="6" t="s">
        <v>79</v>
      </c>
    </row>
    <row r="109" spans="2:65" s="6" customFormat="1" ht="27" customHeight="1">
      <c r="B109" s="22"/>
      <c r="C109" s="122" t="s">
        <v>191</v>
      </c>
      <c r="D109" s="122" t="s">
        <v>106</v>
      </c>
      <c r="E109" s="123" t="s">
        <v>192</v>
      </c>
      <c r="F109" s="268" t="s">
        <v>193</v>
      </c>
      <c r="G109" s="269"/>
      <c r="H109" s="269"/>
      <c r="I109" s="269"/>
      <c r="J109" s="125" t="s">
        <v>174</v>
      </c>
      <c r="K109" s="126">
        <v>9</v>
      </c>
      <c r="L109" s="270"/>
      <c r="M109" s="269"/>
      <c r="N109" s="271">
        <f>ROUND($L$109*$K$109,2)</f>
        <v>0</v>
      </c>
      <c r="O109" s="269"/>
      <c r="P109" s="269"/>
      <c r="Q109" s="269"/>
      <c r="R109" s="124"/>
      <c r="S109" s="42"/>
      <c r="T109" s="127"/>
      <c r="U109" s="128" t="s">
        <v>40</v>
      </c>
      <c r="V109" s="23"/>
      <c r="W109" s="23"/>
      <c r="X109" s="129">
        <v>0</v>
      </c>
      <c r="Y109" s="129">
        <f>$X$109*$K$109</f>
        <v>0</v>
      </c>
      <c r="Z109" s="129">
        <v>0</v>
      </c>
      <c r="AA109" s="130">
        <f>$Z$109*$K$109</f>
        <v>0</v>
      </c>
      <c r="AR109" s="84" t="s">
        <v>111</v>
      </c>
      <c r="AT109" s="84" t="s">
        <v>106</v>
      </c>
      <c r="AU109" s="84" t="s">
        <v>79</v>
      </c>
      <c r="AY109" s="6" t="s">
        <v>105</v>
      </c>
      <c r="BE109" s="131">
        <f>IF($U$109="základní",$N$109,0)</f>
        <v>0</v>
      </c>
      <c r="BF109" s="131">
        <f>IF($U$109="snížená",$N$109,0)</f>
        <v>0</v>
      </c>
      <c r="BG109" s="131">
        <f>IF($U$109="zákl. přenesená",$N$109,0)</f>
        <v>0</v>
      </c>
      <c r="BH109" s="131">
        <f>IF($U$109="sníž. přenesená",$N$109,0)</f>
        <v>0</v>
      </c>
      <c r="BI109" s="131">
        <f>IF($U$109="nulová",$N$109,0)</f>
        <v>0</v>
      </c>
      <c r="BJ109" s="84" t="s">
        <v>21</v>
      </c>
      <c r="BK109" s="131">
        <f>ROUND($L$109*$K$109,2)</f>
        <v>0</v>
      </c>
      <c r="BL109" s="84" t="s">
        <v>111</v>
      </c>
      <c r="BM109" s="84" t="s">
        <v>194</v>
      </c>
    </row>
    <row r="110" spans="2:47" s="6" customFormat="1" ht="16.5" customHeight="1">
      <c r="B110" s="22"/>
      <c r="C110" s="23"/>
      <c r="D110" s="23"/>
      <c r="E110" s="23"/>
      <c r="F110" s="262" t="s">
        <v>173</v>
      </c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42"/>
      <c r="T110" s="55"/>
      <c r="U110" s="23"/>
      <c r="V110" s="23"/>
      <c r="W110" s="23"/>
      <c r="X110" s="23"/>
      <c r="Y110" s="23"/>
      <c r="Z110" s="23"/>
      <c r="AA110" s="56"/>
      <c r="AT110" s="6" t="s">
        <v>114</v>
      </c>
      <c r="AU110" s="6" t="s">
        <v>79</v>
      </c>
    </row>
    <row r="111" spans="2:65" s="6" customFormat="1" ht="27" customHeight="1">
      <c r="B111" s="22"/>
      <c r="C111" s="122" t="s">
        <v>195</v>
      </c>
      <c r="D111" s="122" t="s">
        <v>106</v>
      </c>
      <c r="E111" s="123" t="s">
        <v>196</v>
      </c>
      <c r="F111" s="268" t="s">
        <v>197</v>
      </c>
      <c r="G111" s="269"/>
      <c r="H111" s="269"/>
      <c r="I111" s="269"/>
      <c r="J111" s="125" t="s">
        <v>174</v>
      </c>
      <c r="K111" s="126">
        <v>12</v>
      </c>
      <c r="L111" s="270"/>
      <c r="M111" s="269"/>
      <c r="N111" s="271">
        <f>ROUND($L$111*$K$111,2)</f>
        <v>0</v>
      </c>
      <c r="O111" s="269"/>
      <c r="P111" s="269"/>
      <c r="Q111" s="269"/>
      <c r="R111" s="124"/>
      <c r="S111" s="42"/>
      <c r="T111" s="127"/>
      <c r="U111" s="128" t="s">
        <v>40</v>
      </c>
      <c r="V111" s="23"/>
      <c r="W111" s="23"/>
      <c r="X111" s="129">
        <v>0</v>
      </c>
      <c r="Y111" s="129">
        <f>$X$111*$K$111</f>
        <v>0</v>
      </c>
      <c r="Z111" s="129">
        <v>0</v>
      </c>
      <c r="AA111" s="130">
        <f>$Z$111*$K$111</f>
        <v>0</v>
      </c>
      <c r="AR111" s="84" t="s">
        <v>111</v>
      </c>
      <c r="AT111" s="84" t="s">
        <v>106</v>
      </c>
      <c r="AU111" s="84" t="s">
        <v>79</v>
      </c>
      <c r="AY111" s="6" t="s">
        <v>105</v>
      </c>
      <c r="BE111" s="131">
        <f>IF($U$111="základní",$N$111,0)</f>
        <v>0</v>
      </c>
      <c r="BF111" s="131">
        <f>IF($U$111="snížená",$N$111,0)</f>
        <v>0</v>
      </c>
      <c r="BG111" s="131">
        <f>IF($U$111="zákl. přenesená",$N$111,0)</f>
        <v>0</v>
      </c>
      <c r="BH111" s="131">
        <f>IF($U$111="sníž. přenesená",$N$111,0)</f>
        <v>0</v>
      </c>
      <c r="BI111" s="131">
        <f>IF($U$111="nulová",$N$111,0)</f>
        <v>0</v>
      </c>
      <c r="BJ111" s="84" t="s">
        <v>21</v>
      </c>
      <c r="BK111" s="131">
        <f>ROUND($L$111*$K$111,2)</f>
        <v>0</v>
      </c>
      <c r="BL111" s="84" t="s">
        <v>111</v>
      </c>
      <c r="BM111" s="84" t="s">
        <v>198</v>
      </c>
    </row>
    <row r="112" spans="2:47" s="6" customFormat="1" ht="16.5" customHeight="1">
      <c r="B112" s="22"/>
      <c r="C112" s="23"/>
      <c r="D112" s="23"/>
      <c r="E112" s="23"/>
      <c r="F112" s="262" t="s">
        <v>173</v>
      </c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42"/>
      <c r="T112" s="55"/>
      <c r="U112" s="23"/>
      <c r="V112" s="23"/>
      <c r="W112" s="23"/>
      <c r="X112" s="23"/>
      <c r="Y112" s="23"/>
      <c r="Z112" s="23"/>
      <c r="AA112" s="56"/>
      <c r="AT112" s="6" t="s">
        <v>114</v>
      </c>
      <c r="AU112" s="6" t="s">
        <v>79</v>
      </c>
    </row>
    <row r="113" spans="2:65" s="6" customFormat="1" ht="27" customHeight="1">
      <c r="B113" s="22"/>
      <c r="C113" s="122" t="s">
        <v>199</v>
      </c>
      <c r="D113" s="122" t="s">
        <v>106</v>
      </c>
      <c r="E113" s="123" t="s">
        <v>200</v>
      </c>
      <c r="F113" s="268" t="s">
        <v>201</v>
      </c>
      <c r="G113" s="269"/>
      <c r="H113" s="269"/>
      <c r="I113" s="269"/>
      <c r="J113" s="125" t="s">
        <v>174</v>
      </c>
      <c r="K113" s="126">
        <v>2</v>
      </c>
      <c r="L113" s="270"/>
      <c r="M113" s="269"/>
      <c r="N113" s="271">
        <f>ROUND($L$113*$K$113,2)</f>
        <v>0</v>
      </c>
      <c r="O113" s="269"/>
      <c r="P113" s="269"/>
      <c r="Q113" s="269"/>
      <c r="R113" s="124"/>
      <c r="S113" s="42"/>
      <c r="T113" s="127"/>
      <c r="U113" s="128" t="s">
        <v>40</v>
      </c>
      <c r="V113" s="23"/>
      <c r="W113" s="23"/>
      <c r="X113" s="129">
        <v>0</v>
      </c>
      <c r="Y113" s="129">
        <f>$X$113*$K$113</f>
        <v>0</v>
      </c>
      <c r="Z113" s="129">
        <v>0</v>
      </c>
      <c r="AA113" s="130">
        <f>$Z$113*$K$113</f>
        <v>0</v>
      </c>
      <c r="AR113" s="84" t="s">
        <v>111</v>
      </c>
      <c r="AT113" s="84" t="s">
        <v>106</v>
      </c>
      <c r="AU113" s="84" t="s">
        <v>79</v>
      </c>
      <c r="AY113" s="6" t="s">
        <v>105</v>
      </c>
      <c r="BE113" s="131">
        <f>IF($U$113="základní",$N$113,0)</f>
        <v>0</v>
      </c>
      <c r="BF113" s="131">
        <f>IF($U$113="snížená",$N$113,0)</f>
        <v>0</v>
      </c>
      <c r="BG113" s="131">
        <f>IF($U$113="zákl. přenesená",$N$113,0)</f>
        <v>0</v>
      </c>
      <c r="BH113" s="131">
        <f>IF($U$113="sníž. přenesená",$N$113,0)</f>
        <v>0</v>
      </c>
      <c r="BI113" s="131">
        <f>IF($U$113="nulová",$N$113,0)</f>
        <v>0</v>
      </c>
      <c r="BJ113" s="84" t="s">
        <v>21</v>
      </c>
      <c r="BK113" s="131">
        <f>ROUND($L$113*$K$113,2)</f>
        <v>0</v>
      </c>
      <c r="BL113" s="84" t="s">
        <v>111</v>
      </c>
      <c r="BM113" s="84" t="s">
        <v>202</v>
      </c>
    </row>
    <row r="114" spans="2:47" s="6" customFormat="1" ht="16.5" customHeight="1">
      <c r="B114" s="22"/>
      <c r="C114" s="23"/>
      <c r="D114" s="23"/>
      <c r="E114" s="23"/>
      <c r="F114" s="262" t="s">
        <v>173</v>
      </c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42"/>
      <c r="T114" s="55"/>
      <c r="U114" s="23"/>
      <c r="V114" s="23"/>
      <c r="W114" s="23"/>
      <c r="X114" s="23"/>
      <c r="Y114" s="23"/>
      <c r="Z114" s="23"/>
      <c r="AA114" s="56"/>
      <c r="AT114" s="6" t="s">
        <v>114</v>
      </c>
      <c r="AU114" s="6" t="s">
        <v>79</v>
      </c>
    </row>
    <row r="115" spans="2:65" s="6" customFormat="1" ht="15.75" customHeight="1">
      <c r="B115" s="22"/>
      <c r="C115" s="122" t="s">
        <v>7</v>
      </c>
      <c r="D115" s="122" t="s">
        <v>106</v>
      </c>
      <c r="E115" s="123" t="s">
        <v>203</v>
      </c>
      <c r="F115" s="268" t="s">
        <v>204</v>
      </c>
      <c r="G115" s="269"/>
      <c r="H115" s="269"/>
      <c r="I115" s="269"/>
      <c r="J115" s="125" t="s">
        <v>174</v>
      </c>
      <c r="K115" s="126">
        <v>4</v>
      </c>
      <c r="L115" s="270"/>
      <c r="M115" s="269"/>
      <c r="N115" s="271">
        <f>ROUND($L$115*$K$115,2)</f>
        <v>0</v>
      </c>
      <c r="O115" s="269"/>
      <c r="P115" s="269"/>
      <c r="Q115" s="269"/>
      <c r="R115" s="124"/>
      <c r="S115" s="42"/>
      <c r="T115" s="127"/>
      <c r="U115" s="128" t="s">
        <v>40</v>
      </c>
      <c r="V115" s="23"/>
      <c r="W115" s="23"/>
      <c r="X115" s="129">
        <v>0</v>
      </c>
      <c r="Y115" s="129">
        <f>$X$115*$K$115</f>
        <v>0</v>
      </c>
      <c r="Z115" s="129">
        <v>0</v>
      </c>
      <c r="AA115" s="130">
        <f>$Z$115*$K$115</f>
        <v>0</v>
      </c>
      <c r="AR115" s="84" t="s">
        <v>111</v>
      </c>
      <c r="AT115" s="84" t="s">
        <v>106</v>
      </c>
      <c r="AU115" s="84" t="s">
        <v>79</v>
      </c>
      <c r="AY115" s="6" t="s">
        <v>105</v>
      </c>
      <c r="BE115" s="131">
        <f>IF($U$115="základní",$N$115,0)</f>
        <v>0</v>
      </c>
      <c r="BF115" s="131">
        <f>IF($U$115="snížená",$N$115,0)</f>
        <v>0</v>
      </c>
      <c r="BG115" s="131">
        <f>IF($U$115="zákl. přenesená",$N$115,0)</f>
        <v>0</v>
      </c>
      <c r="BH115" s="131">
        <f>IF($U$115="sníž. přenesená",$N$115,0)</f>
        <v>0</v>
      </c>
      <c r="BI115" s="131">
        <f>IF($U$115="nulová",$N$115,0)</f>
        <v>0</v>
      </c>
      <c r="BJ115" s="84" t="s">
        <v>21</v>
      </c>
      <c r="BK115" s="131">
        <f>ROUND($L$115*$K$115,2)</f>
        <v>0</v>
      </c>
      <c r="BL115" s="84" t="s">
        <v>111</v>
      </c>
      <c r="BM115" s="84" t="s">
        <v>205</v>
      </c>
    </row>
    <row r="116" spans="2:47" s="6" customFormat="1" ht="16.5" customHeight="1">
      <c r="B116" s="22"/>
      <c r="C116" s="23"/>
      <c r="D116" s="23"/>
      <c r="E116" s="23"/>
      <c r="F116" s="262" t="s">
        <v>173</v>
      </c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42"/>
      <c r="T116" s="55"/>
      <c r="U116" s="23"/>
      <c r="V116" s="23"/>
      <c r="W116" s="23"/>
      <c r="X116" s="23"/>
      <c r="Y116" s="23"/>
      <c r="Z116" s="23"/>
      <c r="AA116" s="56"/>
      <c r="AT116" s="6" t="s">
        <v>114</v>
      </c>
      <c r="AU116" s="6" t="s">
        <v>79</v>
      </c>
    </row>
    <row r="117" spans="2:65" s="6" customFormat="1" ht="15.75" customHeight="1">
      <c r="B117" s="22"/>
      <c r="C117" s="122" t="s">
        <v>206</v>
      </c>
      <c r="D117" s="122" t="s">
        <v>106</v>
      </c>
      <c r="E117" s="123" t="s">
        <v>207</v>
      </c>
      <c r="F117" s="268" t="s">
        <v>208</v>
      </c>
      <c r="G117" s="269"/>
      <c r="H117" s="269"/>
      <c r="I117" s="269"/>
      <c r="J117" s="125" t="s">
        <v>174</v>
      </c>
      <c r="K117" s="126">
        <v>29</v>
      </c>
      <c r="L117" s="270"/>
      <c r="M117" s="269"/>
      <c r="N117" s="271">
        <f>ROUND($L$117*$K$117,2)</f>
        <v>0</v>
      </c>
      <c r="O117" s="269"/>
      <c r="P117" s="269"/>
      <c r="Q117" s="269"/>
      <c r="R117" s="124"/>
      <c r="S117" s="42"/>
      <c r="T117" s="127"/>
      <c r="U117" s="128" t="s">
        <v>40</v>
      </c>
      <c r="V117" s="23"/>
      <c r="W117" s="23"/>
      <c r="X117" s="129">
        <v>0</v>
      </c>
      <c r="Y117" s="129">
        <f>$X$117*$K$117</f>
        <v>0</v>
      </c>
      <c r="Z117" s="129">
        <v>0</v>
      </c>
      <c r="AA117" s="130">
        <f>$Z$117*$K$117</f>
        <v>0</v>
      </c>
      <c r="AR117" s="84" t="s">
        <v>111</v>
      </c>
      <c r="AT117" s="84" t="s">
        <v>106</v>
      </c>
      <c r="AU117" s="84" t="s">
        <v>79</v>
      </c>
      <c r="AY117" s="6" t="s">
        <v>105</v>
      </c>
      <c r="BE117" s="131">
        <f>IF($U$117="základní",$N$117,0)</f>
        <v>0</v>
      </c>
      <c r="BF117" s="131">
        <f>IF($U$117="snížená",$N$117,0)</f>
        <v>0</v>
      </c>
      <c r="BG117" s="131">
        <f>IF($U$117="zákl. přenesená",$N$117,0)</f>
        <v>0</v>
      </c>
      <c r="BH117" s="131">
        <f>IF($U$117="sníž. přenesená",$N$117,0)</f>
        <v>0</v>
      </c>
      <c r="BI117" s="131">
        <f>IF($U$117="nulová",$N$117,0)</f>
        <v>0</v>
      </c>
      <c r="BJ117" s="84" t="s">
        <v>21</v>
      </c>
      <c r="BK117" s="131">
        <f>ROUND($L$117*$K$117,2)</f>
        <v>0</v>
      </c>
      <c r="BL117" s="84" t="s">
        <v>111</v>
      </c>
      <c r="BM117" s="84" t="s">
        <v>209</v>
      </c>
    </row>
    <row r="118" spans="2:47" s="6" customFormat="1" ht="16.5" customHeight="1">
      <c r="B118" s="22"/>
      <c r="C118" s="23"/>
      <c r="D118" s="23"/>
      <c r="E118" s="23"/>
      <c r="F118" s="262" t="s">
        <v>173</v>
      </c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42"/>
      <c r="T118" s="55"/>
      <c r="U118" s="23"/>
      <c r="V118" s="23"/>
      <c r="W118" s="23"/>
      <c r="X118" s="23"/>
      <c r="Y118" s="23"/>
      <c r="Z118" s="23"/>
      <c r="AA118" s="56"/>
      <c r="AT118" s="6" t="s">
        <v>114</v>
      </c>
      <c r="AU118" s="6" t="s">
        <v>79</v>
      </c>
    </row>
    <row r="119" spans="2:65" s="6" customFormat="1" ht="15.75" customHeight="1">
      <c r="B119" s="22"/>
      <c r="C119" s="122" t="s">
        <v>210</v>
      </c>
      <c r="D119" s="122" t="s">
        <v>106</v>
      </c>
      <c r="E119" s="123" t="s">
        <v>211</v>
      </c>
      <c r="F119" s="268" t="s">
        <v>212</v>
      </c>
      <c r="G119" s="269"/>
      <c r="H119" s="269"/>
      <c r="I119" s="269"/>
      <c r="J119" s="125" t="s">
        <v>174</v>
      </c>
      <c r="K119" s="126">
        <v>24</v>
      </c>
      <c r="L119" s="270"/>
      <c r="M119" s="269"/>
      <c r="N119" s="271">
        <f>ROUND($L$119*$K$119,2)</f>
        <v>0</v>
      </c>
      <c r="O119" s="269"/>
      <c r="P119" s="269"/>
      <c r="Q119" s="269"/>
      <c r="R119" s="124"/>
      <c r="S119" s="42"/>
      <c r="T119" s="127"/>
      <c r="U119" s="128" t="s">
        <v>40</v>
      </c>
      <c r="V119" s="23"/>
      <c r="W119" s="23"/>
      <c r="X119" s="129">
        <v>0</v>
      </c>
      <c r="Y119" s="129">
        <f>$X$119*$K$119</f>
        <v>0</v>
      </c>
      <c r="Z119" s="129">
        <v>0</v>
      </c>
      <c r="AA119" s="130">
        <f>$Z$119*$K$119</f>
        <v>0</v>
      </c>
      <c r="AR119" s="84" t="s">
        <v>111</v>
      </c>
      <c r="AT119" s="84" t="s">
        <v>106</v>
      </c>
      <c r="AU119" s="84" t="s">
        <v>79</v>
      </c>
      <c r="AY119" s="6" t="s">
        <v>105</v>
      </c>
      <c r="BE119" s="131">
        <f>IF($U$119="základní",$N$119,0)</f>
        <v>0</v>
      </c>
      <c r="BF119" s="131">
        <f>IF($U$119="snížená",$N$119,0)</f>
        <v>0</v>
      </c>
      <c r="BG119" s="131">
        <f>IF($U$119="zákl. přenesená",$N$119,0)</f>
        <v>0</v>
      </c>
      <c r="BH119" s="131">
        <f>IF($U$119="sníž. přenesená",$N$119,0)</f>
        <v>0</v>
      </c>
      <c r="BI119" s="131">
        <f>IF($U$119="nulová",$N$119,0)</f>
        <v>0</v>
      </c>
      <c r="BJ119" s="84" t="s">
        <v>21</v>
      </c>
      <c r="BK119" s="131">
        <f>ROUND($L$119*$K$119,2)</f>
        <v>0</v>
      </c>
      <c r="BL119" s="84" t="s">
        <v>111</v>
      </c>
      <c r="BM119" s="84" t="s">
        <v>213</v>
      </c>
    </row>
    <row r="120" spans="2:47" s="6" customFormat="1" ht="16.5" customHeight="1">
      <c r="B120" s="22"/>
      <c r="C120" s="23"/>
      <c r="D120" s="23"/>
      <c r="E120" s="23"/>
      <c r="F120" s="262" t="s">
        <v>173</v>
      </c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42"/>
      <c r="T120" s="55"/>
      <c r="U120" s="23"/>
      <c r="V120" s="23"/>
      <c r="W120" s="23"/>
      <c r="X120" s="23"/>
      <c r="Y120" s="23"/>
      <c r="Z120" s="23"/>
      <c r="AA120" s="56"/>
      <c r="AT120" s="6" t="s">
        <v>114</v>
      </c>
      <c r="AU120" s="6" t="s">
        <v>79</v>
      </c>
    </row>
    <row r="121" spans="2:65" s="6" customFormat="1" ht="15.75" customHeight="1">
      <c r="B121" s="22"/>
      <c r="C121" s="122" t="s">
        <v>214</v>
      </c>
      <c r="D121" s="122" t="s">
        <v>106</v>
      </c>
      <c r="E121" s="123" t="s">
        <v>215</v>
      </c>
      <c r="F121" s="268" t="s">
        <v>216</v>
      </c>
      <c r="G121" s="269"/>
      <c r="H121" s="269"/>
      <c r="I121" s="269"/>
      <c r="J121" s="125" t="s">
        <v>174</v>
      </c>
      <c r="K121" s="126">
        <v>7</v>
      </c>
      <c r="L121" s="270"/>
      <c r="M121" s="269"/>
      <c r="N121" s="271">
        <f>ROUND($L$121*$K$121,2)</f>
        <v>0</v>
      </c>
      <c r="O121" s="269"/>
      <c r="P121" s="269"/>
      <c r="Q121" s="269"/>
      <c r="R121" s="124"/>
      <c r="S121" s="42"/>
      <c r="T121" s="127"/>
      <c r="U121" s="128" t="s">
        <v>40</v>
      </c>
      <c r="V121" s="23"/>
      <c r="W121" s="23"/>
      <c r="X121" s="129">
        <v>0</v>
      </c>
      <c r="Y121" s="129">
        <f>$X$121*$K$121</f>
        <v>0</v>
      </c>
      <c r="Z121" s="129">
        <v>0</v>
      </c>
      <c r="AA121" s="130">
        <f>$Z$121*$K$121</f>
        <v>0</v>
      </c>
      <c r="AR121" s="84" t="s">
        <v>111</v>
      </c>
      <c r="AT121" s="84" t="s">
        <v>106</v>
      </c>
      <c r="AU121" s="84" t="s">
        <v>79</v>
      </c>
      <c r="AY121" s="6" t="s">
        <v>105</v>
      </c>
      <c r="BE121" s="131">
        <f>IF($U$121="základní",$N$121,0)</f>
        <v>0</v>
      </c>
      <c r="BF121" s="131">
        <f>IF($U$121="snížená",$N$121,0)</f>
        <v>0</v>
      </c>
      <c r="BG121" s="131">
        <f>IF($U$121="zákl. přenesená",$N$121,0)</f>
        <v>0</v>
      </c>
      <c r="BH121" s="131">
        <f>IF($U$121="sníž. přenesená",$N$121,0)</f>
        <v>0</v>
      </c>
      <c r="BI121" s="131">
        <f>IF($U$121="nulová",$N$121,0)</f>
        <v>0</v>
      </c>
      <c r="BJ121" s="84" t="s">
        <v>21</v>
      </c>
      <c r="BK121" s="131">
        <f>ROUND($L$121*$K$121,2)</f>
        <v>0</v>
      </c>
      <c r="BL121" s="84" t="s">
        <v>111</v>
      </c>
      <c r="BM121" s="84" t="s">
        <v>217</v>
      </c>
    </row>
    <row r="122" spans="2:47" s="6" customFormat="1" ht="16.5" customHeight="1">
      <c r="B122" s="22"/>
      <c r="C122" s="23"/>
      <c r="D122" s="23"/>
      <c r="E122" s="23"/>
      <c r="F122" s="262" t="s">
        <v>173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42"/>
      <c r="T122" s="139"/>
      <c r="U122" s="140"/>
      <c r="V122" s="140"/>
      <c r="W122" s="140"/>
      <c r="X122" s="140"/>
      <c r="Y122" s="140"/>
      <c r="Z122" s="140"/>
      <c r="AA122" s="141"/>
      <c r="AT122" s="6" t="s">
        <v>114</v>
      </c>
      <c r="AU122" s="6" t="s">
        <v>79</v>
      </c>
    </row>
    <row r="123" spans="2:19" s="6" customFormat="1" ht="7.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42"/>
    </row>
    <row r="124" s="2" customFormat="1" ht="14.25" customHeight="1"/>
  </sheetData>
  <sheetProtection password="CC35" sheet="1" objects="1" scenarios="1" formatColumns="0" formatRows="0" sort="0" autoFilter="0"/>
  <mergeCells count="144">
    <mergeCell ref="C2:R2"/>
    <mergeCell ref="C4:R4"/>
    <mergeCell ref="F6:Q6"/>
    <mergeCell ref="O9:P9"/>
    <mergeCell ref="O11:P11"/>
    <mergeCell ref="O12:P12"/>
    <mergeCell ref="O14:P14"/>
    <mergeCell ref="O15:P15"/>
    <mergeCell ref="O17:P17"/>
    <mergeCell ref="O18:P18"/>
    <mergeCell ref="E21:P21"/>
    <mergeCell ref="M24:P24"/>
    <mergeCell ref="H26:J26"/>
    <mergeCell ref="M26:P26"/>
    <mergeCell ref="H27:J27"/>
    <mergeCell ref="M27:P27"/>
    <mergeCell ref="H28:J28"/>
    <mergeCell ref="M28:P28"/>
    <mergeCell ref="H29:J29"/>
    <mergeCell ref="M29:P29"/>
    <mergeCell ref="H30:J30"/>
    <mergeCell ref="M30:P30"/>
    <mergeCell ref="L32:P32"/>
    <mergeCell ref="C38:R38"/>
    <mergeCell ref="F40:Q40"/>
    <mergeCell ref="M42:P42"/>
    <mergeCell ref="M44:Q44"/>
    <mergeCell ref="C47:G47"/>
    <mergeCell ref="N47:Q47"/>
    <mergeCell ref="N49:Q49"/>
    <mergeCell ref="N50:Q50"/>
    <mergeCell ref="N51:Q51"/>
    <mergeCell ref="N52:Q52"/>
    <mergeCell ref="C59:R59"/>
    <mergeCell ref="F61:Q61"/>
    <mergeCell ref="M63:P63"/>
    <mergeCell ref="M65:Q65"/>
    <mergeCell ref="F68:I68"/>
    <mergeCell ref="L68:M68"/>
    <mergeCell ref="N68:Q68"/>
    <mergeCell ref="F72:I72"/>
    <mergeCell ref="L72:M72"/>
    <mergeCell ref="N72:Q72"/>
    <mergeCell ref="F73:R73"/>
    <mergeCell ref="F74:I74"/>
    <mergeCell ref="L74:M74"/>
    <mergeCell ref="N74:Q74"/>
    <mergeCell ref="F75:R75"/>
    <mergeCell ref="F76:I76"/>
    <mergeCell ref="L76:M76"/>
    <mergeCell ref="N76:Q76"/>
    <mergeCell ref="F77:R77"/>
    <mergeCell ref="F78:I78"/>
    <mergeCell ref="L78:M78"/>
    <mergeCell ref="N78:Q78"/>
    <mergeCell ref="F79:R79"/>
    <mergeCell ref="F80:I80"/>
    <mergeCell ref="L80:M80"/>
    <mergeCell ref="N80:Q80"/>
    <mergeCell ref="F81:R81"/>
    <mergeCell ref="F82:I82"/>
    <mergeCell ref="L82:M82"/>
    <mergeCell ref="N82:Q82"/>
    <mergeCell ref="F83:R83"/>
    <mergeCell ref="F84:I84"/>
    <mergeCell ref="L84:M84"/>
    <mergeCell ref="N84:Q84"/>
    <mergeCell ref="F85:R85"/>
    <mergeCell ref="F86:I86"/>
    <mergeCell ref="L86:M86"/>
    <mergeCell ref="N86:Q86"/>
    <mergeCell ref="F87:R87"/>
    <mergeCell ref="F88:I88"/>
    <mergeCell ref="L88:M88"/>
    <mergeCell ref="N88:Q88"/>
    <mergeCell ref="F89:R89"/>
    <mergeCell ref="F90:I90"/>
    <mergeCell ref="F91:I91"/>
    <mergeCell ref="L91:M91"/>
    <mergeCell ref="N91:Q91"/>
    <mergeCell ref="F92:R92"/>
    <mergeCell ref="F93:I93"/>
    <mergeCell ref="L93:M93"/>
    <mergeCell ref="N93:Q93"/>
    <mergeCell ref="F94:R94"/>
    <mergeCell ref="F95:I95"/>
    <mergeCell ref="F96:I96"/>
    <mergeCell ref="L96:M96"/>
    <mergeCell ref="N96:Q96"/>
    <mergeCell ref="F97:R97"/>
    <mergeCell ref="F99:I99"/>
    <mergeCell ref="L99:M99"/>
    <mergeCell ref="N99:Q99"/>
    <mergeCell ref="F100:R100"/>
    <mergeCell ref="F101:I101"/>
    <mergeCell ref="L101:M101"/>
    <mergeCell ref="N101:Q101"/>
    <mergeCell ref="F102:R102"/>
    <mergeCell ref="F103:I103"/>
    <mergeCell ref="L103:M103"/>
    <mergeCell ref="N103:Q103"/>
    <mergeCell ref="F104:R104"/>
    <mergeCell ref="F105:I105"/>
    <mergeCell ref="L105:M105"/>
    <mergeCell ref="N105:Q105"/>
    <mergeCell ref="N113:Q113"/>
    <mergeCell ref="F106:R106"/>
    <mergeCell ref="F107:I107"/>
    <mergeCell ref="L107:M107"/>
    <mergeCell ref="N107:Q107"/>
    <mergeCell ref="F108:R108"/>
    <mergeCell ref="F109:I109"/>
    <mergeCell ref="L109:M109"/>
    <mergeCell ref="N109:Q109"/>
    <mergeCell ref="F117:I117"/>
    <mergeCell ref="L117:M117"/>
    <mergeCell ref="N117:Q117"/>
    <mergeCell ref="F110:R110"/>
    <mergeCell ref="F111:I111"/>
    <mergeCell ref="L111:M111"/>
    <mergeCell ref="N111:Q111"/>
    <mergeCell ref="F112:R112"/>
    <mergeCell ref="F113:I113"/>
    <mergeCell ref="L113:M113"/>
    <mergeCell ref="H1:K1"/>
    <mergeCell ref="F118:R118"/>
    <mergeCell ref="F119:I119"/>
    <mergeCell ref="L119:M119"/>
    <mergeCell ref="N119:Q119"/>
    <mergeCell ref="F120:R120"/>
    <mergeCell ref="F114:R114"/>
    <mergeCell ref="F115:I115"/>
    <mergeCell ref="L115:M115"/>
    <mergeCell ref="N115:Q115"/>
    <mergeCell ref="S2:AC2"/>
    <mergeCell ref="F122:R122"/>
    <mergeCell ref="N69:Q69"/>
    <mergeCell ref="N70:Q70"/>
    <mergeCell ref="N71:Q71"/>
    <mergeCell ref="N98:Q98"/>
    <mergeCell ref="F121:I121"/>
    <mergeCell ref="L121:M121"/>
    <mergeCell ref="N121:Q121"/>
    <mergeCell ref="F116:R116"/>
  </mergeCells>
  <hyperlinks>
    <hyperlink ref="F1:G1" location="C2" tooltip="Krycí list soupisu" display="1) Krycí list soupisu"/>
    <hyperlink ref="H1:K1" location="C47" tooltip="Rekapitulace" display="2) Rekapitulace"/>
    <hyperlink ref="L1:M1" location="C68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255</v>
      </c>
      <c r="G1" s="147"/>
      <c r="H1" s="267" t="s">
        <v>256</v>
      </c>
      <c r="I1" s="267"/>
      <c r="J1" s="267"/>
      <c r="K1" s="267"/>
      <c r="L1" s="147" t="s">
        <v>257</v>
      </c>
      <c r="M1" s="147"/>
      <c r="N1" s="145"/>
      <c r="O1" s="146" t="s">
        <v>80</v>
      </c>
      <c r="P1" s="145"/>
      <c r="Q1" s="145"/>
      <c r="R1" s="145"/>
      <c r="S1" s="147" t="s">
        <v>258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2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239" t="s">
        <v>81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86" t="str">
        <f>'Rekapitulace stavby'!$K$6</f>
        <v>Karlovy Vary,Stará Role -Demolice řadových garáží v Jabloňové ulici aktualizace k 30.9.2013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2"/>
    </row>
    <row r="7" spans="2:18" s="6" customFormat="1" ht="37.5" customHeight="1">
      <c r="B7" s="22"/>
      <c r="C7" s="23"/>
      <c r="D7" s="48" t="s">
        <v>218</v>
      </c>
      <c r="E7" s="23"/>
      <c r="F7" s="241" t="s">
        <v>219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6"/>
    </row>
    <row r="8" spans="2:18" s="6" customFormat="1" ht="14.2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</row>
    <row r="9" spans="2:18" s="6" customFormat="1" ht="15" customHeight="1">
      <c r="B9" s="22"/>
      <c r="C9" s="23"/>
      <c r="D9" s="18" t="s">
        <v>19</v>
      </c>
      <c r="E9" s="23"/>
      <c r="F9" s="16"/>
      <c r="G9" s="23"/>
      <c r="H9" s="23"/>
      <c r="I9" s="23"/>
      <c r="J9" s="23"/>
      <c r="K9" s="23"/>
      <c r="L9" s="23"/>
      <c r="M9" s="18" t="s">
        <v>20</v>
      </c>
      <c r="N9" s="23"/>
      <c r="O9" s="16"/>
      <c r="P9" s="23"/>
      <c r="Q9" s="23"/>
      <c r="R9" s="26"/>
    </row>
    <row r="10" spans="2:18" s="6" customFormat="1" ht="15" customHeight="1">
      <c r="B10" s="22"/>
      <c r="C10" s="23"/>
      <c r="D10" s="18" t="s">
        <v>22</v>
      </c>
      <c r="E10" s="23"/>
      <c r="F10" s="16" t="s">
        <v>23</v>
      </c>
      <c r="G10" s="23"/>
      <c r="H10" s="23"/>
      <c r="I10" s="23"/>
      <c r="J10" s="23"/>
      <c r="K10" s="23"/>
      <c r="L10" s="23"/>
      <c r="M10" s="18" t="s">
        <v>24</v>
      </c>
      <c r="N10" s="23"/>
      <c r="O10" s="280" t="str">
        <f>'Rekapitulace stavby'!$AN$8</f>
        <v>10.10.2013</v>
      </c>
      <c r="P10" s="240"/>
      <c r="Q10" s="23"/>
      <c r="R10" s="26"/>
    </row>
    <row r="11" spans="2:18" s="6" customFormat="1" ht="12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6"/>
    </row>
    <row r="12" spans="2:18" s="6" customFormat="1" ht="15" customHeight="1">
      <c r="B12" s="22"/>
      <c r="C12" s="23"/>
      <c r="D12" s="18" t="s">
        <v>28</v>
      </c>
      <c r="E12" s="23"/>
      <c r="F12" s="23"/>
      <c r="G12" s="23"/>
      <c r="H12" s="23"/>
      <c r="I12" s="23"/>
      <c r="J12" s="23"/>
      <c r="K12" s="23"/>
      <c r="L12" s="23"/>
      <c r="M12" s="18" t="s">
        <v>29</v>
      </c>
      <c r="N12" s="23"/>
      <c r="O12" s="243"/>
      <c r="P12" s="240"/>
      <c r="Q12" s="23"/>
      <c r="R12" s="26"/>
    </row>
    <row r="13" spans="2:18" s="6" customFormat="1" ht="18.75" customHeight="1">
      <c r="B13" s="22"/>
      <c r="C13" s="23"/>
      <c r="D13" s="23"/>
      <c r="E13" s="16" t="s">
        <v>30</v>
      </c>
      <c r="F13" s="23"/>
      <c r="G13" s="23"/>
      <c r="H13" s="23"/>
      <c r="I13" s="23"/>
      <c r="J13" s="23"/>
      <c r="K13" s="23"/>
      <c r="L13" s="23"/>
      <c r="M13" s="18" t="s">
        <v>31</v>
      </c>
      <c r="N13" s="23"/>
      <c r="O13" s="243"/>
      <c r="P13" s="240"/>
      <c r="Q13" s="23"/>
      <c r="R13" s="26"/>
    </row>
    <row r="14" spans="2:18" s="6" customFormat="1" ht="7.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</row>
    <row r="15" spans="2:18" s="6" customFormat="1" ht="15" customHeight="1">
      <c r="B15" s="22"/>
      <c r="C15" s="23"/>
      <c r="D15" s="18" t="s">
        <v>32</v>
      </c>
      <c r="E15" s="23"/>
      <c r="F15" s="23"/>
      <c r="G15" s="23"/>
      <c r="H15" s="23"/>
      <c r="I15" s="23"/>
      <c r="J15" s="23"/>
      <c r="K15" s="23"/>
      <c r="L15" s="23"/>
      <c r="M15" s="18" t="s">
        <v>29</v>
      </c>
      <c r="N15" s="23"/>
      <c r="O15" s="243" t="str">
        <f>IF('Rekapitulace stavby'!$AN$13="","",'Rekapitulace stavby'!$AN$13)</f>
        <v>Vyplň údaj</v>
      </c>
      <c r="P15" s="240"/>
      <c r="Q15" s="23"/>
      <c r="R15" s="26"/>
    </row>
    <row r="16" spans="2:18" s="6" customFormat="1" ht="18.75" customHeight="1">
      <c r="B16" s="22"/>
      <c r="C16" s="23"/>
      <c r="D16" s="23"/>
      <c r="E16" s="16" t="str">
        <f>IF('Rekapitulace stavby'!$E$14="","",'Rekapitulace stavby'!$E$14)</f>
        <v>Vyplň údaj</v>
      </c>
      <c r="F16" s="23"/>
      <c r="G16" s="23"/>
      <c r="H16" s="23"/>
      <c r="I16" s="23"/>
      <c r="J16" s="23"/>
      <c r="K16" s="23"/>
      <c r="L16" s="23"/>
      <c r="M16" s="18" t="s">
        <v>31</v>
      </c>
      <c r="N16" s="23"/>
      <c r="O16" s="243" t="str">
        <f>IF('Rekapitulace stavby'!$AN$14="","",'Rekapitulace stavby'!$AN$14)</f>
        <v>Vyplň údaj</v>
      </c>
      <c r="P16" s="240"/>
      <c r="Q16" s="23"/>
      <c r="R16" s="26"/>
    </row>
    <row r="17" spans="2:18" s="6" customFormat="1" ht="7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</row>
    <row r="18" spans="2:18" s="6" customFormat="1" ht="15" customHeight="1">
      <c r="B18" s="22"/>
      <c r="C18" s="23"/>
      <c r="D18" s="18" t="s">
        <v>34</v>
      </c>
      <c r="E18" s="23"/>
      <c r="F18" s="23"/>
      <c r="G18" s="23"/>
      <c r="H18" s="23"/>
      <c r="I18" s="23"/>
      <c r="J18" s="23"/>
      <c r="K18" s="23"/>
      <c r="L18" s="23"/>
      <c r="M18" s="18" t="s">
        <v>29</v>
      </c>
      <c r="N18" s="23"/>
      <c r="O18" s="243"/>
      <c r="P18" s="240"/>
      <c r="Q18" s="23"/>
      <c r="R18" s="26"/>
    </row>
    <row r="19" spans="2:18" s="6" customFormat="1" ht="18.75" customHeight="1">
      <c r="B19" s="22"/>
      <c r="C19" s="23"/>
      <c r="D19" s="23"/>
      <c r="E19" s="16" t="s">
        <v>35</v>
      </c>
      <c r="F19" s="23"/>
      <c r="G19" s="23"/>
      <c r="H19" s="23"/>
      <c r="I19" s="23"/>
      <c r="J19" s="23"/>
      <c r="K19" s="23"/>
      <c r="L19" s="23"/>
      <c r="M19" s="18" t="s">
        <v>31</v>
      </c>
      <c r="N19" s="23"/>
      <c r="O19" s="243"/>
      <c r="P19" s="240"/>
      <c r="Q19" s="23"/>
      <c r="R19" s="26"/>
    </row>
    <row r="20" spans="2:18" s="6" customFormat="1" ht="7.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</row>
    <row r="21" spans="2:18" s="6" customFormat="1" ht="15" customHeight="1">
      <c r="B21" s="22"/>
      <c r="C21" s="23"/>
      <c r="D21" s="18" t="s">
        <v>37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84" customFormat="1" ht="15.75" customHeight="1">
      <c r="B22" s="85"/>
      <c r="C22" s="86"/>
      <c r="D22" s="86"/>
      <c r="E22" s="259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86"/>
      <c r="R22" s="87"/>
    </row>
    <row r="23" spans="2:18" s="6" customFormat="1" ht="7.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6"/>
    </row>
    <row r="24" spans="2:18" s="6" customFormat="1" ht="7.5" customHeight="1">
      <c r="B24" s="22"/>
      <c r="C24" s="2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23"/>
      <c r="R24" s="26"/>
    </row>
    <row r="25" spans="2:18" s="6" customFormat="1" ht="26.25" customHeight="1">
      <c r="B25" s="22"/>
      <c r="C25" s="23"/>
      <c r="D25" s="88" t="s">
        <v>38</v>
      </c>
      <c r="E25" s="23"/>
      <c r="F25" s="23"/>
      <c r="G25" s="23"/>
      <c r="H25" s="23"/>
      <c r="I25" s="23"/>
      <c r="J25" s="23"/>
      <c r="K25" s="23"/>
      <c r="L25" s="23"/>
      <c r="M25" s="230">
        <f>ROUNDUP($N$75,2)</f>
        <v>0</v>
      </c>
      <c r="N25" s="240"/>
      <c r="O25" s="240"/>
      <c r="P25" s="240"/>
      <c r="Q25" s="23"/>
      <c r="R25" s="26"/>
    </row>
    <row r="26" spans="2:18" s="6" customFormat="1" ht="7.5" customHeight="1">
      <c r="B26" s="22"/>
      <c r="C26" s="2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3"/>
      <c r="R26" s="26"/>
    </row>
    <row r="27" spans="2:18" s="6" customFormat="1" ht="15" customHeight="1">
      <c r="B27" s="22"/>
      <c r="C27" s="23"/>
      <c r="D27" s="28" t="s">
        <v>39</v>
      </c>
      <c r="E27" s="28" t="s">
        <v>40</v>
      </c>
      <c r="F27" s="29">
        <v>0.21</v>
      </c>
      <c r="G27" s="89" t="s">
        <v>41</v>
      </c>
      <c r="H27" s="283">
        <f>SUM($BE$75:$BE$93)</f>
        <v>0</v>
      </c>
      <c r="I27" s="240"/>
      <c r="J27" s="240"/>
      <c r="K27" s="23"/>
      <c r="L27" s="23"/>
      <c r="M27" s="283">
        <f>SUM($BE$75:$BE$93)*$F$27</f>
        <v>0</v>
      </c>
      <c r="N27" s="240"/>
      <c r="O27" s="240"/>
      <c r="P27" s="240"/>
      <c r="Q27" s="23"/>
      <c r="R27" s="26"/>
    </row>
    <row r="28" spans="2:18" s="6" customFormat="1" ht="15" customHeight="1">
      <c r="B28" s="22"/>
      <c r="C28" s="23"/>
      <c r="D28" s="23"/>
      <c r="E28" s="28" t="s">
        <v>42</v>
      </c>
      <c r="F28" s="29">
        <v>0.15</v>
      </c>
      <c r="G28" s="89" t="s">
        <v>41</v>
      </c>
      <c r="H28" s="283">
        <f>SUM($BF$75:$BF$93)</f>
        <v>0</v>
      </c>
      <c r="I28" s="240"/>
      <c r="J28" s="240"/>
      <c r="K28" s="23"/>
      <c r="L28" s="23"/>
      <c r="M28" s="283">
        <f>SUM($BF$75:$BF$93)*$F$28</f>
        <v>0</v>
      </c>
      <c r="N28" s="240"/>
      <c r="O28" s="240"/>
      <c r="P28" s="240"/>
      <c r="Q28" s="23"/>
      <c r="R28" s="26"/>
    </row>
    <row r="29" spans="2:18" s="6" customFormat="1" ht="15" customHeight="1" hidden="1">
      <c r="B29" s="22"/>
      <c r="C29" s="23"/>
      <c r="D29" s="23"/>
      <c r="E29" s="28" t="s">
        <v>43</v>
      </c>
      <c r="F29" s="29">
        <v>0.21</v>
      </c>
      <c r="G29" s="89" t="s">
        <v>41</v>
      </c>
      <c r="H29" s="283">
        <f>SUM($BG$75:$BG$93)</f>
        <v>0</v>
      </c>
      <c r="I29" s="240"/>
      <c r="J29" s="240"/>
      <c r="K29" s="23"/>
      <c r="L29" s="23"/>
      <c r="M29" s="283">
        <v>0</v>
      </c>
      <c r="N29" s="240"/>
      <c r="O29" s="240"/>
      <c r="P29" s="240"/>
      <c r="Q29" s="23"/>
      <c r="R29" s="26"/>
    </row>
    <row r="30" spans="2:18" s="6" customFormat="1" ht="15" customHeight="1" hidden="1">
      <c r="B30" s="22"/>
      <c r="C30" s="23"/>
      <c r="D30" s="23"/>
      <c r="E30" s="28" t="s">
        <v>44</v>
      </c>
      <c r="F30" s="29">
        <v>0.15</v>
      </c>
      <c r="G30" s="89" t="s">
        <v>41</v>
      </c>
      <c r="H30" s="283">
        <f>SUM($BH$75:$BH$93)</f>
        <v>0</v>
      </c>
      <c r="I30" s="240"/>
      <c r="J30" s="240"/>
      <c r="K30" s="23"/>
      <c r="L30" s="23"/>
      <c r="M30" s="283">
        <v>0</v>
      </c>
      <c r="N30" s="240"/>
      <c r="O30" s="240"/>
      <c r="P30" s="240"/>
      <c r="Q30" s="23"/>
      <c r="R30" s="26"/>
    </row>
    <row r="31" spans="2:18" s="6" customFormat="1" ht="15" customHeight="1" hidden="1">
      <c r="B31" s="22"/>
      <c r="C31" s="23"/>
      <c r="D31" s="23"/>
      <c r="E31" s="28" t="s">
        <v>45</v>
      </c>
      <c r="F31" s="29">
        <v>0</v>
      </c>
      <c r="G31" s="89" t="s">
        <v>41</v>
      </c>
      <c r="H31" s="283">
        <f>SUM($BI$75:$BI$93)</f>
        <v>0</v>
      </c>
      <c r="I31" s="240"/>
      <c r="J31" s="240"/>
      <c r="K31" s="23"/>
      <c r="L31" s="23"/>
      <c r="M31" s="283">
        <v>0</v>
      </c>
      <c r="N31" s="240"/>
      <c r="O31" s="240"/>
      <c r="P31" s="240"/>
      <c r="Q31" s="23"/>
      <c r="R31" s="26"/>
    </row>
    <row r="32" spans="2:18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6"/>
    </row>
    <row r="33" spans="2:18" s="6" customFormat="1" ht="26.25" customHeight="1">
      <c r="B33" s="22"/>
      <c r="C33" s="32"/>
      <c r="D33" s="33" t="s">
        <v>46</v>
      </c>
      <c r="E33" s="34"/>
      <c r="F33" s="34"/>
      <c r="G33" s="90" t="s">
        <v>47</v>
      </c>
      <c r="H33" s="35" t="s">
        <v>48</v>
      </c>
      <c r="I33" s="34"/>
      <c r="J33" s="34"/>
      <c r="K33" s="34"/>
      <c r="L33" s="237">
        <f>ROUNDUP(SUM($M$25:$M$31),2)</f>
        <v>0</v>
      </c>
      <c r="M33" s="233"/>
      <c r="N33" s="233"/>
      <c r="O33" s="233"/>
      <c r="P33" s="238"/>
      <c r="Q33" s="32"/>
      <c r="R33" s="36"/>
    </row>
    <row r="34" spans="2:18" s="6" customFormat="1" ht="1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</row>
    <row r="38" spans="2:18" s="6" customFormat="1" ht="7.5" customHeight="1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</row>
    <row r="39" spans="2:21" s="6" customFormat="1" ht="37.5" customHeight="1">
      <c r="B39" s="22"/>
      <c r="C39" s="239" t="s">
        <v>82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4"/>
      <c r="T39" s="23"/>
      <c r="U39" s="23"/>
    </row>
    <row r="40" spans="2:21" s="6" customFormat="1" ht="7.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6"/>
      <c r="T40" s="23"/>
      <c r="U40" s="23"/>
    </row>
    <row r="41" spans="2:21" s="6" customFormat="1" ht="30.75" customHeight="1">
      <c r="B41" s="22"/>
      <c r="C41" s="18" t="s">
        <v>16</v>
      </c>
      <c r="D41" s="23"/>
      <c r="E41" s="23"/>
      <c r="F41" s="286" t="str">
        <f>$F$6</f>
        <v>Karlovy Vary,Stará Role -Demolice řadových garáží v Jabloňové ulici aktualizace k 30.9.2013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6"/>
      <c r="T41" s="23"/>
      <c r="U41" s="23"/>
    </row>
    <row r="42" spans="2:21" s="6" customFormat="1" ht="37.5" customHeight="1">
      <c r="B42" s="22"/>
      <c r="C42" s="48" t="s">
        <v>218</v>
      </c>
      <c r="D42" s="23"/>
      <c r="E42" s="23"/>
      <c r="F42" s="241" t="str">
        <f>$F$7</f>
        <v>VN - Vedlejší a ostaní náklady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6"/>
      <c r="T42" s="23"/>
      <c r="U42" s="23"/>
    </row>
    <row r="43" spans="2:21" s="6" customFormat="1" ht="7.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6"/>
      <c r="T43" s="23"/>
      <c r="U43" s="23"/>
    </row>
    <row r="44" spans="2:21" s="6" customFormat="1" ht="18.75" customHeight="1">
      <c r="B44" s="22"/>
      <c r="C44" s="18" t="s">
        <v>22</v>
      </c>
      <c r="D44" s="23"/>
      <c r="E44" s="23"/>
      <c r="F44" s="16" t="str">
        <f>$F$10</f>
        <v>Karlovy Vary</v>
      </c>
      <c r="G44" s="23"/>
      <c r="H44" s="23"/>
      <c r="I44" s="23"/>
      <c r="J44" s="23"/>
      <c r="K44" s="18" t="s">
        <v>24</v>
      </c>
      <c r="L44" s="23"/>
      <c r="M44" s="280" t="str">
        <f>IF($O$10="","",$O$10)</f>
        <v>10.10.2013</v>
      </c>
      <c r="N44" s="240"/>
      <c r="O44" s="240"/>
      <c r="P44" s="240"/>
      <c r="Q44" s="23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5.75" customHeight="1">
      <c r="B46" s="22"/>
      <c r="C46" s="18" t="s">
        <v>28</v>
      </c>
      <c r="D46" s="23"/>
      <c r="E46" s="23"/>
      <c r="F46" s="16" t="str">
        <f>$E$13</f>
        <v>Statutární město Karlovy Vary,Moskevská 2035/21</v>
      </c>
      <c r="G46" s="23"/>
      <c r="H46" s="23"/>
      <c r="I46" s="23"/>
      <c r="J46" s="23"/>
      <c r="K46" s="18" t="s">
        <v>34</v>
      </c>
      <c r="L46" s="23"/>
      <c r="M46" s="243" t="str">
        <f>$E$19</f>
        <v>Jan Sobotka,Kynšperk n.O</v>
      </c>
      <c r="N46" s="240"/>
      <c r="O46" s="240"/>
      <c r="P46" s="240"/>
      <c r="Q46" s="240"/>
      <c r="R46" s="26"/>
      <c r="T46" s="23"/>
      <c r="U46" s="23"/>
    </row>
    <row r="47" spans="2:21" s="6" customFormat="1" ht="15" customHeight="1">
      <c r="B47" s="22"/>
      <c r="C47" s="18" t="s">
        <v>32</v>
      </c>
      <c r="D47" s="23"/>
      <c r="E47" s="23"/>
      <c r="F47" s="16" t="str">
        <f>IF($E$16="","",$E$16)</f>
        <v>Vyplň údaj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1.2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6"/>
      <c r="T48" s="23"/>
      <c r="U48" s="23"/>
    </row>
    <row r="49" spans="2:21" s="6" customFormat="1" ht="30" customHeight="1">
      <c r="B49" s="22"/>
      <c r="C49" s="281" t="s">
        <v>83</v>
      </c>
      <c r="D49" s="282"/>
      <c r="E49" s="282"/>
      <c r="F49" s="282"/>
      <c r="G49" s="282"/>
      <c r="H49" s="32"/>
      <c r="I49" s="32"/>
      <c r="J49" s="32"/>
      <c r="K49" s="32"/>
      <c r="L49" s="32"/>
      <c r="M49" s="32"/>
      <c r="N49" s="281" t="s">
        <v>84</v>
      </c>
      <c r="O49" s="282"/>
      <c r="P49" s="282"/>
      <c r="Q49" s="282"/>
      <c r="R49" s="3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47" s="6" customFormat="1" ht="30" customHeight="1">
      <c r="B51" s="22"/>
      <c r="C51" s="65" t="s">
        <v>85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0">
        <f>ROUNDUP($N$75,2)</f>
        <v>0</v>
      </c>
      <c r="O51" s="240"/>
      <c r="P51" s="240"/>
      <c r="Q51" s="240"/>
      <c r="R51" s="26"/>
      <c r="T51" s="23"/>
      <c r="U51" s="23"/>
      <c r="AU51" s="6" t="s">
        <v>86</v>
      </c>
    </row>
    <row r="52" spans="2:21" s="94" customFormat="1" ht="25.5" customHeight="1">
      <c r="B52" s="95"/>
      <c r="C52" s="96"/>
      <c r="D52" s="96" t="s">
        <v>220</v>
      </c>
      <c r="E52" s="96"/>
      <c r="F52" s="96"/>
      <c r="G52" s="96"/>
      <c r="H52" s="96"/>
      <c r="I52" s="96"/>
      <c r="J52" s="96"/>
      <c r="K52" s="96"/>
      <c r="L52" s="96"/>
      <c r="M52" s="96"/>
      <c r="N52" s="276">
        <f>ROUNDUP($N$76,2)</f>
        <v>0</v>
      </c>
      <c r="O52" s="277"/>
      <c r="P52" s="277"/>
      <c r="Q52" s="277"/>
      <c r="R52" s="97"/>
      <c r="T52" s="96"/>
      <c r="U52" s="96"/>
    </row>
    <row r="53" spans="2:21" s="98" customFormat="1" ht="21" customHeight="1">
      <c r="B53" s="99"/>
      <c r="C53" s="100"/>
      <c r="D53" s="100" t="s">
        <v>221</v>
      </c>
      <c r="E53" s="100"/>
      <c r="F53" s="100"/>
      <c r="G53" s="100"/>
      <c r="H53" s="100"/>
      <c r="I53" s="100"/>
      <c r="J53" s="100"/>
      <c r="K53" s="100"/>
      <c r="L53" s="100"/>
      <c r="M53" s="100"/>
      <c r="N53" s="278">
        <f>ROUNDUP($N$77,2)</f>
        <v>0</v>
      </c>
      <c r="O53" s="279"/>
      <c r="P53" s="279"/>
      <c r="Q53" s="279"/>
      <c r="R53" s="101"/>
      <c r="T53" s="100"/>
      <c r="U53" s="100"/>
    </row>
    <row r="54" spans="2:21" s="98" customFormat="1" ht="21" customHeight="1">
      <c r="B54" s="99"/>
      <c r="C54" s="100"/>
      <c r="D54" s="100" t="s">
        <v>222</v>
      </c>
      <c r="E54" s="100"/>
      <c r="F54" s="100"/>
      <c r="G54" s="100"/>
      <c r="H54" s="100"/>
      <c r="I54" s="100"/>
      <c r="J54" s="100"/>
      <c r="K54" s="100"/>
      <c r="L54" s="100"/>
      <c r="M54" s="100"/>
      <c r="N54" s="278">
        <f>ROUNDUP($N$80,2)</f>
        <v>0</v>
      </c>
      <c r="O54" s="279"/>
      <c r="P54" s="279"/>
      <c r="Q54" s="279"/>
      <c r="R54" s="101"/>
      <c r="T54" s="100"/>
      <c r="U54" s="100"/>
    </row>
    <row r="55" spans="2:21" s="98" customFormat="1" ht="21" customHeight="1">
      <c r="B55" s="99"/>
      <c r="C55" s="100"/>
      <c r="D55" s="100" t="s">
        <v>223</v>
      </c>
      <c r="E55" s="100"/>
      <c r="F55" s="100"/>
      <c r="G55" s="100"/>
      <c r="H55" s="100"/>
      <c r="I55" s="100"/>
      <c r="J55" s="100"/>
      <c r="K55" s="100"/>
      <c r="L55" s="100"/>
      <c r="M55" s="100"/>
      <c r="N55" s="278">
        <f>ROUNDUP($N$85,2)</f>
        <v>0</v>
      </c>
      <c r="O55" s="279"/>
      <c r="P55" s="279"/>
      <c r="Q55" s="279"/>
      <c r="R55" s="101"/>
      <c r="T55" s="100"/>
      <c r="U55" s="100"/>
    </row>
    <row r="56" spans="2:21" s="98" customFormat="1" ht="21" customHeight="1">
      <c r="B56" s="99"/>
      <c r="C56" s="100"/>
      <c r="D56" s="100" t="s">
        <v>224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278">
        <f>ROUNDUP($N$88,2)</f>
        <v>0</v>
      </c>
      <c r="O56" s="279"/>
      <c r="P56" s="279"/>
      <c r="Q56" s="279"/>
      <c r="R56" s="101"/>
      <c r="T56" s="100"/>
      <c r="U56" s="100"/>
    </row>
    <row r="57" spans="2:21" s="98" customFormat="1" ht="21" customHeight="1">
      <c r="B57" s="99"/>
      <c r="C57" s="100"/>
      <c r="D57" s="100" t="s">
        <v>225</v>
      </c>
      <c r="E57" s="100"/>
      <c r="F57" s="100"/>
      <c r="G57" s="100"/>
      <c r="H57" s="100"/>
      <c r="I57" s="100"/>
      <c r="J57" s="100"/>
      <c r="K57" s="100"/>
      <c r="L57" s="100"/>
      <c r="M57" s="100"/>
      <c r="N57" s="278">
        <f>ROUNDUP($N$91,2)</f>
        <v>0</v>
      </c>
      <c r="O57" s="279"/>
      <c r="P57" s="279"/>
      <c r="Q57" s="279"/>
      <c r="R57" s="101"/>
      <c r="T57" s="100"/>
      <c r="U57" s="100"/>
    </row>
    <row r="58" spans="2:21" s="6" customFormat="1" ht="22.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6"/>
      <c r="T58" s="23"/>
      <c r="U58" s="23"/>
    </row>
    <row r="59" spans="2:21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/>
      <c r="T59" s="23"/>
      <c r="U59" s="23"/>
    </row>
    <row r="63" spans="2:19" s="6" customFormat="1" ht="7.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</row>
    <row r="64" spans="2:19" s="6" customFormat="1" ht="37.5" customHeight="1">
      <c r="B64" s="22"/>
      <c r="C64" s="239" t="s">
        <v>90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42"/>
    </row>
    <row r="65" spans="2:19" s="6" customFormat="1" ht="7.5" customHeight="1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42"/>
    </row>
    <row r="66" spans="2:19" s="6" customFormat="1" ht="30.75" customHeight="1">
      <c r="B66" s="22"/>
      <c r="C66" s="18" t="s">
        <v>16</v>
      </c>
      <c r="D66" s="23"/>
      <c r="E66" s="23"/>
      <c r="F66" s="286" t="str">
        <f>$F$6</f>
        <v>Karlovy Vary,Stará Role -Demolice řadových garáží v Jabloňové ulici aktualizace k 30.9.2013</v>
      </c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3"/>
      <c r="S66" s="42"/>
    </row>
    <row r="67" spans="2:19" s="6" customFormat="1" ht="37.5" customHeight="1">
      <c r="B67" s="22"/>
      <c r="C67" s="48" t="s">
        <v>218</v>
      </c>
      <c r="D67" s="23"/>
      <c r="E67" s="23"/>
      <c r="F67" s="241" t="str">
        <f>$F$7</f>
        <v>VN - Vedlejší a ostaní náklady</v>
      </c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3"/>
      <c r="S67" s="42"/>
    </row>
    <row r="68" spans="2:19" s="6" customFormat="1" ht="7.5" customHeight="1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42"/>
    </row>
    <row r="69" spans="2:19" s="6" customFormat="1" ht="18.75" customHeight="1">
      <c r="B69" s="22"/>
      <c r="C69" s="18" t="s">
        <v>22</v>
      </c>
      <c r="D69" s="23"/>
      <c r="E69" s="23"/>
      <c r="F69" s="16" t="str">
        <f>$F$10</f>
        <v>Karlovy Vary</v>
      </c>
      <c r="G69" s="23"/>
      <c r="H69" s="23"/>
      <c r="I69" s="23"/>
      <c r="J69" s="23"/>
      <c r="K69" s="18" t="s">
        <v>24</v>
      </c>
      <c r="L69" s="23"/>
      <c r="M69" s="280" t="str">
        <f>IF($O$10="","",$O$10)</f>
        <v>10.10.2013</v>
      </c>
      <c r="N69" s="240"/>
      <c r="O69" s="240"/>
      <c r="P69" s="240"/>
      <c r="Q69" s="23"/>
      <c r="R69" s="23"/>
      <c r="S69" s="42"/>
    </row>
    <row r="70" spans="2:19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42"/>
    </row>
    <row r="71" spans="2:19" s="6" customFormat="1" ht="15.75" customHeight="1">
      <c r="B71" s="22"/>
      <c r="C71" s="18" t="s">
        <v>28</v>
      </c>
      <c r="D71" s="23"/>
      <c r="E71" s="23"/>
      <c r="F71" s="16" t="str">
        <f>$E$13</f>
        <v>Statutární město Karlovy Vary,Moskevská 2035/21</v>
      </c>
      <c r="G71" s="23"/>
      <c r="H71" s="23"/>
      <c r="I71" s="23"/>
      <c r="J71" s="23"/>
      <c r="K71" s="18" t="s">
        <v>34</v>
      </c>
      <c r="L71" s="23"/>
      <c r="M71" s="243" t="str">
        <f>$E$19</f>
        <v>Jan Sobotka,Kynšperk n.O</v>
      </c>
      <c r="N71" s="240"/>
      <c r="O71" s="240"/>
      <c r="P71" s="240"/>
      <c r="Q71" s="240"/>
      <c r="R71" s="23"/>
      <c r="S71" s="42"/>
    </row>
    <row r="72" spans="2:19" s="6" customFormat="1" ht="15" customHeight="1">
      <c r="B72" s="22"/>
      <c r="C72" s="18" t="s">
        <v>32</v>
      </c>
      <c r="D72" s="23"/>
      <c r="E72" s="23"/>
      <c r="F72" s="16" t="str">
        <f>IF($E$16="","",$E$16)</f>
        <v>Vyplň údaj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19" s="6" customFormat="1" ht="11.25" customHeight="1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42"/>
    </row>
    <row r="74" spans="2:27" s="102" customFormat="1" ht="30" customHeight="1">
      <c r="B74" s="103"/>
      <c r="C74" s="104" t="s">
        <v>91</v>
      </c>
      <c r="D74" s="105" t="s">
        <v>55</v>
      </c>
      <c r="E74" s="105" t="s">
        <v>51</v>
      </c>
      <c r="F74" s="274" t="s">
        <v>92</v>
      </c>
      <c r="G74" s="275"/>
      <c r="H74" s="275"/>
      <c r="I74" s="275"/>
      <c r="J74" s="105" t="s">
        <v>93</v>
      </c>
      <c r="K74" s="105" t="s">
        <v>94</v>
      </c>
      <c r="L74" s="274" t="s">
        <v>95</v>
      </c>
      <c r="M74" s="275"/>
      <c r="N74" s="274" t="s">
        <v>96</v>
      </c>
      <c r="O74" s="275"/>
      <c r="P74" s="275"/>
      <c r="Q74" s="275"/>
      <c r="R74" s="106" t="s">
        <v>97</v>
      </c>
      <c r="S74" s="107"/>
      <c r="T74" s="58" t="s">
        <v>98</v>
      </c>
      <c r="U74" s="59" t="s">
        <v>39</v>
      </c>
      <c r="V74" s="59" t="s">
        <v>99</v>
      </c>
      <c r="W74" s="59" t="s">
        <v>100</v>
      </c>
      <c r="X74" s="59" t="s">
        <v>101</v>
      </c>
      <c r="Y74" s="59" t="s">
        <v>102</v>
      </c>
      <c r="Z74" s="59" t="s">
        <v>103</v>
      </c>
      <c r="AA74" s="60" t="s">
        <v>104</v>
      </c>
    </row>
    <row r="75" spans="2:63" s="6" customFormat="1" ht="30" customHeight="1">
      <c r="B75" s="22"/>
      <c r="C75" s="65" t="s">
        <v>85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63">
        <f>$BK$75</f>
        <v>0</v>
      </c>
      <c r="O75" s="240"/>
      <c r="P75" s="240"/>
      <c r="Q75" s="240"/>
      <c r="R75" s="23"/>
      <c r="S75" s="42"/>
      <c r="T75" s="62"/>
      <c r="U75" s="63"/>
      <c r="V75" s="63"/>
      <c r="W75" s="108">
        <f>$W$76</f>
        <v>0</v>
      </c>
      <c r="X75" s="63"/>
      <c r="Y75" s="108">
        <f>$Y$76</f>
        <v>0</v>
      </c>
      <c r="Z75" s="63"/>
      <c r="AA75" s="109">
        <f>$AA$76</f>
        <v>0</v>
      </c>
      <c r="AT75" s="6" t="s">
        <v>69</v>
      </c>
      <c r="AU75" s="6" t="s">
        <v>86</v>
      </c>
      <c r="BK75" s="110">
        <f>$BK$76</f>
        <v>0</v>
      </c>
    </row>
    <row r="76" spans="2:63" s="111" customFormat="1" ht="37.5" customHeight="1">
      <c r="B76" s="112"/>
      <c r="C76" s="113"/>
      <c r="D76" s="114" t="s">
        <v>220</v>
      </c>
      <c r="E76" s="113"/>
      <c r="F76" s="113"/>
      <c r="G76" s="113"/>
      <c r="H76" s="113"/>
      <c r="I76" s="113"/>
      <c r="J76" s="113"/>
      <c r="K76" s="113"/>
      <c r="L76" s="113"/>
      <c r="M76" s="113"/>
      <c r="N76" s="264">
        <f>$BK$76</f>
        <v>0</v>
      </c>
      <c r="O76" s="265"/>
      <c r="P76" s="265"/>
      <c r="Q76" s="265"/>
      <c r="R76" s="113"/>
      <c r="S76" s="115"/>
      <c r="T76" s="116"/>
      <c r="U76" s="113"/>
      <c r="V76" s="113"/>
      <c r="W76" s="117">
        <f>$W$77+$W$80+$W$85+$W$88+$W$91</f>
        <v>0</v>
      </c>
      <c r="X76" s="113"/>
      <c r="Y76" s="117">
        <f>$Y$77+$Y$80+$Y$85+$Y$88+$Y$91</f>
        <v>0</v>
      </c>
      <c r="Z76" s="113"/>
      <c r="AA76" s="118">
        <f>$AA$77+$AA$80+$AA$85+$AA$88+$AA$91</f>
        <v>0</v>
      </c>
      <c r="AR76" s="119" t="s">
        <v>130</v>
      </c>
      <c r="AT76" s="119" t="s">
        <v>69</v>
      </c>
      <c r="AU76" s="119" t="s">
        <v>70</v>
      </c>
      <c r="AY76" s="119" t="s">
        <v>105</v>
      </c>
      <c r="BK76" s="120">
        <f>$BK$77+$BK$80+$BK$85+$BK$88+$BK$91</f>
        <v>0</v>
      </c>
    </row>
    <row r="77" spans="2:63" s="111" customFormat="1" ht="21" customHeight="1">
      <c r="B77" s="112"/>
      <c r="C77" s="113"/>
      <c r="D77" s="121" t="s">
        <v>221</v>
      </c>
      <c r="E77" s="113"/>
      <c r="F77" s="113"/>
      <c r="G77" s="113"/>
      <c r="H77" s="113"/>
      <c r="I77" s="113"/>
      <c r="J77" s="113"/>
      <c r="K77" s="113"/>
      <c r="L77" s="113"/>
      <c r="M77" s="113"/>
      <c r="N77" s="266">
        <f>$BK$77</f>
        <v>0</v>
      </c>
      <c r="O77" s="265"/>
      <c r="P77" s="265"/>
      <c r="Q77" s="265"/>
      <c r="R77" s="113"/>
      <c r="S77" s="115"/>
      <c r="T77" s="116"/>
      <c r="U77" s="113"/>
      <c r="V77" s="113"/>
      <c r="W77" s="117">
        <f>SUM($W$78:$W$79)</f>
        <v>0</v>
      </c>
      <c r="X77" s="113"/>
      <c r="Y77" s="117">
        <f>SUM($Y$78:$Y$79)</f>
        <v>0</v>
      </c>
      <c r="Z77" s="113"/>
      <c r="AA77" s="118">
        <f>SUM($AA$78:$AA$79)</f>
        <v>0</v>
      </c>
      <c r="AR77" s="119" t="s">
        <v>130</v>
      </c>
      <c r="AT77" s="119" t="s">
        <v>69</v>
      </c>
      <c r="AU77" s="119" t="s">
        <v>21</v>
      </c>
      <c r="AY77" s="119" t="s">
        <v>105</v>
      </c>
      <c r="BK77" s="120">
        <f>SUM($BK$78:$BK$79)</f>
        <v>0</v>
      </c>
    </row>
    <row r="78" spans="2:65" s="6" customFormat="1" ht="15.75" customHeight="1">
      <c r="B78" s="22"/>
      <c r="C78" s="122" t="s">
        <v>130</v>
      </c>
      <c r="D78" s="122" t="s">
        <v>106</v>
      </c>
      <c r="E78" s="123" t="s">
        <v>226</v>
      </c>
      <c r="F78" s="268" t="s">
        <v>227</v>
      </c>
      <c r="G78" s="269"/>
      <c r="H78" s="269"/>
      <c r="I78" s="269"/>
      <c r="J78" s="125" t="s">
        <v>228</v>
      </c>
      <c r="K78" s="126">
        <v>1</v>
      </c>
      <c r="L78" s="270"/>
      <c r="M78" s="269"/>
      <c r="N78" s="271">
        <f>ROUND($L$78*$K$78,2)</f>
        <v>0</v>
      </c>
      <c r="O78" s="269"/>
      <c r="P78" s="269"/>
      <c r="Q78" s="269"/>
      <c r="R78" s="124" t="s">
        <v>110</v>
      </c>
      <c r="S78" s="42"/>
      <c r="T78" s="127"/>
      <c r="U78" s="128" t="s">
        <v>40</v>
      </c>
      <c r="V78" s="23"/>
      <c r="W78" s="23"/>
      <c r="X78" s="129">
        <v>0</v>
      </c>
      <c r="Y78" s="129">
        <f>$X$78*$K$78</f>
        <v>0</v>
      </c>
      <c r="Z78" s="129">
        <v>0</v>
      </c>
      <c r="AA78" s="130">
        <f>$Z$78*$K$78</f>
        <v>0</v>
      </c>
      <c r="AR78" s="84" t="s">
        <v>229</v>
      </c>
      <c r="AT78" s="84" t="s">
        <v>106</v>
      </c>
      <c r="AU78" s="84" t="s">
        <v>79</v>
      </c>
      <c r="AY78" s="6" t="s">
        <v>105</v>
      </c>
      <c r="BE78" s="131">
        <f>IF($U$78="základní",$N$78,0)</f>
        <v>0</v>
      </c>
      <c r="BF78" s="131">
        <f>IF($U$78="snížená",$N$78,0)</f>
        <v>0</v>
      </c>
      <c r="BG78" s="131">
        <f>IF($U$78="zákl. přenesená",$N$78,0)</f>
        <v>0</v>
      </c>
      <c r="BH78" s="131">
        <f>IF($U$78="sníž. přenesená",$N$78,0)</f>
        <v>0</v>
      </c>
      <c r="BI78" s="131">
        <f>IF($U$78="nulová",$N$78,0)</f>
        <v>0</v>
      </c>
      <c r="BJ78" s="84" t="s">
        <v>21</v>
      </c>
      <c r="BK78" s="131">
        <f>ROUND($L$78*$K$78,2)</f>
        <v>0</v>
      </c>
      <c r="BL78" s="84" t="s">
        <v>229</v>
      </c>
      <c r="BM78" s="84" t="s">
        <v>230</v>
      </c>
    </row>
    <row r="79" spans="2:47" s="6" customFormat="1" ht="16.5" customHeight="1">
      <c r="B79" s="22"/>
      <c r="C79" s="23"/>
      <c r="D79" s="23"/>
      <c r="E79" s="23"/>
      <c r="F79" s="262" t="s">
        <v>231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42"/>
      <c r="T79" s="55"/>
      <c r="U79" s="23"/>
      <c r="V79" s="23"/>
      <c r="W79" s="23"/>
      <c r="X79" s="23"/>
      <c r="Y79" s="23"/>
      <c r="Z79" s="23"/>
      <c r="AA79" s="56"/>
      <c r="AT79" s="6" t="s">
        <v>114</v>
      </c>
      <c r="AU79" s="6" t="s">
        <v>79</v>
      </c>
    </row>
    <row r="80" spans="2:63" s="111" customFormat="1" ht="30.75" customHeight="1">
      <c r="B80" s="112"/>
      <c r="C80" s="113"/>
      <c r="D80" s="121" t="s">
        <v>222</v>
      </c>
      <c r="E80" s="113"/>
      <c r="F80" s="113"/>
      <c r="G80" s="113"/>
      <c r="H80" s="113"/>
      <c r="I80" s="113"/>
      <c r="J80" s="113"/>
      <c r="K80" s="113"/>
      <c r="L80" s="113"/>
      <c r="M80" s="113"/>
      <c r="N80" s="266">
        <f>$BK$80</f>
        <v>0</v>
      </c>
      <c r="O80" s="265"/>
      <c r="P80" s="265"/>
      <c r="Q80" s="265"/>
      <c r="R80" s="113"/>
      <c r="S80" s="115"/>
      <c r="T80" s="116"/>
      <c r="U80" s="113"/>
      <c r="V80" s="113"/>
      <c r="W80" s="117">
        <f>SUM($W$81:$W$84)</f>
        <v>0</v>
      </c>
      <c r="X80" s="113"/>
      <c r="Y80" s="117">
        <f>SUM($Y$81:$Y$84)</f>
        <v>0</v>
      </c>
      <c r="Z80" s="113"/>
      <c r="AA80" s="118">
        <f>SUM($AA$81:$AA$84)</f>
        <v>0</v>
      </c>
      <c r="AR80" s="119" t="s">
        <v>130</v>
      </c>
      <c r="AT80" s="119" t="s">
        <v>69</v>
      </c>
      <c r="AU80" s="119" t="s">
        <v>21</v>
      </c>
      <c r="AY80" s="119" t="s">
        <v>105</v>
      </c>
      <c r="BK80" s="120">
        <f>SUM($BK$81:$BK$84)</f>
        <v>0</v>
      </c>
    </row>
    <row r="81" spans="2:65" s="6" customFormat="1" ht="15.75" customHeight="1">
      <c r="B81" s="22"/>
      <c r="C81" s="122" t="s">
        <v>21</v>
      </c>
      <c r="D81" s="122" t="s">
        <v>106</v>
      </c>
      <c r="E81" s="123" t="s">
        <v>232</v>
      </c>
      <c r="F81" s="268" t="s">
        <v>233</v>
      </c>
      <c r="G81" s="269"/>
      <c r="H81" s="269"/>
      <c r="I81" s="269"/>
      <c r="J81" s="125" t="s">
        <v>228</v>
      </c>
      <c r="K81" s="126">
        <v>1</v>
      </c>
      <c r="L81" s="270"/>
      <c r="M81" s="269"/>
      <c r="N81" s="271">
        <f>ROUND($L$81*$K$81,2)</f>
        <v>0</v>
      </c>
      <c r="O81" s="269"/>
      <c r="P81" s="269"/>
      <c r="Q81" s="269"/>
      <c r="R81" s="124" t="s">
        <v>110</v>
      </c>
      <c r="S81" s="42"/>
      <c r="T81" s="127"/>
      <c r="U81" s="128" t="s">
        <v>40</v>
      </c>
      <c r="V81" s="23"/>
      <c r="W81" s="23"/>
      <c r="X81" s="129">
        <v>0</v>
      </c>
      <c r="Y81" s="129">
        <f>$X$81*$K$81</f>
        <v>0</v>
      </c>
      <c r="Z81" s="129">
        <v>0</v>
      </c>
      <c r="AA81" s="130">
        <f>$Z$81*$K$81</f>
        <v>0</v>
      </c>
      <c r="AR81" s="84" t="s">
        <v>229</v>
      </c>
      <c r="AT81" s="84" t="s">
        <v>106</v>
      </c>
      <c r="AU81" s="84" t="s">
        <v>79</v>
      </c>
      <c r="AY81" s="6" t="s">
        <v>105</v>
      </c>
      <c r="BE81" s="131">
        <f>IF($U$81="základní",$N$81,0)</f>
        <v>0</v>
      </c>
      <c r="BF81" s="131">
        <f>IF($U$81="snížená",$N$81,0)</f>
        <v>0</v>
      </c>
      <c r="BG81" s="131">
        <f>IF($U$81="zákl. přenesená",$N$81,0)</f>
        <v>0</v>
      </c>
      <c r="BH81" s="131">
        <f>IF($U$81="sníž. přenesená",$N$81,0)</f>
        <v>0</v>
      </c>
      <c r="BI81" s="131">
        <f>IF($U$81="nulová",$N$81,0)</f>
        <v>0</v>
      </c>
      <c r="BJ81" s="84" t="s">
        <v>21</v>
      </c>
      <c r="BK81" s="131">
        <f>ROUND($L$81*$K$81,2)</f>
        <v>0</v>
      </c>
      <c r="BL81" s="84" t="s">
        <v>229</v>
      </c>
      <c r="BM81" s="84" t="s">
        <v>234</v>
      </c>
    </row>
    <row r="82" spans="2:47" s="6" customFormat="1" ht="16.5" customHeight="1">
      <c r="B82" s="22"/>
      <c r="C82" s="23"/>
      <c r="D82" s="23"/>
      <c r="E82" s="23"/>
      <c r="F82" s="262" t="s">
        <v>235</v>
      </c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42"/>
      <c r="T82" s="55"/>
      <c r="U82" s="23"/>
      <c r="V82" s="23"/>
      <c r="W82" s="23"/>
      <c r="X82" s="23"/>
      <c r="Y82" s="23"/>
      <c r="Z82" s="23"/>
      <c r="AA82" s="56"/>
      <c r="AT82" s="6" t="s">
        <v>114</v>
      </c>
      <c r="AU82" s="6" t="s">
        <v>79</v>
      </c>
    </row>
    <row r="83" spans="2:65" s="6" customFormat="1" ht="15.75" customHeight="1">
      <c r="B83" s="22"/>
      <c r="C83" s="122" t="s">
        <v>135</v>
      </c>
      <c r="D83" s="122" t="s">
        <v>106</v>
      </c>
      <c r="E83" s="123" t="s">
        <v>236</v>
      </c>
      <c r="F83" s="268" t="s">
        <v>237</v>
      </c>
      <c r="G83" s="269"/>
      <c r="H83" s="269"/>
      <c r="I83" s="269"/>
      <c r="J83" s="125" t="s">
        <v>228</v>
      </c>
      <c r="K83" s="126">
        <v>1</v>
      </c>
      <c r="L83" s="270"/>
      <c r="M83" s="269"/>
      <c r="N83" s="271">
        <f>ROUND($L$83*$K$83,2)</f>
        <v>0</v>
      </c>
      <c r="O83" s="269"/>
      <c r="P83" s="269"/>
      <c r="Q83" s="269"/>
      <c r="R83" s="124" t="s">
        <v>110</v>
      </c>
      <c r="S83" s="42"/>
      <c r="T83" s="127"/>
      <c r="U83" s="128" t="s">
        <v>40</v>
      </c>
      <c r="V83" s="23"/>
      <c r="W83" s="23"/>
      <c r="X83" s="129">
        <v>0</v>
      </c>
      <c r="Y83" s="129">
        <f>$X$83*$K$83</f>
        <v>0</v>
      </c>
      <c r="Z83" s="129">
        <v>0</v>
      </c>
      <c r="AA83" s="130">
        <f>$Z$83*$K$83</f>
        <v>0</v>
      </c>
      <c r="AR83" s="84" t="s">
        <v>229</v>
      </c>
      <c r="AT83" s="84" t="s">
        <v>106</v>
      </c>
      <c r="AU83" s="84" t="s">
        <v>79</v>
      </c>
      <c r="AY83" s="6" t="s">
        <v>105</v>
      </c>
      <c r="BE83" s="131">
        <f>IF($U$83="základní",$N$83,0)</f>
        <v>0</v>
      </c>
      <c r="BF83" s="131">
        <f>IF($U$83="snížená",$N$83,0)</f>
        <v>0</v>
      </c>
      <c r="BG83" s="131">
        <f>IF($U$83="zákl. přenesená",$N$83,0)</f>
        <v>0</v>
      </c>
      <c r="BH83" s="131">
        <f>IF($U$83="sníž. přenesená",$N$83,0)</f>
        <v>0</v>
      </c>
      <c r="BI83" s="131">
        <f>IF($U$83="nulová",$N$83,0)</f>
        <v>0</v>
      </c>
      <c r="BJ83" s="84" t="s">
        <v>21</v>
      </c>
      <c r="BK83" s="131">
        <f>ROUND($L$83*$K$83,2)</f>
        <v>0</v>
      </c>
      <c r="BL83" s="84" t="s">
        <v>229</v>
      </c>
      <c r="BM83" s="84" t="s">
        <v>238</v>
      </c>
    </row>
    <row r="84" spans="2:47" s="6" customFormat="1" ht="16.5" customHeight="1">
      <c r="B84" s="22"/>
      <c r="C84" s="23"/>
      <c r="D84" s="23"/>
      <c r="E84" s="23"/>
      <c r="F84" s="262" t="s">
        <v>239</v>
      </c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42"/>
      <c r="T84" s="55"/>
      <c r="U84" s="23"/>
      <c r="V84" s="23"/>
      <c r="W84" s="23"/>
      <c r="X84" s="23"/>
      <c r="Y84" s="23"/>
      <c r="Z84" s="23"/>
      <c r="AA84" s="56"/>
      <c r="AT84" s="6" t="s">
        <v>114</v>
      </c>
      <c r="AU84" s="6" t="s">
        <v>79</v>
      </c>
    </row>
    <row r="85" spans="2:63" s="111" customFormat="1" ht="30.75" customHeight="1">
      <c r="B85" s="112"/>
      <c r="C85" s="113"/>
      <c r="D85" s="121" t="s">
        <v>223</v>
      </c>
      <c r="E85" s="113"/>
      <c r="F85" s="113"/>
      <c r="G85" s="113"/>
      <c r="H85" s="113"/>
      <c r="I85" s="113"/>
      <c r="J85" s="113"/>
      <c r="K85" s="113"/>
      <c r="L85" s="113"/>
      <c r="M85" s="113"/>
      <c r="N85" s="266">
        <f>$BK$85</f>
        <v>0</v>
      </c>
      <c r="O85" s="265"/>
      <c r="P85" s="265"/>
      <c r="Q85" s="265"/>
      <c r="R85" s="113"/>
      <c r="S85" s="115"/>
      <c r="T85" s="116"/>
      <c r="U85" s="113"/>
      <c r="V85" s="113"/>
      <c r="W85" s="117">
        <f>SUM($W$86:$W$87)</f>
        <v>0</v>
      </c>
      <c r="X85" s="113"/>
      <c r="Y85" s="117">
        <f>SUM($Y$86:$Y$87)</f>
        <v>0</v>
      </c>
      <c r="Z85" s="113"/>
      <c r="AA85" s="118">
        <f>SUM($AA$86:$AA$87)</f>
        <v>0</v>
      </c>
      <c r="AR85" s="119" t="s">
        <v>130</v>
      </c>
      <c r="AT85" s="119" t="s">
        <v>69</v>
      </c>
      <c r="AU85" s="119" t="s">
        <v>21</v>
      </c>
      <c r="AY85" s="119" t="s">
        <v>105</v>
      </c>
      <c r="BK85" s="120">
        <f>SUM($BK$86:$BK$87)</f>
        <v>0</v>
      </c>
    </row>
    <row r="86" spans="2:65" s="6" customFormat="1" ht="15.75" customHeight="1">
      <c r="B86" s="22"/>
      <c r="C86" s="122" t="s">
        <v>79</v>
      </c>
      <c r="D86" s="122" t="s">
        <v>106</v>
      </c>
      <c r="E86" s="123" t="s">
        <v>240</v>
      </c>
      <c r="F86" s="268" t="s">
        <v>241</v>
      </c>
      <c r="G86" s="269"/>
      <c r="H86" s="269"/>
      <c r="I86" s="269"/>
      <c r="J86" s="125" t="s">
        <v>228</v>
      </c>
      <c r="K86" s="126">
        <v>1</v>
      </c>
      <c r="L86" s="270"/>
      <c r="M86" s="269"/>
      <c r="N86" s="271">
        <f>ROUND($L$86*$K$86,2)</f>
        <v>0</v>
      </c>
      <c r="O86" s="269"/>
      <c r="P86" s="269"/>
      <c r="Q86" s="269"/>
      <c r="R86" s="124" t="s">
        <v>110</v>
      </c>
      <c r="S86" s="42"/>
      <c r="T86" s="127"/>
      <c r="U86" s="128" t="s">
        <v>40</v>
      </c>
      <c r="V86" s="23"/>
      <c r="W86" s="23"/>
      <c r="X86" s="129">
        <v>0</v>
      </c>
      <c r="Y86" s="129">
        <f>$X$86*$K$86</f>
        <v>0</v>
      </c>
      <c r="Z86" s="129">
        <v>0</v>
      </c>
      <c r="AA86" s="130">
        <f>$Z$86*$K$86</f>
        <v>0</v>
      </c>
      <c r="AR86" s="84" t="s">
        <v>229</v>
      </c>
      <c r="AT86" s="84" t="s">
        <v>106</v>
      </c>
      <c r="AU86" s="84" t="s">
        <v>79</v>
      </c>
      <c r="AY86" s="6" t="s">
        <v>105</v>
      </c>
      <c r="BE86" s="131">
        <f>IF($U$86="základní",$N$86,0)</f>
        <v>0</v>
      </c>
      <c r="BF86" s="131">
        <f>IF($U$86="snížená",$N$86,0)</f>
        <v>0</v>
      </c>
      <c r="BG86" s="131">
        <f>IF($U$86="zákl. přenesená",$N$86,0)</f>
        <v>0</v>
      </c>
      <c r="BH86" s="131">
        <f>IF($U$86="sníž. přenesená",$N$86,0)</f>
        <v>0</v>
      </c>
      <c r="BI86" s="131">
        <f>IF($U$86="nulová",$N$86,0)</f>
        <v>0</v>
      </c>
      <c r="BJ86" s="84" t="s">
        <v>21</v>
      </c>
      <c r="BK86" s="131">
        <f>ROUND($L$86*$K$86,2)</f>
        <v>0</v>
      </c>
      <c r="BL86" s="84" t="s">
        <v>229</v>
      </c>
      <c r="BM86" s="84" t="s">
        <v>242</v>
      </c>
    </row>
    <row r="87" spans="2:47" s="6" customFormat="1" ht="16.5" customHeight="1">
      <c r="B87" s="22"/>
      <c r="C87" s="23"/>
      <c r="D87" s="23"/>
      <c r="E87" s="23"/>
      <c r="F87" s="262" t="s">
        <v>243</v>
      </c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42"/>
      <c r="T87" s="55"/>
      <c r="U87" s="23"/>
      <c r="V87" s="23"/>
      <c r="W87" s="23"/>
      <c r="X87" s="23"/>
      <c r="Y87" s="23"/>
      <c r="Z87" s="23"/>
      <c r="AA87" s="56"/>
      <c r="AT87" s="6" t="s">
        <v>114</v>
      </c>
      <c r="AU87" s="6" t="s">
        <v>79</v>
      </c>
    </row>
    <row r="88" spans="2:63" s="111" customFormat="1" ht="30.75" customHeight="1">
      <c r="B88" s="112"/>
      <c r="C88" s="113"/>
      <c r="D88" s="121" t="s">
        <v>224</v>
      </c>
      <c r="E88" s="113"/>
      <c r="F88" s="113"/>
      <c r="G88" s="113"/>
      <c r="H88" s="113"/>
      <c r="I88" s="113"/>
      <c r="J88" s="113"/>
      <c r="K88" s="113"/>
      <c r="L88" s="113"/>
      <c r="M88" s="113"/>
      <c r="N88" s="266">
        <f>$BK$88</f>
        <v>0</v>
      </c>
      <c r="O88" s="265"/>
      <c r="P88" s="265"/>
      <c r="Q88" s="265"/>
      <c r="R88" s="113"/>
      <c r="S88" s="115"/>
      <c r="T88" s="116"/>
      <c r="U88" s="113"/>
      <c r="V88" s="113"/>
      <c r="W88" s="117">
        <f>SUM($W$89:$W$90)</f>
        <v>0</v>
      </c>
      <c r="X88" s="113"/>
      <c r="Y88" s="117">
        <f>SUM($Y$89:$Y$90)</f>
        <v>0</v>
      </c>
      <c r="Z88" s="113"/>
      <c r="AA88" s="118">
        <f>SUM($AA$89:$AA$90)</f>
        <v>0</v>
      </c>
      <c r="AR88" s="119" t="s">
        <v>130</v>
      </c>
      <c r="AT88" s="119" t="s">
        <v>69</v>
      </c>
      <c r="AU88" s="119" t="s">
        <v>21</v>
      </c>
      <c r="AY88" s="119" t="s">
        <v>105</v>
      </c>
      <c r="BK88" s="120">
        <f>SUM($BK$89:$BK$90)</f>
        <v>0</v>
      </c>
    </row>
    <row r="89" spans="2:65" s="6" customFormat="1" ht="15.75" customHeight="1">
      <c r="B89" s="22"/>
      <c r="C89" s="122" t="s">
        <v>120</v>
      </c>
      <c r="D89" s="122" t="s">
        <v>106</v>
      </c>
      <c r="E89" s="123" t="s">
        <v>244</v>
      </c>
      <c r="F89" s="268" t="s">
        <v>245</v>
      </c>
      <c r="G89" s="269"/>
      <c r="H89" s="269"/>
      <c r="I89" s="269"/>
      <c r="J89" s="125" t="s">
        <v>228</v>
      </c>
      <c r="K89" s="126">
        <v>1</v>
      </c>
      <c r="L89" s="270"/>
      <c r="M89" s="269"/>
      <c r="N89" s="271">
        <f>ROUND($L$89*$K$89,2)</f>
        <v>0</v>
      </c>
      <c r="O89" s="269"/>
      <c r="P89" s="269"/>
      <c r="Q89" s="269"/>
      <c r="R89" s="124" t="s">
        <v>110</v>
      </c>
      <c r="S89" s="42"/>
      <c r="T89" s="127"/>
      <c r="U89" s="128" t="s">
        <v>40</v>
      </c>
      <c r="V89" s="23"/>
      <c r="W89" s="23"/>
      <c r="X89" s="129">
        <v>0</v>
      </c>
      <c r="Y89" s="129">
        <f>$X$89*$K$89</f>
        <v>0</v>
      </c>
      <c r="Z89" s="129">
        <v>0</v>
      </c>
      <c r="AA89" s="130">
        <f>$Z$89*$K$89</f>
        <v>0</v>
      </c>
      <c r="AR89" s="84" t="s">
        <v>229</v>
      </c>
      <c r="AT89" s="84" t="s">
        <v>106</v>
      </c>
      <c r="AU89" s="84" t="s">
        <v>79</v>
      </c>
      <c r="AY89" s="6" t="s">
        <v>105</v>
      </c>
      <c r="BE89" s="131">
        <f>IF($U$89="základní",$N$89,0)</f>
        <v>0</v>
      </c>
      <c r="BF89" s="131">
        <f>IF($U$89="snížená",$N$89,0)</f>
        <v>0</v>
      </c>
      <c r="BG89" s="131">
        <f>IF($U$89="zákl. přenesená",$N$89,0)</f>
        <v>0</v>
      </c>
      <c r="BH89" s="131">
        <f>IF($U$89="sníž. přenesená",$N$89,0)</f>
        <v>0</v>
      </c>
      <c r="BI89" s="131">
        <f>IF($U$89="nulová",$N$89,0)</f>
        <v>0</v>
      </c>
      <c r="BJ89" s="84" t="s">
        <v>21</v>
      </c>
      <c r="BK89" s="131">
        <f>ROUND($L$89*$K$89,2)</f>
        <v>0</v>
      </c>
      <c r="BL89" s="84" t="s">
        <v>229</v>
      </c>
      <c r="BM89" s="84" t="s">
        <v>246</v>
      </c>
    </row>
    <row r="90" spans="2:47" s="6" customFormat="1" ht="16.5" customHeight="1">
      <c r="B90" s="22"/>
      <c r="C90" s="23"/>
      <c r="D90" s="23"/>
      <c r="E90" s="23"/>
      <c r="F90" s="262" t="s">
        <v>247</v>
      </c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42"/>
      <c r="T90" s="55"/>
      <c r="U90" s="23"/>
      <c r="V90" s="23"/>
      <c r="W90" s="23"/>
      <c r="X90" s="23"/>
      <c r="Y90" s="23"/>
      <c r="Z90" s="23"/>
      <c r="AA90" s="56"/>
      <c r="AT90" s="6" t="s">
        <v>114</v>
      </c>
      <c r="AU90" s="6" t="s">
        <v>79</v>
      </c>
    </row>
    <row r="91" spans="2:63" s="111" customFormat="1" ht="30.75" customHeight="1">
      <c r="B91" s="112"/>
      <c r="C91" s="113"/>
      <c r="D91" s="121" t="s">
        <v>225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66">
        <f>$BK$91</f>
        <v>0</v>
      </c>
      <c r="O91" s="265"/>
      <c r="P91" s="265"/>
      <c r="Q91" s="265"/>
      <c r="R91" s="113"/>
      <c r="S91" s="115"/>
      <c r="T91" s="116"/>
      <c r="U91" s="113"/>
      <c r="V91" s="113"/>
      <c r="W91" s="117">
        <f>SUM($W$92:$W$93)</f>
        <v>0</v>
      </c>
      <c r="X91" s="113"/>
      <c r="Y91" s="117">
        <f>SUM($Y$92:$Y$93)</f>
        <v>0</v>
      </c>
      <c r="Z91" s="113"/>
      <c r="AA91" s="118">
        <f>SUM($AA$92:$AA$93)</f>
        <v>0</v>
      </c>
      <c r="AR91" s="119" t="s">
        <v>130</v>
      </c>
      <c r="AT91" s="119" t="s">
        <v>69</v>
      </c>
      <c r="AU91" s="119" t="s">
        <v>21</v>
      </c>
      <c r="AY91" s="119" t="s">
        <v>105</v>
      </c>
      <c r="BK91" s="120">
        <f>SUM($BK$92:$BK$93)</f>
        <v>0</v>
      </c>
    </row>
    <row r="92" spans="2:65" s="6" customFormat="1" ht="15.75" customHeight="1">
      <c r="B92" s="22"/>
      <c r="C92" s="122" t="s">
        <v>111</v>
      </c>
      <c r="D92" s="122" t="s">
        <v>106</v>
      </c>
      <c r="E92" s="123" t="s">
        <v>248</v>
      </c>
      <c r="F92" s="268" t="s">
        <v>249</v>
      </c>
      <c r="G92" s="269"/>
      <c r="H92" s="269"/>
      <c r="I92" s="269"/>
      <c r="J92" s="125" t="s">
        <v>228</v>
      </c>
      <c r="K92" s="126">
        <v>1</v>
      </c>
      <c r="L92" s="270"/>
      <c r="M92" s="269"/>
      <c r="N92" s="271">
        <f>ROUND($L$92*$K$92,2)</f>
        <v>0</v>
      </c>
      <c r="O92" s="269"/>
      <c r="P92" s="269"/>
      <c r="Q92" s="269"/>
      <c r="R92" s="124" t="s">
        <v>110</v>
      </c>
      <c r="S92" s="42"/>
      <c r="T92" s="127"/>
      <c r="U92" s="128" t="s">
        <v>40</v>
      </c>
      <c r="V92" s="23"/>
      <c r="W92" s="23"/>
      <c r="X92" s="129">
        <v>0</v>
      </c>
      <c r="Y92" s="129">
        <f>$X$92*$K$92</f>
        <v>0</v>
      </c>
      <c r="Z92" s="129">
        <v>0</v>
      </c>
      <c r="AA92" s="130">
        <f>$Z$92*$K$92</f>
        <v>0</v>
      </c>
      <c r="AR92" s="84" t="s">
        <v>229</v>
      </c>
      <c r="AT92" s="84" t="s">
        <v>106</v>
      </c>
      <c r="AU92" s="84" t="s">
        <v>79</v>
      </c>
      <c r="AY92" s="6" t="s">
        <v>105</v>
      </c>
      <c r="BE92" s="131">
        <f>IF($U$92="základní",$N$92,0)</f>
        <v>0</v>
      </c>
      <c r="BF92" s="131">
        <f>IF($U$92="snížená",$N$92,0)</f>
        <v>0</v>
      </c>
      <c r="BG92" s="131">
        <f>IF($U$92="zákl. přenesená",$N$92,0)</f>
        <v>0</v>
      </c>
      <c r="BH92" s="131">
        <f>IF($U$92="sníž. přenesená",$N$92,0)</f>
        <v>0</v>
      </c>
      <c r="BI92" s="131">
        <f>IF($U$92="nulová",$N$92,0)</f>
        <v>0</v>
      </c>
      <c r="BJ92" s="84" t="s">
        <v>21</v>
      </c>
      <c r="BK92" s="131">
        <f>ROUND($L$92*$K$92,2)</f>
        <v>0</v>
      </c>
      <c r="BL92" s="84" t="s">
        <v>229</v>
      </c>
      <c r="BM92" s="84" t="s">
        <v>250</v>
      </c>
    </row>
    <row r="93" spans="2:47" s="6" customFormat="1" ht="16.5" customHeight="1">
      <c r="B93" s="22"/>
      <c r="C93" s="23"/>
      <c r="D93" s="23"/>
      <c r="E93" s="23"/>
      <c r="F93" s="262" t="s">
        <v>251</v>
      </c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42"/>
      <c r="T93" s="139"/>
      <c r="U93" s="140"/>
      <c r="V93" s="140"/>
      <c r="W93" s="140"/>
      <c r="X93" s="140"/>
      <c r="Y93" s="140"/>
      <c r="Z93" s="140"/>
      <c r="AA93" s="141"/>
      <c r="AT93" s="6" t="s">
        <v>114</v>
      </c>
      <c r="AU93" s="6" t="s">
        <v>79</v>
      </c>
    </row>
    <row r="94" spans="2:19" s="6" customFormat="1" ht="7.5" customHeigh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42"/>
    </row>
    <row r="124" s="2" customFormat="1" ht="14.25" customHeight="1"/>
  </sheetData>
  <sheetProtection password="CC35" sheet="1" objects="1" scenarios="1" formatColumns="0" formatRows="0" sort="0" autoFilter="0"/>
  <mergeCells count="79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C64:R64"/>
    <mergeCell ref="F66:Q66"/>
    <mergeCell ref="F67:Q67"/>
    <mergeCell ref="M69:P69"/>
    <mergeCell ref="M71:Q71"/>
    <mergeCell ref="F74:I74"/>
    <mergeCell ref="L74:M74"/>
    <mergeCell ref="N74:Q74"/>
    <mergeCell ref="F78:I78"/>
    <mergeCell ref="L78:M78"/>
    <mergeCell ref="N78:Q78"/>
    <mergeCell ref="N89:Q89"/>
    <mergeCell ref="N88:Q88"/>
    <mergeCell ref="F79:R79"/>
    <mergeCell ref="F81:I81"/>
    <mergeCell ref="L81:M81"/>
    <mergeCell ref="N81:Q81"/>
    <mergeCell ref="F82:R82"/>
    <mergeCell ref="F83:I83"/>
    <mergeCell ref="L83:M83"/>
    <mergeCell ref="N83:Q83"/>
    <mergeCell ref="F93:R93"/>
    <mergeCell ref="N75:Q75"/>
    <mergeCell ref="N76:Q76"/>
    <mergeCell ref="N77:Q77"/>
    <mergeCell ref="N80:Q80"/>
    <mergeCell ref="N85:Q85"/>
    <mergeCell ref="F84:R84"/>
    <mergeCell ref="F86:I86"/>
    <mergeCell ref="L86:M86"/>
    <mergeCell ref="N86:Q86"/>
    <mergeCell ref="N91:Q91"/>
    <mergeCell ref="H1:K1"/>
    <mergeCell ref="S2:AC2"/>
    <mergeCell ref="F90:R90"/>
    <mergeCell ref="F92:I92"/>
    <mergeCell ref="L92:M92"/>
    <mergeCell ref="N92:Q92"/>
    <mergeCell ref="F87:R87"/>
    <mergeCell ref="F89:I89"/>
    <mergeCell ref="L89:M89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8"/>
  <sheetViews>
    <sheetView zoomScalePageLayoutView="0" workbookViewId="0" topLeftCell="A1">
      <selection activeCell="L78" sqref="L78:M7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255</v>
      </c>
      <c r="G1" s="147"/>
      <c r="H1" s="267" t="s">
        <v>256</v>
      </c>
      <c r="I1" s="267"/>
      <c r="J1" s="267"/>
      <c r="K1" s="267"/>
      <c r="L1" s="147" t="s">
        <v>257</v>
      </c>
      <c r="M1" s="147"/>
      <c r="N1" s="145"/>
      <c r="O1" s="146" t="s">
        <v>80</v>
      </c>
      <c r="P1" s="145"/>
      <c r="Q1" s="145"/>
      <c r="R1" s="145"/>
      <c r="S1" s="147" t="s">
        <v>258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2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423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239" t="s">
        <v>81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86" t="str">
        <f>'[1]Rekapitulace stavby'!$K$6</f>
        <v>Karlovy Vary,Stará Role -Demolice řadových garáží v Jabloňové ulici aktualizace k 30.9.2013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2"/>
    </row>
    <row r="7" spans="2:18" s="6" customFormat="1" ht="37.5" customHeight="1">
      <c r="B7" s="22"/>
      <c r="C7" s="23"/>
      <c r="D7" s="48" t="s">
        <v>218</v>
      </c>
      <c r="E7" s="23"/>
      <c r="F7" s="241" t="s">
        <v>424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6"/>
    </row>
    <row r="8" spans="2:18" s="6" customFormat="1" ht="14.2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</row>
    <row r="9" spans="2:18" s="6" customFormat="1" ht="15" customHeight="1">
      <c r="B9" s="22"/>
      <c r="C9" s="23"/>
      <c r="D9" s="18" t="s">
        <v>19</v>
      </c>
      <c r="E9" s="23"/>
      <c r="F9" s="16"/>
      <c r="G9" s="23"/>
      <c r="H9" s="23"/>
      <c r="I9" s="23"/>
      <c r="J9" s="23"/>
      <c r="K9" s="23"/>
      <c r="L9" s="23"/>
      <c r="M9" s="18" t="s">
        <v>20</v>
      </c>
      <c r="N9" s="23"/>
      <c r="O9" s="16"/>
      <c r="P9" s="23"/>
      <c r="Q9" s="23"/>
      <c r="R9" s="26"/>
    </row>
    <row r="10" spans="2:18" s="6" customFormat="1" ht="15" customHeight="1">
      <c r="B10" s="22"/>
      <c r="C10" s="23"/>
      <c r="D10" s="18" t="s">
        <v>22</v>
      </c>
      <c r="E10" s="23"/>
      <c r="F10" s="16" t="s">
        <v>23</v>
      </c>
      <c r="G10" s="23"/>
      <c r="H10" s="23"/>
      <c r="I10" s="23"/>
      <c r="J10" s="23"/>
      <c r="K10" s="23"/>
      <c r="L10" s="23"/>
      <c r="M10" s="18" t="s">
        <v>24</v>
      </c>
      <c r="N10" s="23"/>
      <c r="O10" s="280" t="str">
        <f>'[1]Rekapitulace stavby'!$AN$8</f>
        <v>10.10.2013</v>
      </c>
      <c r="P10" s="240"/>
      <c r="Q10" s="23"/>
      <c r="R10" s="26"/>
    </row>
    <row r="11" spans="2:18" s="6" customFormat="1" ht="12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6"/>
    </row>
    <row r="12" spans="2:18" s="6" customFormat="1" ht="15" customHeight="1">
      <c r="B12" s="22"/>
      <c r="C12" s="23"/>
      <c r="D12" s="18" t="s">
        <v>28</v>
      </c>
      <c r="E12" s="23"/>
      <c r="F12" s="23"/>
      <c r="G12" s="23"/>
      <c r="H12" s="23"/>
      <c r="I12" s="23"/>
      <c r="J12" s="23"/>
      <c r="K12" s="23"/>
      <c r="L12" s="23"/>
      <c r="M12" s="18" t="s">
        <v>29</v>
      </c>
      <c r="N12" s="23"/>
      <c r="O12" s="243"/>
      <c r="P12" s="240"/>
      <c r="Q12" s="23"/>
      <c r="R12" s="26"/>
    </row>
    <row r="13" spans="2:18" s="6" customFormat="1" ht="18.75" customHeight="1">
      <c r="B13" s="22"/>
      <c r="C13" s="23"/>
      <c r="D13" s="23"/>
      <c r="E13" s="16" t="s">
        <v>30</v>
      </c>
      <c r="F13" s="23"/>
      <c r="G13" s="23"/>
      <c r="H13" s="23"/>
      <c r="I13" s="23"/>
      <c r="J13" s="23"/>
      <c r="K13" s="23"/>
      <c r="L13" s="23"/>
      <c r="M13" s="18" t="s">
        <v>31</v>
      </c>
      <c r="N13" s="23"/>
      <c r="O13" s="243"/>
      <c r="P13" s="240"/>
      <c r="Q13" s="23"/>
      <c r="R13" s="26"/>
    </row>
    <row r="14" spans="2:18" s="6" customFormat="1" ht="7.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</row>
    <row r="15" spans="2:18" s="6" customFormat="1" ht="15" customHeight="1">
      <c r="B15" s="22"/>
      <c r="C15" s="23"/>
      <c r="D15" s="18" t="s">
        <v>32</v>
      </c>
      <c r="E15" s="23"/>
      <c r="F15" s="23"/>
      <c r="G15" s="23"/>
      <c r="H15" s="23"/>
      <c r="I15" s="23"/>
      <c r="J15" s="23"/>
      <c r="K15" s="23"/>
      <c r="L15" s="23"/>
      <c r="M15" s="18" t="s">
        <v>29</v>
      </c>
      <c r="N15" s="23"/>
      <c r="O15" s="243" t="str">
        <f>IF('[1]Rekapitulace stavby'!$AN$13="","",'[1]Rekapitulace stavby'!$AN$13)</f>
        <v>Vyplň údaj</v>
      </c>
      <c r="P15" s="240"/>
      <c r="Q15" s="23"/>
      <c r="R15" s="26"/>
    </row>
    <row r="16" spans="2:18" s="6" customFormat="1" ht="18.75" customHeight="1">
      <c r="B16" s="22"/>
      <c r="C16" s="23"/>
      <c r="D16" s="23"/>
      <c r="E16" s="16" t="str">
        <f>IF('[1]Rekapitulace stavby'!$E$14="","",'[1]Rekapitulace stavby'!$E$14)</f>
        <v>Vyplň údaj</v>
      </c>
      <c r="F16" s="23"/>
      <c r="G16" s="23"/>
      <c r="H16" s="23"/>
      <c r="I16" s="23"/>
      <c r="J16" s="23"/>
      <c r="K16" s="23"/>
      <c r="L16" s="23"/>
      <c r="M16" s="18" t="s">
        <v>31</v>
      </c>
      <c r="N16" s="23"/>
      <c r="O16" s="243" t="str">
        <f>IF('[1]Rekapitulace stavby'!$AN$14="","",'[1]Rekapitulace stavby'!$AN$14)</f>
        <v>Vyplň údaj</v>
      </c>
      <c r="P16" s="240"/>
      <c r="Q16" s="23"/>
      <c r="R16" s="26"/>
    </row>
    <row r="17" spans="2:18" s="6" customFormat="1" ht="7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</row>
    <row r="18" spans="2:18" s="6" customFormat="1" ht="15" customHeight="1">
      <c r="B18" s="22"/>
      <c r="C18" s="23"/>
      <c r="D18" s="18" t="s">
        <v>34</v>
      </c>
      <c r="E18" s="23"/>
      <c r="F18" s="23"/>
      <c r="G18" s="23"/>
      <c r="H18" s="23"/>
      <c r="I18" s="23"/>
      <c r="J18" s="23"/>
      <c r="K18" s="23"/>
      <c r="L18" s="23"/>
      <c r="M18" s="18" t="s">
        <v>29</v>
      </c>
      <c r="N18" s="23"/>
      <c r="O18" s="243"/>
      <c r="P18" s="240"/>
      <c r="Q18" s="23"/>
      <c r="R18" s="26"/>
    </row>
    <row r="19" spans="2:18" s="6" customFormat="1" ht="18.75" customHeight="1">
      <c r="B19" s="22"/>
      <c r="C19" s="23"/>
      <c r="D19" s="23"/>
      <c r="E19" s="16" t="s">
        <v>35</v>
      </c>
      <c r="F19" s="23"/>
      <c r="G19" s="23"/>
      <c r="H19" s="23"/>
      <c r="I19" s="23"/>
      <c r="J19" s="23"/>
      <c r="K19" s="23"/>
      <c r="L19" s="23"/>
      <c r="M19" s="18" t="s">
        <v>31</v>
      </c>
      <c r="N19" s="23"/>
      <c r="O19" s="243"/>
      <c r="P19" s="240"/>
      <c r="Q19" s="23"/>
      <c r="R19" s="26"/>
    </row>
    <row r="20" spans="2:18" s="6" customFormat="1" ht="7.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</row>
    <row r="21" spans="2:18" s="6" customFormat="1" ht="15" customHeight="1">
      <c r="B21" s="22"/>
      <c r="C21" s="23"/>
      <c r="D21" s="18" t="s">
        <v>37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84" customFormat="1" ht="15.75" customHeight="1">
      <c r="B22" s="85"/>
      <c r="C22" s="86"/>
      <c r="D22" s="86"/>
      <c r="E22" s="259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86"/>
      <c r="R22" s="87"/>
    </row>
    <row r="23" spans="2:18" s="6" customFormat="1" ht="7.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6"/>
    </row>
    <row r="24" spans="2:18" s="6" customFormat="1" ht="7.5" customHeight="1">
      <c r="B24" s="22"/>
      <c r="C24" s="2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23"/>
      <c r="R24" s="26"/>
    </row>
    <row r="25" spans="2:18" s="6" customFormat="1" ht="26.25" customHeight="1">
      <c r="B25" s="22"/>
      <c r="C25" s="23"/>
      <c r="D25" s="88" t="s">
        <v>38</v>
      </c>
      <c r="E25" s="23"/>
      <c r="F25" s="23"/>
      <c r="G25" s="23"/>
      <c r="H25" s="23"/>
      <c r="I25" s="23"/>
      <c r="J25" s="23"/>
      <c r="K25" s="23"/>
      <c r="L25" s="23"/>
      <c r="M25" s="230">
        <f>ROUNDUP($N$75,2)</f>
        <v>0</v>
      </c>
      <c r="N25" s="240"/>
      <c r="O25" s="240"/>
      <c r="P25" s="240"/>
      <c r="Q25" s="23"/>
      <c r="R25" s="26"/>
    </row>
    <row r="26" spans="2:18" s="6" customFormat="1" ht="7.5" customHeight="1">
      <c r="B26" s="22"/>
      <c r="C26" s="2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3"/>
      <c r="R26" s="26"/>
    </row>
    <row r="27" spans="2:18" s="6" customFormat="1" ht="15" customHeight="1">
      <c r="B27" s="22"/>
      <c r="C27" s="23"/>
      <c r="D27" s="28" t="s">
        <v>39</v>
      </c>
      <c r="E27" s="28" t="s">
        <v>40</v>
      </c>
      <c r="F27" s="29">
        <v>0.21</v>
      </c>
      <c r="G27" s="89" t="s">
        <v>41</v>
      </c>
      <c r="H27" s="283">
        <f>SUM($BE$75:$BE$127)</f>
        <v>0</v>
      </c>
      <c r="I27" s="240"/>
      <c r="J27" s="240"/>
      <c r="K27" s="23"/>
      <c r="L27" s="23"/>
      <c r="M27" s="283">
        <f>SUM($BE$75:$BE$127)*$F$27</f>
        <v>0</v>
      </c>
      <c r="N27" s="240"/>
      <c r="O27" s="240"/>
      <c r="P27" s="240"/>
      <c r="Q27" s="23"/>
      <c r="R27" s="26"/>
    </row>
    <row r="28" spans="2:18" s="6" customFormat="1" ht="15" customHeight="1">
      <c r="B28" s="22"/>
      <c r="C28" s="23"/>
      <c r="D28" s="23"/>
      <c r="E28" s="28" t="s">
        <v>42</v>
      </c>
      <c r="F28" s="29">
        <v>0.15</v>
      </c>
      <c r="G28" s="89" t="s">
        <v>41</v>
      </c>
      <c r="H28" s="283">
        <f>SUM($BF$75:$BF$127)</f>
        <v>0</v>
      </c>
      <c r="I28" s="240"/>
      <c r="J28" s="240"/>
      <c r="K28" s="23"/>
      <c r="L28" s="23"/>
      <c r="M28" s="283">
        <f>SUM($BF$75:$BF$127)*$F$28</f>
        <v>0</v>
      </c>
      <c r="N28" s="240"/>
      <c r="O28" s="240"/>
      <c r="P28" s="240"/>
      <c r="Q28" s="23"/>
      <c r="R28" s="26"/>
    </row>
    <row r="29" spans="2:18" s="6" customFormat="1" ht="15" customHeight="1" hidden="1">
      <c r="B29" s="22"/>
      <c r="C29" s="23"/>
      <c r="D29" s="23"/>
      <c r="E29" s="28" t="s">
        <v>43</v>
      </c>
      <c r="F29" s="29">
        <v>0.21</v>
      </c>
      <c r="G29" s="89" t="s">
        <v>41</v>
      </c>
      <c r="H29" s="283">
        <f>SUM($BG$75:$BG$127)</f>
        <v>0</v>
      </c>
      <c r="I29" s="240"/>
      <c r="J29" s="240"/>
      <c r="K29" s="23"/>
      <c r="L29" s="23"/>
      <c r="M29" s="283">
        <v>0</v>
      </c>
      <c r="N29" s="240"/>
      <c r="O29" s="240"/>
      <c r="P29" s="240"/>
      <c r="Q29" s="23"/>
      <c r="R29" s="26"/>
    </row>
    <row r="30" spans="2:18" s="6" customFormat="1" ht="15" customHeight="1" hidden="1">
      <c r="B30" s="22"/>
      <c r="C30" s="23"/>
      <c r="D30" s="23"/>
      <c r="E30" s="28" t="s">
        <v>44</v>
      </c>
      <c r="F30" s="29">
        <v>0.15</v>
      </c>
      <c r="G30" s="89" t="s">
        <v>41</v>
      </c>
      <c r="H30" s="283">
        <f>SUM($BH$75:$BH$127)</f>
        <v>0</v>
      </c>
      <c r="I30" s="240"/>
      <c r="J30" s="240"/>
      <c r="K30" s="23"/>
      <c r="L30" s="23"/>
      <c r="M30" s="283">
        <v>0</v>
      </c>
      <c r="N30" s="240"/>
      <c r="O30" s="240"/>
      <c r="P30" s="240"/>
      <c r="Q30" s="23"/>
      <c r="R30" s="26"/>
    </row>
    <row r="31" spans="2:18" s="6" customFormat="1" ht="15" customHeight="1" hidden="1">
      <c r="B31" s="22"/>
      <c r="C31" s="23"/>
      <c r="D31" s="23"/>
      <c r="E31" s="28" t="s">
        <v>45</v>
      </c>
      <c r="F31" s="29">
        <v>0</v>
      </c>
      <c r="G31" s="89" t="s">
        <v>41</v>
      </c>
      <c r="H31" s="283">
        <f>SUM($BI$75:$BI$127)</f>
        <v>0</v>
      </c>
      <c r="I31" s="240"/>
      <c r="J31" s="240"/>
      <c r="K31" s="23"/>
      <c r="L31" s="23"/>
      <c r="M31" s="283">
        <v>0</v>
      </c>
      <c r="N31" s="240"/>
      <c r="O31" s="240"/>
      <c r="P31" s="240"/>
      <c r="Q31" s="23"/>
      <c r="R31" s="26"/>
    </row>
    <row r="32" spans="2:18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6"/>
    </row>
    <row r="33" spans="2:18" s="6" customFormat="1" ht="26.25" customHeight="1">
      <c r="B33" s="22"/>
      <c r="C33" s="32"/>
      <c r="D33" s="33" t="s">
        <v>46</v>
      </c>
      <c r="E33" s="34"/>
      <c r="F33" s="34"/>
      <c r="G33" s="90" t="s">
        <v>47</v>
      </c>
      <c r="H33" s="35" t="s">
        <v>48</v>
      </c>
      <c r="I33" s="34"/>
      <c r="J33" s="34"/>
      <c r="K33" s="34"/>
      <c r="L33" s="237">
        <f>ROUNDUP(SUM($M$25:$M$31),2)</f>
        <v>0</v>
      </c>
      <c r="M33" s="233"/>
      <c r="N33" s="233"/>
      <c r="O33" s="233"/>
      <c r="P33" s="238"/>
      <c r="Q33" s="32"/>
      <c r="R33" s="36"/>
    </row>
    <row r="34" spans="2:18" s="6" customFormat="1" ht="1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</row>
    <row r="38" spans="2:18" s="6" customFormat="1" ht="7.5" customHeight="1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</row>
    <row r="39" spans="2:21" s="6" customFormat="1" ht="37.5" customHeight="1">
      <c r="B39" s="22"/>
      <c r="C39" s="239" t="s">
        <v>82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4"/>
      <c r="T39" s="23"/>
      <c r="U39" s="23"/>
    </row>
    <row r="40" spans="2:21" s="6" customFormat="1" ht="7.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6"/>
      <c r="T40" s="23"/>
      <c r="U40" s="23"/>
    </row>
    <row r="41" spans="2:21" s="6" customFormat="1" ht="30.75" customHeight="1">
      <c r="B41" s="22"/>
      <c r="C41" s="18" t="s">
        <v>16</v>
      </c>
      <c r="D41" s="23"/>
      <c r="E41" s="23"/>
      <c r="F41" s="286" t="str">
        <f>$F$6</f>
        <v>Karlovy Vary,Stará Role -Demolice řadových garáží v Jabloňové ulici aktualizace k 30.9.2013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6"/>
      <c r="T41" s="23"/>
      <c r="U41" s="23"/>
    </row>
    <row r="42" spans="2:21" s="6" customFormat="1" ht="37.5" customHeight="1">
      <c r="B42" s="22"/>
      <c r="C42" s="48" t="s">
        <v>218</v>
      </c>
      <c r="D42" s="23"/>
      <c r="E42" s="23"/>
      <c r="F42" s="241" t="str">
        <f>$F$7</f>
        <v>01 - Krajní garáž jednořadová sk.A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6"/>
      <c r="T42" s="23"/>
      <c r="U42" s="23"/>
    </row>
    <row r="43" spans="2:21" s="6" customFormat="1" ht="7.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6"/>
      <c r="T43" s="23"/>
      <c r="U43" s="23"/>
    </row>
    <row r="44" spans="2:21" s="6" customFormat="1" ht="18.75" customHeight="1">
      <c r="B44" s="22"/>
      <c r="C44" s="18" t="s">
        <v>22</v>
      </c>
      <c r="D44" s="23"/>
      <c r="E44" s="23"/>
      <c r="F44" s="16" t="str">
        <f>$F$10</f>
        <v>Karlovy Vary</v>
      </c>
      <c r="G44" s="23"/>
      <c r="H44" s="23"/>
      <c r="I44" s="23"/>
      <c r="J44" s="23"/>
      <c r="K44" s="18" t="s">
        <v>24</v>
      </c>
      <c r="L44" s="23"/>
      <c r="M44" s="280" t="str">
        <f>IF($O$10="","",$O$10)</f>
        <v>10.10.2013</v>
      </c>
      <c r="N44" s="240"/>
      <c r="O44" s="240"/>
      <c r="P44" s="240"/>
      <c r="Q44" s="23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5.75" customHeight="1">
      <c r="B46" s="22"/>
      <c r="C46" s="18" t="s">
        <v>28</v>
      </c>
      <c r="D46" s="23"/>
      <c r="E46" s="23"/>
      <c r="F46" s="16" t="str">
        <f>$E$13</f>
        <v>Statutární město Karlovy Vary,Moskevská 2035/21</v>
      </c>
      <c r="G46" s="23"/>
      <c r="H46" s="23"/>
      <c r="I46" s="23"/>
      <c r="J46" s="23"/>
      <c r="K46" s="18" t="s">
        <v>34</v>
      </c>
      <c r="L46" s="23"/>
      <c r="M46" s="243" t="str">
        <f>$E$19</f>
        <v>Jan Sobotka,Kynšperk n.O</v>
      </c>
      <c r="N46" s="240"/>
      <c r="O46" s="240"/>
      <c r="P46" s="240"/>
      <c r="Q46" s="240"/>
      <c r="R46" s="26"/>
      <c r="T46" s="23"/>
      <c r="U46" s="23"/>
    </row>
    <row r="47" spans="2:21" s="6" customFormat="1" ht="15" customHeight="1">
      <c r="B47" s="22"/>
      <c r="C47" s="18" t="s">
        <v>32</v>
      </c>
      <c r="D47" s="23"/>
      <c r="E47" s="23"/>
      <c r="F47" s="16" t="str">
        <f>IF($E$16="","",$E$16)</f>
        <v>Vyplň údaj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1.2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6"/>
      <c r="T48" s="23"/>
      <c r="U48" s="23"/>
    </row>
    <row r="49" spans="2:21" s="6" customFormat="1" ht="30" customHeight="1">
      <c r="B49" s="22"/>
      <c r="C49" s="281" t="s">
        <v>83</v>
      </c>
      <c r="D49" s="282"/>
      <c r="E49" s="282"/>
      <c r="F49" s="282"/>
      <c r="G49" s="282"/>
      <c r="H49" s="32"/>
      <c r="I49" s="32"/>
      <c r="J49" s="32"/>
      <c r="K49" s="32"/>
      <c r="L49" s="32"/>
      <c r="M49" s="32"/>
      <c r="N49" s="281" t="s">
        <v>84</v>
      </c>
      <c r="O49" s="282"/>
      <c r="P49" s="282"/>
      <c r="Q49" s="282"/>
      <c r="R49" s="3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47" s="6" customFormat="1" ht="30" customHeight="1">
      <c r="B51" s="22"/>
      <c r="C51" s="65" t="s">
        <v>85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0">
        <f>ROUNDUP($N$75,2)</f>
        <v>0</v>
      </c>
      <c r="O51" s="240"/>
      <c r="P51" s="240"/>
      <c r="Q51" s="240"/>
      <c r="R51" s="26"/>
      <c r="T51" s="23"/>
      <c r="U51" s="23"/>
      <c r="AU51" s="6" t="s">
        <v>86</v>
      </c>
    </row>
    <row r="52" spans="2:21" s="94" customFormat="1" ht="25.5" customHeight="1">
      <c r="B52" s="95"/>
      <c r="C52" s="96"/>
      <c r="D52" s="96" t="s">
        <v>87</v>
      </c>
      <c r="E52" s="96"/>
      <c r="F52" s="96"/>
      <c r="G52" s="96"/>
      <c r="H52" s="96"/>
      <c r="I52" s="96"/>
      <c r="J52" s="96"/>
      <c r="K52" s="96"/>
      <c r="L52" s="96"/>
      <c r="M52" s="96"/>
      <c r="N52" s="276">
        <f>ROUNDUP($N$76,2)</f>
        <v>0</v>
      </c>
      <c r="O52" s="277"/>
      <c r="P52" s="277"/>
      <c r="Q52" s="277"/>
      <c r="R52" s="97"/>
      <c r="T52" s="96"/>
      <c r="U52" s="96"/>
    </row>
    <row r="53" spans="2:21" s="98" customFormat="1" ht="21" customHeight="1">
      <c r="B53" s="99"/>
      <c r="C53" s="100"/>
      <c r="D53" s="100" t="s">
        <v>89</v>
      </c>
      <c r="E53" s="100"/>
      <c r="F53" s="100"/>
      <c r="G53" s="100"/>
      <c r="H53" s="100"/>
      <c r="I53" s="100"/>
      <c r="J53" s="100"/>
      <c r="K53" s="100"/>
      <c r="L53" s="100"/>
      <c r="M53" s="100"/>
      <c r="N53" s="278">
        <f>ROUNDUP($N$77,2)</f>
        <v>0</v>
      </c>
      <c r="O53" s="279"/>
      <c r="P53" s="279"/>
      <c r="Q53" s="279"/>
      <c r="R53" s="101"/>
      <c r="T53" s="100"/>
      <c r="U53" s="100"/>
    </row>
    <row r="54" spans="2:21" s="98" customFormat="1" ht="15.75" customHeight="1">
      <c r="B54" s="99"/>
      <c r="C54" s="100"/>
      <c r="D54" s="100" t="s">
        <v>425</v>
      </c>
      <c r="E54" s="100"/>
      <c r="F54" s="100"/>
      <c r="G54" s="100"/>
      <c r="H54" s="100"/>
      <c r="I54" s="100"/>
      <c r="J54" s="100"/>
      <c r="K54" s="100"/>
      <c r="L54" s="100"/>
      <c r="M54" s="100"/>
      <c r="N54" s="278">
        <f>ROUNDUP($N$96,2)</f>
        <v>0</v>
      </c>
      <c r="O54" s="279"/>
      <c r="P54" s="279"/>
      <c r="Q54" s="279"/>
      <c r="R54" s="101"/>
      <c r="T54" s="100"/>
      <c r="U54" s="100"/>
    </row>
    <row r="55" spans="2:21" s="94" customFormat="1" ht="25.5" customHeight="1">
      <c r="B55" s="95"/>
      <c r="C55" s="96"/>
      <c r="D55" s="96" t="s">
        <v>426</v>
      </c>
      <c r="E55" s="96"/>
      <c r="F55" s="96"/>
      <c r="G55" s="96"/>
      <c r="H55" s="96"/>
      <c r="I55" s="96"/>
      <c r="J55" s="96"/>
      <c r="K55" s="96"/>
      <c r="L55" s="96"/>
      <c r="M55" s="96"/>
      <c r="N55" s="276">
        <f>ROUNDUP($N$111,2)</f>
        <v>0</v>
      </c>
      <c r="O55" s="277"/>
      <c r="P55" s="277"/>
      <c r="Q55" s="277"/>
      <c r="R55" s="97"/>
      <c r="T55" s="96"/>
      <c r="U55" s="96"/>
    </row>
    <row r="56" spans="2:21" s="98" customFormat="1" ht="21" customHeight="1">
      <c r="B56" s="99"/>
      <c r="C56" s="100"/>
      <c r="D56" s="100" t="s">
        <v>427</v>
      </c>
      <c r="E56" s="100"/>
      <c r="F56" s="100"/>
      <c r="G56" s="100"/>
      <c r="H56" s="100"/>
      <c r="I56" s="100"/>
      <c r="J56" s="100"/>
      <c r="K56" s="100"/>
      <c r="L56" s="100"/>
      <c r="M56" s="100"/>
      <c r="N56" s="278">
        <f>ROUNDUP($N$112,2)</f>
        <v>0</v>
      </c>
      <c r="O56" s="279"/>
      <c r="P56" s="279"/>
      <c r="Q56" s="279"/>
      <c r="R56" s="101"/>
      <c r="T56" s="100"/>
      <c r="U56" s="100"/>
    </row>
    <row r="57" spans="2:21" s="98" customFormat="1" ht="21" customHeight="1">
      <c r="B57" s="99"/>
      <c r="C57" s="100"/>
      <c r="D57" s="100" t="s">
        <v>428</v>
      </c>
      <c r="E57" s="100"/>
      <c r="F57" s="100"/>
      <c r="G57" s="100"/>
      <c r="H57" s="100"/>
      <c r="I57" s="100"/>
      <c r="J57" s="100"/>
      <c r="K57" s="100"/>
      <c r="L57" s="100"/>
      <c r="M57" s="100"/>
      <c r="N57" s="278">
        <f>ROUNDUP($N$115,2)</f>
        <v>0</v>
      </c>
      <c r="O57" s="279"/>
      <c r="P57" s="279"/>
      <c r="Q57" s="279"/>
      <c r="R57" s="101"/>
      <c r="T57" s="100"/>
      <c r="U57" s="100"/>
    </row>
    <row r="58" spans="2:21" s="6" customFormat="1" ht="22.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6"/>
      <c r="T58" s="23"/>
      <c r="U58" s="23"/>
    </row>
    <row r="59" spans="2:21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/>
      <c r="T59" s="23"/>
      <c r="U59" s="23"/>
    </row>
    <row r="63" spans="2:19" s="6" customFormat="1" ht="7.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</row>
    <row r="64" spans="2:19" s="6" customFormat="1" ht="37.5" customHeight="1">
      <c r="B64" s="22"/>
      <c r="C64" s="239" t="s">
        <v>90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42"/>
    </row>
    <row r="65" spans="2:19" s="6" customFormat="1" ht="7.5" customHeight="1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42"/>
    </row>
    <row r="66" spans="2:19" s="6" customFormat="1" ht="30.75" customHeight="1">
      <c r="B66" s="22"/>
      <c r="C66" s="18" t="s">
        <v>16</v>
      </c>
      <c r="D66" s="23"/>
      <c r="E66" s="23"/>
      <c r="F66" s="286" t="str">
        <f>$F$6</f>
        <v>Karlovy Vary,Stará Role -Demolice řadových garáží v Jabloňové ulici aktualizace k 30.9.2013</v>
      </c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3"/>
      <c r="S66" s="42"/>
    </row>
    <row r="67" spans="2:19" s="6" customFormat="1" ht="37.5" customHeight="1">
      <c r="B67" s="22"/>
      <c r="C67" s="48" t="s">
        <v>218</v>
      </c>
      <c r="D67" s="23"/>
      <c r="E67" s="23"/>
      <c r="F67" s="241" t="str">
        <f>$F$7</f>
        <v>01 - Krajní garáž jednořadová sk.A</v>
      </c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3"/>
      <c r="S67" s="42"/>
    </row>
    <row r="68" spans="2:19" s="6" customFormat="1" ht="7.5" customHeight="1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42"/>
    </row>
    <row r="69" spans="2:19" s="6" customFormat="1" ht="18.75" customHeight="1">
      <c r="B69" s="22"/>
      <c r="C69" s="18" t="s">
        <v>22</v>
      </c>
      <c r="D69" s="23"/>
      <c r="E69" s="23"/>
      <c r="F69" s="16" t="str">
        <f>$F$10</f>
        <v>Karlovy Vary</v>
      </c>
      <c r="G69" s="23"/>
      <c r="H69" s="23"/>
      <c r="I69" s="23"/>
      <c r="J69" s="23"/>
      <c r="K69" s="18" t="s">
        <v>24</v>
      </c>
      <c r="L69" s="23"/>
      <c r="M69" s="280" t="str">
        <f>IF($O$10="","",$O$10)</f>
        <v>10.10.2013</v>
      </c>
      <c r="N69" s="240"/>
      <c r="O69" s="240"/>
      <c r="P69" s="240"/>
      <c r="Q69" s="23"/>
      <c r="R69" s="23"/>
      <c r="S69" s="42"/>
    </row>
    <row r="70" spans="2:19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42"/>
    </row>
    <row r="71" spans="2:19" s="6" customFormat="1" ht="15.75" customHeight="1">
      <c r="B71" s="22"/>
      <c r="C71" s="18" t="s">
        <v>28</v>
      </c>
      <c r="D71" s="23"/>
      <c r="E71" s="23"/>
      <c r="F71" s="16" t="str">
        <f>$E$13</f>
        <v>Statutární město Karlovy Vary,Moskevská 2035/21</v>
      </c>
      <c r="G71" s="23"/>
      <c r="H71" s="23"/>
      <c r="I71" s="23"/>
      <c r="J71" s="23"/>
      <c r="K71" s="18" t="s">
        <v>34</v>
      </c>
      <c r="L71" s="23"/>
      <c r="M71" s="243" t="str">
        <f>$E$19</f>
        <v>Jan Sobotka,Kynšperk n.O</v>
      </c>
      <c r="N71" s="240"/>
      <c r="O71" s="240"/>
      <c r="P71" s="240"/>
      <c r="Q71" s="240"/>
      <c r="R71" s="23"/>
      <c r="S71" s="42"/>
    </row>
    <row r="72" spans="2:19" s="6" customFormat="1" ht="15" customHeight="1">
      <c r="B72" s="22"/>
      <c r="C72" s="18" t="s">
        <v>32</v>
      </c>
      <c r="D72" s="23"/>
      <c r="E72" s="23"/>
      <c r="F72" s="16" t="str">
        <f>IF($E$16="","",$E$16)</f>
        <v>Vyplň údaj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19" s="6" customFormat="1" ht="11.25" customHeight="1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42"/>
    </row>
    <row r="74" spans="2:27" s="102" customFormat="1" ht="30" customHeight="1">
      <c r="B74" s="103"/>
      <c r="C74" s="104" t="s">
        <v>91</v>
      </c>
      <c r="D74" s="105" t="s">
        <v>55</v>
      </c>
      <c r="E74" s="105" t="s">
        <v>51</v>
      </c>
      <c r="F74" s="274" t="s">
        <v>92</v>
      </c>
      <c r="G74" s="275"/>
      <c r="H74" s="275"/>
      <c r="I74" s="275"/>
      <c r="J74" s="105" t="s">
        <v>93</v>
      </c>
      <c r="K74" s="105" t="s">
        <v>94</v>
      </c>
      <c r="L74" s="274" t="s">
        <v>95</v>
      </c>
      <c r="M74" s="275"/>
      <c r="N74" s="274" t="s">
        <v>96</v>
      </c>
      <c r="O74" s="275"/>
      <c r="P74" s="275"/>
      <c r="Q74" s="275"/>
      <c r="R74" s="106" t="s">
        <v>97</v>
      </c>
      <c r="S74" s="107"/>
      <c r="T74" s="58" t="s">
        <v>98</v>
      </c>
      <c r="U74" s="59" t="s">
        <v>39</v>
      </c>
      <c r="V74" s="59" t="s">
        <v>99</v>
      </c>
      <c r="W74" s="59" t="s">
        <v>100</v>
      </c>
      <c r="X74" s="59" t="s">
        <v>101</v>
      </c>
      <c r="Y74" s="59" t="s">
        <v>102</v>
      </c>
      <c r="Z74" s="59" t="s">
        <v>103</v>
      </c>
      <c r="AA74" s="60" t="s">
        <v>104</v>
      </c>
    </row>
    <row r="75" spans="2:63" s="6" customFormat="1" ht="30" customHeight="1">
      <c r="B75" s="22"/>
      <c r="C75" s="65" t="s">
        <v>85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63">
        <f>$BK$75</f>
        <v>0</v>
      </c>
      <c r="O75" s="240"/>
      <c r="P75" s="240"/>
      <c r="Q75" s="240"/>
      <c r="R75" s="23"/>
      <c r="S75" s="42"/>
      <c r="T75" s="62"/>
      <c r="U75" s="63"/>
      <c r="V75" s="63"/>
      <c r="W75" s="108">
        <f>$W$76+$W$111</f>
        <v>0</v>
      </c>
      <c r="X75" s="63"/>
      <c r="Y75" s="108">
        <f>$Y$76+$Y$111</f>
        <v>0</v>
      </c>
      <c r="Z75" s="63"/>
      <c r="AA75" s="109">
        <f>$AA$76+$AA$111</f>
        <v>22.934286</v>
      </c>
      <c r="AT75" s="6" t="s">
        <v>69</v>
      </c>
      <c r="AU75" s="6" t="s">
        <v>86</v>
      </c>
      <c r="BK75" s="110">
        <f>$BK$76+$BK$111</f>
        <v>0</v>
      </c>
    </row>
    <row r="76" spans="2:63" s="111" customFormat="1" ht="37.5" customHeight="1">
      <c r="B76" s="112"/>
      <c r="C76" s="113"/>
      <c r="D76" s="114" t="s">
        <v>87</v>
      </c>
      <c r="E76" s="113"/>
      <c r="F76" s="113"/>
      <c r="G76" s="113"/>
      <c r="H76" s="113"/>
      <c r="I76" s="113"/>
      <c r="J76" s="113"/>
      <c r="K76" s="113"/>
      <c r="L76" s="113"/>
      <c r="M76" s="113"/>
      <c r="N76" s="264">
        <f>$BK$76</f>
        <v>0</v>
      </c>
      <c r="O76" s="265"/>
      <c r="P76" s="265"/>
      <c r="Q76" s="265"/>
      <c r="R76" s="113"/>
      <c r="S76" s="115"/>
      <c r="T76" s="116"/>
      <c r="U76" s="113"/>
      <c r="V76" s="113"/>
      <c r="W76" s="117">
        <f>$W$77</f>
        <v>0</v>
      </c>
      <c r="X76" s="113"/>
      <c r="Y76" s="117">
        <f>$Y$77</f>
        <v>0</v>
      </c>
      <c r="Z76" s="113"/>
      <c r="AA76" s="118">
        <f>$AA$77</f>
        <v>20.614246</v>
      </c>
      <c r="AR76" s="119" t="s">
        <v>21</v>
      </c>
      <c r="AT76" s="119" t="s">
        <v>69</v>
      </c>
      <c r="AU76" s="119" t="s">
        <v>70</v>
      </c>
      <c r="AY76" s="119" t="s">
        <v>105</v>
      </c>
      <c r="BK76" s="120">
        <f>$BK$77</f>
        <v>0</v>
      </c>
    </row>
    <row r="77" spans="2:63" s="111" customFormat="1" ht="21" customHeight="1">
      <c r="B77" s="112"/>
      <c r="C77" s="113"/>
      <c r="D77" s="121" t="s">
        <v>89</v>
      </c>
      <c r="E77" s="113"/>
      <c r="F77" s="113"/>
      <c r="G77" s="113"/>
      <c r="H77" s="113"/>
      <c r="I77" s="113"/>
      <c r="J77" s="113"/>
      <c r="K77" s="113"/>
      <c r="L77" s="113"/>
      <c r="M77" s="113"/>
      <c r="N77" s="266">
        <f>$BK$77</f>
        <v>0</v>
      </c>
      <c r="O77" s="265"/>
      <c r="P77" s="265"/>
      <c r="Q77" s="265"/>
      <c r="R77" s="113"/>
      <c r="S77" s="115"/>
      <c r="T77" s="116"/>
      <c r="U77" s="113"/>
      <c r="V77" s="113"/>
      <c r="W77" s="117">
        <f>$W$78+SUM($W$79:$W$96)</f>
        <v>0</v>
      </c>
      <c r="X77" s="113"/>
      <c r="Y77" s="117">
        <f>$Y$78+SUM($Y$79:$Y$96)</f>
        <v>0</v>
      </c>
      <c r="Z77" s="113"/>
      <c r="AA77" s="118">
        <f>$AA$78+SUM($AA$79:$AA$96)</f>
        <v>20.614246</v>
      </c>
      <c r="AR77" s="119" t="s">
        <v>21</v>
      </c>
      <c r="AT77" s="119" t="s">
        <v>69</v>
      </c>
      <c r="AU77" s="119" t="s">
        <v>21</v>
      </c>
      <c r="AY77" s="119" t="s">
        <v>105</v>
      </c>
      <c r="BK77" s="120">
        <f>$BK$78+SUM($BK$79:$BK$96)</f>
        <v>0</v>
      </c>
    </row>
    <row r="78" spans="2:65" s="6" customFormat="1" ht="27" customHeight="1">
      <c r="B78" s="22"/>
      <c r="C78" s="122" t="s">
        <v>21</v>
      </c>
      <c r="D78" s="122" t="s">
        <v>106</v>
      </c>
      <c r="E78" s="123" t="s">
        <v>429</v>
      </c>
      <c r="F78" s="268" t="s">
        <v>430</v>
      </c>
      <c r="G78" s="269"/>
      <c r="H78" s="269"/>
      <c r="I78" s="269"/>
      <c r="J78" s="125" t="s">
        <v>117</v>
      </c>
      <c r="K78" s="126">
        <v>16.154</v>
      </c>
      <c r="L78" s="270"/>
      <c r="M78" s="269"/>
      <c r="N78" s="271">
        <f>ROUND($L$78*$K$78,2)</f>
        <v>0</v>
      </c>
      <c r="O78" s="269"/>
      <c r="P78" s="269"/>
      <c r="Q78" s="269"/>
      <c r="R78" s="124" t="s">
        <v>110</v>
      </c>
      <c r="S78" s="42"/>
      <c r="T78" s="127"/>
      <c r="U78" s="128" t="s">
        <v>40</v>
      </c>
      <c r="V78" s="23"/>
      <c r="W78" s="23"/>
      <c r="X78" s="129">
        <v>0</v>
      </c>
      <c r="Y78" s="129">
        <f>$X$78*$K$78</f>
        <v>0</v>
      </c>
      <c r="Z78" s="129">
        <v>0.261</v>
      </c>
      <c r="AA78" s="130">
        <f>$Z$78*$K$78</f>
        <v>4.216194</v>
      </c>
      <c r="AR78" s="84" t="s">
        <v>111</v>
      </c>
      <c r="AT78" s="84" t="s">
        <v>106</v>
      </c>
      <c r="AU78" s="84" t="s">
        <v>79</v>
      </c>
      <c r="AY78" s="6" t="s">
        <v>105</v>
      </c>
      <c r="BE78" s="131">
        <f>IF($U$78="základní",$N$78,0)</f>
        <v>0</v>
      </c>
      <c r="BF78" s="131">
        <f>IF($U$78="snížená",$N$78,0)</f>
        <v>0</v>
      </c>
      <c r="BG78" s="131">
        <f>IF($U$78="zákl. přenesená",$N$78,0)</f>
        <v>0</v>
      </c>
      <c r="BH78" s="131">
        <f>IF($U$78="sníž. přenesená",$N$78,0)</f>
        <v>0</v>
      </c>
      <c r="BI78" s="131">
        <f>IF($U$78="nulová",$N$78,0)</f>
        <v>0</v>
      </c>
      <c r="BJ78" s="84" t="s">
        <v>21</v>
      </c>
      <c r="BK78" s="131">
        <f>ROUND($L$78*$K$78,2)</f>
        <v>0</v>
      </c>
      <c r="BL78" s="84" t="s">
        <v>111</v>
      </c>
      <c r="BM78" s="84" t="s">
        <v>431</v>
      </c>
    </row>
    <row r="79" spans="2:47" s="6" customFormat="1" ht="16.5" customHeight="1">
      <c r="B79" s="22"/>
      <c r="C79" s="23"/>
      <c r="D79" s="23"/>
      <c r="E79" s="23"/>
      <c r="F79" s="262" t="s">
        <v>432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42"/>
      <c r="T79" s="55"/>
      <c r="U79" s="23"/>
      <c r="V79" s="23"/>
      <c r="W79" s="23"/>
      <c r="X79" s="23"/>
      <c r="Y79" s="23"/>
      <c r="Z79" s="23"/>
      <c r="AA79" s="56"/>
      <c r="AT79" s="6" t="s">
        <v>114</v>
      </c>
      <c r="AU79" s="6" t="s">
        <v>79</v>
      </c>
    </row>
    <row r="80" spans="2:51" s="6" customFormat="1" ht="15.75" customHeight="1">
      <c r="B80" s="132"/>
      <c r="C80" s="133"/>
      <c r="D80" s="133"/>
      <c r="E80" s="133"/>
      <c r="F80" s="272" t="s">
        <v>433</v>
      </c>
      <c r="G80" s="273"/>
      <c r="H80" s="273"/>
      <c r="I80" s="273"/>
      <c r="J80" s="133"/>
      <c r="K80" s="134">
        <v>15.034</v>
      </c>
      <c r="L80" s="133"/>
      <c r="M80" s="133"/>
      <c r="N80" s="133"/>
      <c r="O80" s="133"/>
      <c r="P80" s="133"/>
      <c r="Q80" s="133"/>
      <c r="R80" s="133"/>
      <c r="S80" s="135"/>
      <c r="T80" s="136"/>
      <c r="U80" s="133"/>
      <c r="V80" s="133"/>
      <c r="W80" s="133"/>
      <c r="X80" s="133"/>
      <c r="Y80" s="133"/>
      <c r="Z80" s="133"/>
      <c r="AA80" s="137"/>
      <c r="AT80" s="138" t="s">
        <v>156</v>
      </c>
      <c r="AU80" s="138" t="s">
        <v>79</v>
      </c>
      <c r="AV80" s="138" t="s">
        <v>79</v>
      </c>
      <c r="AW80" s="138" t="s">
        <v>86</v>
      </c>
      <c r="AX80" s="138" t="s">
        <v>70</v>
      </c>
      <c r="AY80" s="138" t="s">
        <v>105</v>
      </c>
    </row>
    <row r="81" spans="2:51" s="6" customFormat="1" ht="15.75" customHeight="1">
      <c r="B81" s="132"/>
      <c r="C81" s="133"/>
      <c r="D81" s="133"/>
      <c r="E81" s="133"/>
      <c r="F81" s="272" t="s">
        <v>434</v>
      </c>
      <c r="G81" s="273"/>
      <c r="H81" s="273"/>
      <c r="I81" s="273"/>
      <c r="J81" s="133"/>
      <c r="K81" s="134">
        <v>1.12</v>
      </c>
      <c r="L81" s="133"/>
      <c r="M81" s="133"/>
      <c r="N81" s="133"/>
      <c r="O81" s="133"/>
      <c r="P81" s="133"/>
      <c r="Q81" s="133"/>
      <c r="R81" s="133"/>
      <c r="S81" s="135"/>
      <c r="T81" s="136"/>
      <c r="U81" s="133"/>
      <c r="V81" s="133"/>
      <c r="W81" s="133"/>
      <c r="X81" s="133"/>
      <c r="Y81" s="133"/>
      <c r="Z81" s="133"/>
      <c r="AA81" s="137"/>
      <c r="AT81" s="138" t="s">
        <v>156</v>
      </c>
      <c r="AU81" s="138" t="s">
        <v>79</v>
      </c>
      <c r="AV81" s="138" t="s">
        <v>79</v>
      </c>
      <c r="AW81" s="138" t="s">
        <v>86</v>
      </c>
      <c r="AX81" s="138" t="s">
        <v>70</v>
      </c>
      <c r="AY81" s="138" t="s">
        <v>105</v>
      </c>
    </row>
    <row r="82" spans="2:65" s="6" customFormat="1" ht="27" customHeight="1">
      <c r="B82" s="22"/>
      <c r="C82" s="122" t="s">
        <v>79</v>
      </c>
      <c r="D82" s="122" t="s">
        <v>106</v>
      </c>
      <c r="E82" s="123" t="s">
        <v>435</v>
      </c>
      <c r="F82" s="268" t="s">
        <v>436</v>
      </c>
      <c r="G82" s="269"/>
      <c r="H82" s="269"/>
      <c r="I82" s="269"/>
      <c r="J82" s="125" t="s">
        <v>437</v>
      </c>
      <c r="K82" s="126">
        <v>8.754</v>
      </c>
      <c r="L82" s="270"/>
      <c r="M82" s="269"/>
      <c r="N82" s="271">
        <f>ROUND($L$82*$K$82,2)</f>
        <v>0</v>
      </c>
      <c r="O82" s="269"/>
      <c r="P82" s="269"/>
      <c r="Q82" s="269"/>
      <c r="R82" s="124" t="s">
        <v>110</v>
      </c>
      <c r="S82" s="42"/>
      <c r="T82" s="127"/>
      <c r="U82" s="128" t="s">
        <v>40</v>
      </c>
      <c r="V82" s="23"/>
      <c r="W82" s="23"/>
      <c r="X82" s="129">
        <v>0</v>
      </c>
      <c r="Y82" s="129">
        <f>$X$82*$K$82</f>
        <v>0</v>
      </c>
      <c r="Z82" s="129">
        <v>1.8</v>
      </c>
      <c r="AA82" s="130">
        <f>$Z$82*$K$82</f>
        <v>15.7572</v>
      </c>
      <c r="AR82" s="84" t="s">
        <v>111</v>
      </c>
      <c r="AT82" s="84" t="s">
        <v>106</v>
      </c>
      <c r="AU82" s="84" t="s">
        <v>79</v>
      </c>
      <c r="AY82" s="6" t="s">
        <v>105</v>
      </c>
      <c r="BE82" s="131">
        <f>IF($U$82="základní",$N$82,0)</f>
        <v>0</v>
      </c>
      <c r="BF82" s="131">
        <f>IF($U$82="snížená",$N$82,0)</f>
        <v>0</v>
      </c>
      <c r="BG82" s="131">
        <f>IF($U$82="zákl. přenesená",$N$82,0)</f>
        <v>0</v>
      </c>
      <c r="BH82" s="131">
        <f>IF($U$82="sníž. přenesená",$N$82,0)</f>
        <v>0</v>
      </c>
      <c r="BI82" s="131">
        <f>IF($U$82="nulová",$N$82,0)</f>
        <v>0</v>
      </c>
      <c r="BJ82" s="84" t="s">
        <v>21</v>
      </c>
      <c r="BK82" s="131">
        <f>ROUND($L$82*$K$82,2)</f>
        <v>0</v>
      </c>
      <c r="BL82" s="84" t="s">
        <v>111</v>
      </c>
      <c r="BM82" s="84" t="s">
        <v>438</v>
      </c>
    </row>
    <row r="83" spans="2:47" s="6" customFormat="1" ht="16.5" customHeight="1">
      <c r="B83" s="22"/>
      <c r="C83" s="23"/>
      <c r="D83" s="23"/>
      <c r="E83" s="23"/>
      <c r="F83" s="262" t="s">
        <v>439</v>
      </c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42"/>
      <c r="T83" s="55"/>
      <c r="U83" s="23"/>
      <c r="V83" s="23"/>
      <c r="W83" s="23"/>
      <c r="X83" s="23"/>
      <c r="Y83" s="23"/>
      <c r="Z83" s="23"/>
      <c r="AA83" s="56"/>
      <c r="AT83" s="6" t="s">
        <v>114</v>
      </c>
      <c r="AU83" s="6" t="s">
        <v>79</v>
      </c>
    </row>
    <row r="84" spans="2:51" s="6" customFormat="1" ht="27" customHeight="1">
      <c r="B84" s="132"/>
      <c r="C84" s="133"/>
      <c r="D84" s="133"/>
      <c r="E84" s="133"/>
      <c r="F84" s="272" t="s">
        <v>440</v>
      </c>
      <c r="G84" s="273"/>
      <c r="H84" s="273"/>
      <c r="I84" s="273"/>
      <c r="J84" s="133"/>
      <c r="K84" s="134">
        <v>10.476</v>
      </c>
      <c r="L84" s="133"/>
      <c r="M84" s="133"/>
      <c r="N84" s="133"/>
      <c r="O84" s="133"/>
      <c r="P84" s="133"/>
      <c r="Q84" s="133"/>
      <c r="R84" s="133"/>
      <c r="S84" s="135"/>
      <c r="T84" s="136"/>
      <c r="U84" s="133"/>
      <c r="V84" s="133"/>
      <c r="W84" s="133"/>
      <c r="X84" s="133"/>
      <c r="Y84" s="133"/>
      <c r="Z84" s="133"/>
      <c r="AA84" s="137"/>
      <c r="AT84" s="138" t="s">
        <v>156</v>
      </c>
      <c r="AU84" s="138" t="s">
        <v>79</v>
      </c>
      <c r="AV84" s="138" t="s">
        <v>79</v>
      </c>
      <c r="AW84" s="138" t="s">
        <v>86</v>
      </c>
      <c r="AX84" s="138" t="s">
        <v>70</v>
      </c>
      <c r="AY84" s="138" t="s">
        <v>105</v>
      </c>
    </row>
    <row r="85" spans="2:51" s="6" customFormat="1" ht="15.75" customHeight="1">
      <c r="B85" s="132"/>
      <c r="C85" s="133"/>
      <c r="D85" s="133"/>
      <c r="E85" s="133"/>
      <c r="F85" s="272" t="s">
        <v>441</v>
      </c>
      <c r="G85" s="273"/>
      <c r="H85" s="273"/>
      <c r="I85" s="273"/>
      <c r="J85" s="133"/>
      <c r="K85" s="134">
        <v>-1.722</v>
      </c>
      <c r="L85" s="133"/>
      <c r="M85" s="133"/>
      <c r="N85" s="133"/>
      <c r="O85" s="133"/>
      <c r="P85" s="133"/>
      <c r="Q85" s="133"/>
      <c r="R85" s="133"/>
      <c r="S85" s="135"/>
      <c r="T85" s="136"/>
      <c r="U85" s="133"/>
      <c r="V85" s="133"/>
      <c r="W85" s="133"/>
      <c r="X85" s="133"/>
      <c r="Y85" s="133"/>
      <c r="Z85" s="133"/>
      <c r="AA85" s="137"/>
      <c r="AT85" s="138" t="s">
        <v>156</v>
      </c>
      <c r="AU85" s="138" t="s">
        <v>79</v>
      </c>
      <c r="AV85" s="138" t="s">
        <v>79</v>
      </c>
      <c r="AW85" s="138" t="s">
        <v>86</v>
      </c>
      <c r="AX85" s="138" t="s">
        <v>70</v>
      </c>
      <c r="AY85" s="138" t="s">
        <v>105</v>
      </c>
    </row>
    <row r="86" spans="2:65" s="6" customFormat="1" ht="27" customHeight="1">
      <c r="B86" s="22"/>
      <c r="C86" s="122" t="s">
        <v>120</v>
      </c>
      <c r="D86" s="122" t="s">
        <v>106</v>
      </c>
      <c r="E86" s="123" t="s">
        <v>442</v>
      </c>
      <c r="F86" s="268" t="s">
        <v>443</v>
      </c>
      <c r="G86" s="269"/>
      <c r="H86" s="269"/>
      <c r="I86" s="269"/>
      <c r="J86" s="125" t="s">
        <v>437</v>
      </c>
      <c r="K86" s="126">
        <v>0.234</v>
      </c>
      <c r="L86" s="270"/>
      <c r="M86" s="269"/>
      <c r="N86" s="271">
        <f>ROUND($L$86*$K$86,2)</f>
        <v>0</v>
      </c>
      <c r="O86" s="269"/>
      <c r="P86" s="269"/>
      <c r="Q86" s="269"/>
      <c r="R86" s="124" t="s">
        <v>110</v>
      </c>
      <c r="S86" s="42"/>
      <c r="T86" s="127"/>
      <c r="U86" s="128" t="s">
        <v>40</v>
      </c>
      <c r="V86" s="23"/>
      <c r="W86" s="23"/>
      <c r="X86" s="129">
        <v>0</v>
      </c>
      <c r="Y86" s="129">
        <f>$X$86*$K$86</f>
        <v>0</v>
      </c>
      <c r="Z86" s="129">
        <v>1.8</v>
      </c>
      <c r="AA86" s="130">
        <f>$Z$86*$K$86</f>
        <v>0.4212</v>
      </c>
      <c r="AR86" s="84" t="s">
        <v>111</v>
      </c>
      <c r="AT86" s="84" t="s">
        <v>106</v>
      </c>
      <c r="AU86" s="84" t="s">
        <v>79</v>
      </c>
      <c r="AY86" s="6" t="s">
        <v>105</v>
      </c>
      <c r="BE86" s="131">
        <f>IF($U$86="základní",$N$86,0)</f>
        <v>0</v>
      </c>
      <c r="BF86" s="131">
        <f>IF($U$86="snížená",$N$86,0)</f>
        <v>0</v>
      </c>
      <c r="BG86" s="131">
        <f>IF($U$86="zákl. přenesená",$N$86,0)</f>
        <v>0</v>
      </c>
      <c r="BH86" s="131">
        <f>IF($U$86="sníž. přenesená",$N$86,0)</f>
        <v>0</v>
      </c>
      <c r="BI86" s="131">
        <f>IF($U$86="nulová",$N$86,0)</f>
        <v>0</v>
      </c>
      <c r="BJ86" s="84" t="s">
        <v>21</v>
      </c>
      <c r="BK86" s="131">
        <f>ROUND($L$86*$K$86,2)</f>
        <v>0</v>
      </c>
      <c r="BL86" s="84" t="s">
        <v>111</v>
      </c>
      <c r="BM86" s="84" t="s">
        <v>444</v>
      </c>
    </row>
    <row r="87" spans="2:47" s="6" customFormat="1" ht="16.5" customHeight="1">
      <c r="B87" s="22"/>
      <c r="C87" s="23"/>
      <c r="D87" s="23"/>
      <c r="E87" s="23"/>
      <c r="F87" s="262" t="s">
        <v>445</v>
      </c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42"/>
      <c r="T87" s="55"/>
      <c r="U87" s="23"/>
      <c r="V87" s="23"/>
      <c r="W87" s="23"/>
      <c r="X87" s="23"/>
      <c r="Y87" s="23"/>
      <c r="Z87" s="23"/>
      <c r="AA87" s="56"/>
      <c r="AT87" s="6" t="s">
        <v>114</v>
      </c>
      <c r="AU87" s="6" t="s">
        <v>79</v>
      </c>
    </row>
    <row r="88" spans="2:51" s="6" customFormat="1" ht="15.75" customHeight="1">
      <c r="B88" s="132"/>
      <c r="C88" s="133"/>
      <c r="D88" s="133"/>
      <c r="E88" s="133"/>
      <c r="F88" s="272" t="s">
        <v>446</v>
      </c>
      <c r="G88" s="273"/>
      <c r="H88" s="273"/>
      <c r="I88" s="273"/>
      <c r="J88" s="133"/>
      <c r="K88" s="134">
        <v>0.234</v>
      </c>
      <c r="L88" s="133"/>
      <c r="M88" s="133"/>
      <c r="N88" s="133"/>
      <c r="O88" s="133"/>
      <c r="P88" s="133"/>
      <c r="Q88" s="133"/>
      <c r="R88" s="133"/>
      <c r="S88" s="135"/>
      <c r="T88" s="136"/>
      <c r="U88" s="133"/>
      <c r="V88" s="133"/>
      <c r="W88" s="133"/>
      <c r="X88" s="133"/>
      <c r="Y88" s="133"/>
      <c r="Z88" s="133"/>
      <c r="AA88" s="137"/>
      <c r="AT88" s="138" t="s">
        <v>156</v>
      </c>
      <c r="AU88" s="138" t="s">
        <v>79</v>
      </c>
      <c r="AV88" s="138" t="s">
        <v>79</v>
      </c>
      <c r="AW88" s="138" t="s">
        <v>86</v>
      </c>
      <c r="AX88" s="138" t="s">
        <v>21</v>
      </c>
      <c r="AY88" s="138" t="s">
        <v>105</v>
      </c>
    </row>
    <row r="89" spans="2:65" s="6" customFormat="1" ht="27" customHeight="1">
      <c r="B89" s="22"/>
      <c r="C89" s="122" t="s">
        <v>111</v>
      </c>
      <c r="D89" s="122" t="s">
        <v>106</v>
      </c>
      <c r="E89" s="123" t="s">
        <v>447</v>
      </c>
      <c r="F89" s="268" t="s">
        <v>448</v>
      </c>
      <c r="G89" s="269"/>
      <c r="H89" s="269"/>
      <c r="I89" s="269"/>
      <c r="J89" s="125" t="s">
        <v>117</v>
      </c>
      <c r="K89" s="126">
        <v>0.7</v>
      </c>
      <c r="L89" s="270"/>
      <c r="M89" s="269"/>
      <c r="N89" s="271">
        <f>ROUND($L$89*$K$89,2)</f>
        <v>0</v>
      </c>
      <c r="O89" s="269"/>
      <c r="P89" s="269"/>
      <c r="Q89" s="269"/>
      <c r="R89" s="124" t="s">
        <v>110</v>
      </c>
      <c r="S89" s="42"/>
      <c r="T89" s="127"/>
      <c r="U89" s="128" t="s">
        <v>40</v>
      </c>
      <c r="V89" s="23"/>
      <c r="W89" s="23"/>
      <c r="X89" s="129">
        <v>0</v>
      </c>
      <c r="Y89" s="129">
        <f>$X$89*$K$89</f>
        <v>0</v>
      </c>
      <c r="Z89" s="129">
        <v>0.055</v>
      </c>
      <c r="AA89" s="130">
        <f>$Z$89*$K$89</f>
        <v>0.0385</v>
      </c>
      <c r="AR89" s="84" t="s">
        <v>111</v>
      </c>
      <c r="AT89" s="84" t="s">
        <v>106</v>
      </c>
      <c r="AU89" s="84" t="s">
        <v>79</v>
      </c>
      <c r="AY89" s="6" t="s">
        <v>105</v>
      </c>
      <c r="BE89" s="131">
        <f>IF($U$89="základní",$N$89,0)</f>
        <v>0</v>
      </c>
      <c r="BF89" s="131">
        <f>IF($U$89="snížená",$N$89,0)</f>
        <v>0</v>
      </c>
      <c r="BG89" s="131">
        <f>IF($U$89="zákl. přenesená",$N$89,0)</f>
        <v>0</v>
      </c>
      <c r="BH89" s="131">
        <f>IF($U$89="sníž. přenesená",$N$89,0)</f>
        <v>0</v>
      </c>
      <c r="BI89" s="131">
        <f>IF($U$89="nulová",$N$89,0)</f>
        <v>0</v>
      </c>
      <c r="BJ89" s="84" t="s">
        <v>21</v>
      </c>
      <c r="BK89" s="131">
        <f>ROUND($L$89*$K$89,2)</f>
        <v>0</v>
      </c>
      <c r="BL89" s="84" t="s">
        <v>111</v>
      </c>
      <c r="BM89" s="84" t="s">
        <v>449</v>
      </c>
    </row>
    <row r="90" spans="2:47" s="6" customFormat="1" ht="16.5" customHeight="1">
      <c r="B90" s="22"/>
      <c r="C90" s="23"/>
      <c r="D90" s="23"/>
      <c r="E90" s="23"/>
      <c r="F90" s="262" t="s">
        <v>450</v>
      </c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42"/>
      <c r="T90" s="55"/>
      <c r="U90" s="23"/>
      <c r="V90" s="23"/>
      <c r="W90" s="23"/>
      <c r="X90" s="23"/>
      <c r="Y90" s="23"/>
      <c r="Z90" s="23"/>
      <c r="AA90" s="56"/>
      <c r="AT90" s="6" t="s">
        <v>114</v>
      </c>
      <c r="AU90" s="6" t="s">
        <v>79</v>
      </c>
    </row>
    <row r="91" spans="2:51" s="6" customFormat="1" ht="15.75" customHeight="1">
      <c r="B91" s="132"/>
      <c r="C91" s="133"/>
      <c r="D91" s="133"/>
      <c r="E91" s="133"/>
      <c r="F91" s="272" t="s">
        <v>451</v>
      </c>
      <c r="G91" s="273"/>
      <c r="H91" s="273"/>
      <c r="I91" s="273"/>
      <c r="J91" s="133"/>
      <c r="K91" s="134">
        <v>0.7</v>
      </c>
      <c r="L91" s="133"/>
      <c r="M91" s="133"/>
      <c r="N91" s="133"/>
      <c r="O91" s="133"/>
      <c r="P91" s="133"/>
      <c r="Q91" s="133"/>
      <c r="R91" s="133"/>
      <c r="S91" s="135"/>
      <c r="T91" s="136"/>
      <c r="U91" s="133"/>
      <c r="V91" s="133"/>
      <c r="W91" s="133"/>
      <c r="X91" s="133"/>
      <c r="Y91" s="133"/>
      <c r="Z91" s="133"/>
      <c r="AA91" s="137"/>
      <c r="AT91" s="138" t="s">
        <v>156</v>
      </c>
      <c r="AU91" s="138" t="s">
        <v>79</v>
      </c>
      <c r="AV91" s="138" t="s">
        <v>79</v>
      </c>
      <c r="AW91" s="138" t="s">
        <v>86</v>
      </c>
      <c r="AX91" s="138" t="s">
        <v>21</v>
      </c>
      <c r="AY91" s="138" t="s">
        <v>105</v>
      </c>
    </row>
    <row r="92" spans="2:65" s="6" customFormat="1" ht="27" customHeight="1">
      <c r="B92" s="22"/>
      <c r="C92" s="122" t="s">
        <v>130</v>
      </c>
      <c r="D92" s="122" t="s">
        <v>106</v>
      </c>
      <c r="E92" s="123" t="s">
        <v>452</v>
      </c>
      <c r="F92" s="268" t="s">
        <v>453</v>
      </c>
      <c r="G92" s="269"/>
      <c r="H92" s="269"/>
      <c r="I92" s="269"/>
      <c r="J92" s="125" t="s">
        <v>454</v>
      </c>
      <c r="K92" s="126">
        <v>0.144</v>
      </c>
      <c r="L92" s="270"/>
      <c r="M92" s="269"/>
      <c r="N92" s="271">
        <f>ROUND($L$92*$K$92,2)</f>
        <v>0</v>
      </c>
      <c r="O92" s="269"/>
      <c r="P92" s="269"/>
      <c r="Q92" s="269"/>
      <c r="R92" s="124" t="s">
        <v>110</v>
      </c>
      <c r="S92" s="42"/>
      <c r="T92" s="127"/>
      <c r="U92" s="128" t="s">
        <v>40</v>
      </c>
      <c r="V92" s="23"/>
      <c r="W92" s="23"/>
      <c r="X92" s="129">
        <v>0</v>
      </c>
      <c r="Y92" s="129">
        <f>$X$92*$K$92</f>
        <v>0</v>
      </c>
      <c r="Z92" s="129">
        <v>1.258</v>
      </c>
      <c r="AA92" s="130">
        <f>$Z$92*$K$92</f>
        <v>0.18115199999999998</v>
      </c>
      <c r="AR92" s="84" t="s">
        <v>111</v>
      </c>
      <c r="AT92" s="84" t="s">
        <v>106</v>
      </c>
      <c r="AU92" s="84" t="s">
        <v>79</v>
      </c>
      <c r="AY92" s="6" t="s">
        <v>105</v>
      </c>
      <c r="BE92" s="131">
        <f>IF($U$92="základní",$N$92,0)</f>
        <v>0</v>
      </c>
      <c r="BF92" s="131">
        <f>IF($U$92="snížená",$N$92,0)</f>
        <v>0</v>
      </c>
      <c r="BG92" s="131">
        <f>IF($U$92="zákl. přenesená",$N$92,0)</f>
        <v>0</v>
      </c>
      <c r="BH92" s="131">
        <f>IF($U$92="sníž. přenesená",$N$92,0)</f>
        <v>0</v>
      </c>
      <c r="BI92" s="131">
        <f>IF($U$92="nulová",$N$92,0)</f>
        <v>0</v>
      </c>
      <c r="BJ92" s="84" t="s">
        <v>21</v>
      </c>
      <c r="BK92" s="131">
        <f>ROUND($L$92*$K$92,2)</f>
        <v>0</v>
      </c>
      <c r="BL92" s="84" t="s">
        <v>111</v>
      </c>
      <c r="BM92" s="84" t="s">
        <v>455</v>
      </c>
    </row>
    <row r="93" spans="2:47" s="6" customFormat="1" ht="16.5" customHeight="1">
      <c r="B93" s="22"/>
      <c r="C93" s="23"/>
      <c r="D93" s="23"/>
      <c r="E93" s="23"/>
      <c r="F93" s="262" t="s">
        <v>456</v>
      </c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42"/>
      <c r="T93" s="55"/>
      <c r="U93" s="23"/>
      <c r="V93" s="23"/>
      <c r="W93" s="23"/>
      <c r="X93" s="23"/>
      <c r="Y93" s="23"/>
      <c r="Z93" s="23"/>
      <c r="AA93" s="56"/>
      <c r="AT93" s="6" t="s">
        <v>114</v>
      </c>
      <c r="AU93" s="6" t="s">
        <v>79</v>
      </c>
    </row>
    <row r="94" spans="2:51" s="6" customFormat="1" ht="15.75" customHeight="1">
      <c r="B94" s="132"/>
      <c r="C94" s="133"/>
      <c r="D94" s="133"/>
      <c r="E94" s="133"/>
      <c r="F94" s="272" t="s">
        <v>457</v>
      </c>
      <c r="G94" s="273"/>
      <c r="H94" s="273"/>
      <c r="I94" s="273"/>
      <c r="J94" s="133"/>
      <c r="K94" s="134">
        <v>0.107</v>
      </c>
      <c r="L94" s="133"/>
      <c r="M94" s="133"/>
      <c r="N94" s="133"/>
      <c r="O94" s="133"/>
      <c r="P94" s="133"/>
      <c r="Q94" s="133"/>
      <c r="R94" s="133"/>
      <c r="S94" s="135"/>
      <c r="T94" s="136"/>
      <c r="U94" s="133"/>
      <c r="V94" s="133"/>
      <c r="W94" s="133"/>
      <c r="X94" s="133"/>
      <c r="Y94" s="133"/>
      <c r="Z94" s="133"/>
      <c r="AA94" s="137"/>
      <c r="AT94" s="138" t="s">
        <v>156</v>
      </c>
      <c r="AU94" s="138" t="s">
        <v>79</v>
      </c>
      <c r="AV94" s="138" t="s">
        <v>79</v>
      </c>
      <c r="AW94" s="138" t="s">
        <v>86</v>
      </c>
      <c r="AX94" s="138" t="s">
        <v>70</v>
      </c>
      <c r="AY94" s="138" t="s">
        <v>105</v>
      </c>
    </row>
    <row r="95" spans="2:51" s="6" customFormat="1" ht="15.75" customHeight="1">
      <c r="B95" s="132"/>
      <c r="C95" s="133"/>
      <c r="D95" s="133"/>
      <c r="E95" s="133"/>
      <c r="F95" s="272" t="s">
        <v>458</v>
      </c>
      <c r="G95" s="273"/>
      <c r="H95" s="273"/>
      <c r="I95" s="273"/>
      <c r="J95" s="133"/>
      <c r="K95" s="134">
        <v>0.037</v>
      </c>
      <c r="L95" s="133"/>
      <c r="M95" s="133"/>
      <c r="N95" s="133"/>
      <c r="O95" s="133"/>
      <c r="P95" s="133"/>
      <c r="Q95" s="133"/>
      <c r="R95" s="133"/>
      <c r="S95" s="135"/>
      <c r="T95" s="136"/>
      <c r="U95" s="133"/>
      <c r="V95" s="133"/>
      <c r="W95" s="133"/>
      <c r="X95" s="133"/>
      <c r="Y95" s="133"/>
      <c r="Z95" s="133"/>
      <c r="AA95" s="137"/>
      <c r="AT95" s="138" t="s">
        <v>156</v>
      </c>
      <c r="AU95" s="138" t="s">
        <v>79</v>
      </c>
      <c r="AV95" s="138" t="s">
        <v>79</v>
      </c>
      <c r="AW95" s="138" t="s">
        <v>86</v>
      </c>
      <c r="AX95" s="138" t="s">
        <v>70</v>
      </c>
      <c r="AY95" s="138" t="s">
        <v>105</v>
      </c>
    </row>
    <row r="96" spans="2:63" s="111" customFormat="1" ht="23.25" customHeight="1">
      <c r="B96" s="112"/>
      <c r="C96" s="113"/>
      <c r="D96" s="121" t="s">
        <v>425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66">
        <f>$BK$96</f>
        <v>0</v>
      </c>
      <c r="O96" s="265"/>
      <c r="P96" s="265"/>
      <c r="Q96" s="265"/>
      <c r="R96" s="113"/>
      <c r="S96" s="115"/>
      <c r="T96" s="116"/>
      <c r="U96" s="113"/>
      <c r="V96" s="113"/>
      <c r="W96" s="117">
        <f>SUM($W$97:$W$110)</f>
        <v>0</v>
      </c>
      <c r="X96" s="113"/>
      <c r="Y96" s="117">
        <f>SUM($Y$97:$Y$110)</f>
        <v>0</v>
      </c>
      <c r="Z96" s="113"/>
      <c r="AA96" s="118">
        <f>SUM($AA$97:$AA$110)</f>
        <v>0</v>
      </c>
      <c r="AR96" s="119" t="s">
        <v>21</v>
      </c>
      <c r="AT96" s="119" t="s">
        <v>69</v>
      </c>
      <c r="AU96" s="119" t="s">
        <v>79</v>
      </c>
      <c r="AY96" s="119" t="s">
        <v>105</v>
      </c>
      <c r="BK96" s="120">
        <f>SUM($BK$97:$BK$110)</f>
        <v>0</v>
      </c>
    </row>
    <row r="97" spans="2:65" s="6" customFormat="1" ht="39" customHeight="1">
      <c r="B97" s="22"/>
      <c r="C97" s="122" t="s">
        <v>135</v>
      </c>
      <c r="D97" s="122" t="s">
        <v>106</v>
      </c>
      <c r="E97" s="123" t="s">
        <v>459</v>
      </c>
      <c r="F97" s="268" t="s">
        <v>460</v>
      </c>
      <c r="G97" s="269"/>
      <c r="H97" s="269"/>
      <c r="I97" s="269"/>
      <c r="J97" s="125" t="s">
        <v>454</v>
      </c>
      <c r="K97" s="126">
        <v>22.934</v>
      </c>
      <c r="L97" s="270"/>
      <c r="M97" s="269"/>
      <c r="N97" s="271">
        <f>ROUND($L$97*$K$97,2)</f>
        <v>0</v>
      </c>
      <c r="O97" s="269"/>
      <c r="P97" s="269"/>
      <c r="Q97" s="269"/>
      <c r="R97" s="124" t="s">
        <v>110</v>
      </c>
      <c r="S97" s="42"/>
      <c r="T97" s="127"/>
      <c r="U97" s="128" t="s">
        <v>40</v>
      </c>
      <c r="V97" s="23"/>
      <c r="W97" s="23"/>
      <c r="X97" s="129">
        <v>0</v>
      </c>
      <c r="Y97" s="129">
        <f>$X$97*$K$97</f>
        <v>0</v>
      </c>
      <c r="Z97" s="129">
        <v>0</v>
      </c>
      <c r="AA97" s="130">
        <f>$Z$97*$K$97</f>
        <v>0</v>
      </c>
      <c r="AR97" s="84" t="s">
        <v>111</v>
      </c>
      <c r="AT97" s="84" t="s">
        <v>106</v>
      </c>
      <c r="AU97" s="84" t="s">
        <v>120</v>
      </c>
      <c r="AY97" s="6" t="s">
        <v>105</v>
      </c>
      <c r="BE97" s="131">
        <f>IF($U$97="základní",$N$97,0)</f>
        <v>0</v>
      </c>
      <c r="BF97" s="131">
        <f>IF($U$97="snížená",$N$97,0)</f>
        <v>0</v>
      </c>
      <c r="BG97" s="131">
        <f>IF($U$97="zákl. přenesená",$N$97,0)</f>
        <v>0</v>
      </c>
      <c r="BH97" s="131">
        <f>IF($U$97="sníž. přenesená",$N$97,0)</f>
        <v>0</v>
      </c>
      <c r="BI97" s="131">
        <f>IF($U$97="nulová",$N$97,0)</f>
        <v>0</v>
      </c>
      <c r="BJ97" s="84" t="s">
        <v>21</v>
      </c>
      <c r="BK97" s="131">
        <f>ROUND($L$97*$K$97,2)</f>
        <v>0</v>
      </c>
      <c r="BL97" s="84" t="s">
        <v>111</v>
      </c>
      <c r="BM97" s="84" t="s">
        <v>461</v>
      </c>
    </row>
    <row r="98" spans="2:47" s="6" customFormat="1" ht="16.5" customHeight="1">
      <c r="B98" s="22"/>
      <c r="C98" s="23"/>
      <c r="D98" s="23"/>
      <c r="E98" s="23"/>
      <c r="F98" s="262" t="s">
        <v>462</v>
      </c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42"/>
      <c r="T98" s="55"/>
      <c r="U98" s="23"/>
      <c r="V98" s="23"/>
      <c r="W98" s="23"/>
      <c r="X98" s="23"/>
      <c r="Y98" s="23"/>
      <c r="Z98" s="23"/>
      <c r="AA98" s="56"/>
      <c r="AT98" s="6" t="s">
        <v>114</v>
      </c>
      <c r="AU98" s="6" t="s">
        <v>120</v>
      </c>
    </row>
    <row r="99" spans="2:65" s="6" customFormat="1" ht="27" customHeight="1">
      <c r="B99" s="22"/>
      <c r="C99" s="122" t="s">
        <v>140</v>
      </c>
      <c r="D99" s="122" t="s">
        <v>106</v>
      </c>
      <c r="E99" s="123" t="s">
        <v>463</v>
      </c>
      <c r="F99" s="268" t="s">
        <v>464</v>
      </c>
      <c r="G99" s="269"/>
      <c r="H99" s="269"/>
      <c r="I99" s="269"/>
      <c r="J99" s="125" t="s">
        <v>454</v>
      </c>
      <c r="K99" s="126">
        <v>22.934</v>
      </c>
      <c r="L99" s="270"/>
      <c r="M99" s="269"/>
      <c r="N99" s="271">
        <f>ROUND($L$99*$K$99,2)</f>
        <v>0</v>
      </c>
      <c r="O99" s="269"/>
      <c r="P99" s="269"/>
      <c r="Q99" s="269"/>
      <c r="R99" s="124" t="s">
        <v>110</v>
      </c>
      <c r="S99" s="42"/>
      <c r="T99" s="127"/>
      <c r="U99" s="128" t="s">
        <v>40</v>
      </c>
      <c r="V99" s="23"/>
      <c r="W99" s="23"/>
      <c r="X99" s="129">
        <v>0</v>
      </c>
      <c r="Y99" s="129">
        <f>$X$99*$K$99</f>
        <v>0</v>
      </c>
      <c r="Z99" s="129">
        <v>0</v>
      </c>
      <c r="AA99" s="130">
        <f>$Z$99*$K$99</f>
        <v>0</v>
      </c>
      <c r="AR99" s="84" t="s">
        <v>111</v>
      </c>
      <c r="AT99" s="84" t="s">
        <v>106</v>
      </c>
      <c r="AU99" s="84" t="s">
        <v>120</v>
      </c>
      <c r="AY99" s="6" t="s">
        <v>105</v>
      </c>
      <c r="BE99" s="131">
        <f>IF($U$99="základní",$N$99,0)</f>
        <v>0</v>
      </c>
      <c r="BF99" s="131">
        <f>IF($U$99="snížená",$N$99,0)</f>
        <v>0</v>
      </c>
      <c r="BG99" s="131">
        <f>IF($U$99="zákl. přenesená",$N$99,0)</f>
        <v>0</v>
      </c>
      <c r="BH99" s="131">
        <f>IF($U$99="sníž. přenesená",$N$99,0)</f>
        <v>0</v>
      </c>
      <c r="BI99" s="131">
        <f>IF($U$99="nulová",$N$99,0)</f>
        <v>0</v>
      </c>
      <c r="BJ99" s="84" t="s">
        <v>21</v>
      </c>
      <c r="BK99" s="131">
        <f>ROUND($L$99*$K$99,2)</f>
        <v>0</v>
      </c>
      <c r="BL99" s="84" t="s">
        <v>111</v>
      </c>
      <c r="BM99" s="84" t="s">
        <v>465</v>
      </c>
    </row>
    <row r="100" spans="2:47" s="6" customFormat="1" ht="16.5" customHeight="1">
      <c r="B100" s="22"/>
      <c r="C100" s="23"/>
      <c r="D100" s="23"/>
      <c r="E100" s="23"/>
      <c r="F100" s="262" t="s">
        <v>466</v>
      </c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42"/>
      <c r="T100" s="55"/>
      <c r="U100" s="23"/>
      <c r="V100" s="23"/>
      <c r="W100" s="23"/>
      <c r="X100" s="23"/>
      <c r="Y100" s="23"/>
      <c r="Z100" s="23"/>
      <c r="AA100" s="56"/>
      <c r="AT100" s="6" t="s">
        <v>114</v>
      </c>
      <c r="AU100" s="6" t="s">
        <v>120</v>
      </c>
    </row>
    <row r="101" spans="2:65" s="6" customFormat="1" ht="27" customHeight="1">
      <c r="B101" s="22"/>
      <c r="C101" s="122" t="s">
        <v>145</v>
      </c>
      <c r="D101" s="122" t="s">
        <v>106</v>
      </c>
      <c r="E101" s="123" t="s">
        <v>467</v>
      </c>
      <c r="F101" s="268" t="s">
        <v>468</v>
      </c>
      <c r="G101" s="269"/>
      <c r="H101" s="269"/>
      <c r="I101" s="269"/>
      <c r="J101" s="125" t="s">
        <v>454</v>
      </c>
      <c r="K101" s="126">
        <v>137.604</v>
      </c>
      <c r="L101" s="270"/>
      <c r="M101" s="269"/>
      <c r="N101" s="271">
        <f>ROUND($L$101*$K$101,2)</f>
        <v>0</v>
      </c>
      <c r="O101" s="269"/>
      <c r="P101" s="269"/>
      <c r="Q101" s="269"/>
      <c r="R101" s="124" t="s">
        <v>110</v>
      </c>
      <c r="S101" s="42"/>
      <c r="T101" s="127"/>
      <c r="U101" s="128" t="s">
        <v>40</v>
      </c>
      <c r="V101" s="23"/>
      <c r="W101" s="23"/>
      <c r="X101" s="129">
        <v>0</v>
      </c>
      <c r="Y101" s="129">
        <f>$X$101*$K$101</f>
        <v>0</v>
      </c>
      <c r="Z101" s="129">
        <v>0</v>
      </c>
      <c r="AA101" s="130">
        <f>$Z$101*$K$101</f>
        <v>0</v>
      </c>
      <c r="AR101" s="84" t="s">
        <v>111</v>
      </c>
      <c r="AT101" s="84" t="s">
        <v>106</v>
      </c>
      <c r="AU101" s="84" t="s">
        <v>120</v>
      </c>
      <c r="AY101" s="6" t="s">
        <v>105</v>
      </c>
      <c r="BE101" s="131">
        <f>IF($U$101="základní",$N$101,0)</f>
        <v>0</v>
      </c>
      <c r="BF101" s="131">
        <f>IF($U$101="snížená",$N$101,0)</f>
        <v>0</v>
      </c>
      <c r="BG101" s="131">
        <f>IF($U$101="zákl. přenesená",$N$101,0)</f>
        <v>0</v>
      </c>
      <c r="BH101" s="131">
        <f>IF($U$101="sníž. přenesená",$N$101,0)</f>
        <v>0</v>
      </c>
      <c r="BI101" s="131">
        <f>IF($U$101="nulová",$N$101,0)</f>
        <v>0</v>
      </c>
      <c r="BJ101" s="84" t="s">
        <v>21</v>
      </c>
      <c r="BK101" s="131">
        <f>ROUND($L$101*$K$101,2)</f>
        <v>0</v>
      </c>
      <c r="BL101" s="84" t="s">
        <v>111</v>
      </c>
      <c r="BM101" s="84" t="s">
        <v>469</v>
      </c>
    </row>
    <row r="102" spans="2:47" s="6" customFormat="1" ht="16.5" customHeight="1">
      <c r="B102" s="22"/>
      <c r="C102" s="23"/>
      <c r="D102" s="23"/>
      <c r="E102" s="23"/>
      <c r="F102" s="262" t="s">
        <v>470</v>
      </c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42"/>
      <c r="T102" s="55"/>
      <c r="U102" s="23"/>
      <c r="V102" s="23"/>
      <c r="W102" s="23"/>
      <c r="X102" s="23"/>
      <c r="Y102" s="23"/>
      <c r="Z102" s="23"/>
      <c r="AA102" s="56"/>
      <c r="AT102" s="6" t="s">
        <v>114</v>
      </c>
      <c r="AU102" s="6" t="s">
        <v>120</v>
      </c>
    </row>
    <row r="103" spans="2:51" s="6" customFormat="1" ht="15.75" customHeight="1">
      <c r="B103" s="132"/>
      <c r="C103" s="133"/>
      <c r="D103" s="133"/>
      <c r="E103" s="133"/>
      <c r="F103" s="272" t="s">
        <v>471</v>
      </c>
      <c r="G103" s="273"/>
      <c r="H103" s="273"/>
      <c r="I103" s="273"/>
      <c r="J103" s="133"/>
      <c r="K103" s="134">
        <v>137.604</v>
      </c>
      <c r="L103" s="133"/>
      <c r="M103" s="133"/>
      <c r="N103" s="133"/>
      <c r="O103" s="133"/>
      <c r="P103" s="133"/>
      <c r="Q103" s="133"/>
      <c r="R103" s="133"/>
      <c r="S103" s="135"/>
      <c r="T103" s="136"/>
      <c r="U103" s="133"/>
      <c r="V103" s="133"/>
      <c r="W103" s="133"/>
      <c r="X103" s="133"/>
      <c r="Y103" s="133"/>
      <c r="Z103" s="133"/>
      <c r="AA103" s="137"/>
      <c r="AT103" s="138" t="s">
        <v>156</v>
      </c>
      <c r="AU103" s="138" t="s">
        <v>120</v>
      </c>
      <c r="AV103" s="138" t="s">
        <v>79</v>
      </c>
      <c r="AW103" s="138" t="s">
        <v>70</v>
      </c>
      <c r="AX103" s="138" t="s">
        <v>21</v>
      </c>
      <c r="AY103" s="138" t="s">
        <v>105</v>
      </c>
    </row>
    <row r="104" spans="2:65" s="6" customFormat="1" ht="27" customHeight="1">
      <c r="B104" s="22"/>
      <c r="C104" s="122" t="s">
        <v>150</v>
      </c>
      <c r="D104" s="122" t="s">
        <v>106</v>
      </c>
      <c r="E104" s="123" t="s">
        <v>472</v>
      </c>
      <c r="F104" s="268" t="s">
        <v>473</v>
      </c>
      <c r="G104" s="269"/>
      <c r="H104" s="269"/>
      <c r="I104" s="269"/>
      <c r="J104" s="125" t="s">
        <v>454</v>
      </c>
      <c r="K104" s="126">
        <v>20.614</v>
      </c>
      <c r="L104" s="270"/>
      <c r="M104" s="269"/>
      <c r="N104" s="271">
        <f>ROUND($L$104*$K$104,2)</f>
        <v>0</v>
      </c>
      <c r="O104" s="269"/>
      <c r="P104" s="269"/>
      <c r="Q104" s="269"/>
      <c r="R104" s="124" t="s">
        <v>110</v>
      </c>
      <c r="S104" s="42"/>
      <c r="T104" s="127"/>
      <c r="U104" s="128" t="s">
        <v>40</v>
      </c>
      <c r="V104" s="23"/>
      <c r="W104" s="23"/>
      <c r="X104" s="129">
        <v>0</v>
      </c>
      <c r="Y104" s="129">
        <f>$X$104*$K$104</f>
        <v>0</v>
      </c>
      <c r="Z104" s="129">
        <v>0</v>
      </c>
      <c r="AA104" s="130">
        <f>$Z$104*$K$104</f>
        <v>0</v>
      </c>
      <c r="AR104" s="84" t="s">
        <v>111</v>
      </c>
      <c r="AT104" s="84" t="s">
        <v>106</v>
      </c>
      <c r="AU104" s="84" t="s">
        <v>120</v>
      </c>
      <c r="AY104" s="6" t="s">
        <v>105</v>
      </c>
      <c r="BE104" s="131">
        <f>IF($U$104="základní",$N$104,0)</f>
        <v>0</v>
      </c>
      <c r="BF104" s="131">
        <f>IF($U$104="snížená",$N$104,0)</f>
        <v>0</v>
      </c>
      <c r="BG104" s="131">
        <f>IF($U$104="zákl. přenesená",$N$104,0)</f>
        <v>0</v>
      </c>
      <c r="BH104" s="131">
        <f>IF($U$104="sníž. přenesená",$N$104,0)</f>
        <v>0</v>
      </c>
      <c r="BI104" s="131">
        <f>IF($U$104="nulová",$N$104,0)</f>
        <v>0</v>
      </c>
      <c r="BJ104" s="84" t="s">
        <v>21</v>
      </c>
      <c r="BK104" s="131">
        <f>ROUND($L$104*$K$104,2)</f>
        <v>0</v>
      </c>
      <c r="BL104" s="84" t="s">
        <v>111</v>
      </c>
      <c r="BM104" s="84" t="s">
        <v>474</v>
      </c>
    </row>
    <row r="105" spans="2:47" s="6" customFormat="1" ht="16.5" customHeight="1">
      <c r="B105" s="22"/>
      <c r="C105" s="23"/>
      <c r="D105" s="23"/>
      <c r="E105" s="23"/>
      <c r="F105" s="262" t="s">
        <v>475</v>
      </c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42"/>
      <c r="T105" s="55"/>
      <c r="U105" s="23"/>
      <c r="V105" s="23"/>
      <c r="W105" s="23"/>
      <c r="X105" s="23"/>
      <c r="Y105" s="23"/>
      <c r="Z105" s="23"/>
      <c r="AA105" s="56"/>
      <c r="AT105" s="6" t="s">
        <v>114</v>
      </c>
      <c r="AU105" s="6" t="s">
        <v>120</v>
      </c>
    </row>
    <row r="106" spans="2:51" s="6" customFormat="1" ht="15.75" customHeight="1">
      <c r="B106" s="132"/>
      <c r="C106" s="133"/>
      <c r="D106" s="133"/>
      <c r="E106" s="133"/>
      <c r="F106" s="272" t="s">
        <v>476</v>
      </c>
      <c r="G106" s="273"/>
      <c r="H106" s="273"/>
      <c r="I106" s="273"/>
      <c r="J106" s="133"/>
      <c r="K106" s="134">
        <v>20.614</v>
      </c>
      <c r="L106" s="133"/>
      <c r="M106" s="133"/>
      <c r="N106" s="133"/>
      <c r="O106" s="133"/>
      <c r="P106" s="133"/>
      <c r="Q106" s="133"/>
      <c r="R106" s="133"/>
      <c r="S106" s="135"/>
      <c r="T106" s="136"/>
      <c r="U106" s="133"/>
      <c r="V106" s="133"/>
      <c r="W106" s="133"/>
      <c r="X106" s="133"/>
      <c r="Y106" s="133"/>
      <c r="Z106" s="133"/>
      <c r="AA106" s="137"/>
      <c r="AT106" s="138" t="s">
        <v>156</v>
      </c>
      <c r="AU106" s="138" t="s">
        <v>120</v>
      </c>
      <c r="AV106" s="138" t="s">
        <v>79</v>
      </c>
      <c r="AW106" s="138" t="s">
        <v>86</v>
      </c>
      <c r="AX106" s="138" t="s">
        <v>70</v>
      </c>
      <c r="AY106" s="138" t="s">
        <v>105</v>
      </c>
    </row>
    <row r="107" spans="2:65" s="6" customFormat="1" ht="27" customHeight="1">
      <c r="B107" s="22"/>
      <c r="C107" s="122" t="s">
        <v>26</v>
      </c>
      <c r="D107" s="122" t="s">
        <v>106</v>
      </c>
      <c r="E107" s="123" t="s">
        <v>477</v>
      </c>
      <c r="F107" s="268" t="s">
        <v>478</v>
      </c>
      <c r="G107" s="269"/>
      <c r="H107" s="269"/>
      <c r="I107" s="269"/>
      <c r="J107" s="125" t="s">
        <v>454</v>
      </c>
      <c r="K107" s="126">
        <v>2.065</v>
      </c>
      <c r="L107" s="270"/>
      <c r="M107" s="269"/>
      <c r="N107" s="271">
        <f>ROUND($L$107*$K$107,2)</f>
        <v>0</v>
      </c>
      <c r="O107" s="269"/>
      <c r="P107" s="269"/>
      <c r="Q107" s="269"/>
      <c r="R107" s="124" t="s">
        <v>110</v>
      </c>
      <c r="S107" s="42"/>
      <c r="T107" s="127"/>
      <c r="U107" s="128" t="s">
        <v>40</v>
      </c>
      <c r="V107" s="23"/>
      <c r="W107" s="23"/>
      <c r="X107" s="129">
        <v>0</v>
      </c>
      <c r="Y107" s="129">
        <f>$X$107*$K$107</f>
        <v>0</v>
      </c>
      <c r="Z107" s="129">
        <v>0</v>
      </c>
      <c r="AA107" s="130">
        <f>$Z$107*$K$107</f>
        <v>0</v>
      </c>
      <c r="AR107" s="84" t="s">
        <v>111</v>
      </c>
      <c r="AT107" s="84" t="s">
        <v>106</v>
      </c>
      <c r="AU107" s="84" t="s">
        <v>120</v>
      </c>
      <c r="AY107" s="6" t="s">
        <v>105</v>
      </c>
      <c r="BE107" s="131">
        <f>IF($U$107="základní",$N$107,0)</f>
        <v>0</v>
      </c>
      <c r="BF107" s="131">
        <f>IF($U$107="snížená",$N$107,0)</f>
        <v>0</v>
      </c>
      <c r="BG107" s="131">
        <f>IF($U$107="zákl. přenesená",$N$107,0)</f>
        <v>0</v>
      </c>
      <c r="BH107" s="131">
        <f>IF($U$107="sníž. přenesená",$N$107,0)</f>
        <v>0</v>
      </c>
      <c r="BI107" s="131">
        <f>IF($U$107="nulová",$N$107,0)</f>
        <v>0</v>
      </c>
      <c r="BJ107" s="84" t="s">
        <v>21</v>
      </c>
      <c r="BK107" s="131">
        <f>ROUND($L$107*$K$107,2)</f>
        <v>0</v>
      </c>
      <c r="BL107" s="84" t="s">
        <v>111</v>
      </c>
      <c r="BM107" s="84" t="s">
        <v>479</v>
      </c>
    </row>
    <row r="108" spans="2:47" s="6" customFormat="1" ht="16.5" customHeight="1">
      <c r="B108" s="22"/>
      <c r="C108" s="23"/>
      <c r="D108" s="23"/>
      <c r="E108" s="23"/>
      <c r="F108" s="262" t="s">
        <v>480</v>
      </c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42"/>
      <c r="T108" s="55"/>
      <c r="U108" s="23"/>
      <c r="V108" s="23"/>
      <c r="W108" s="23"/>
      <c r="X108" s="23"/>
      <c r="Y108" s="23"/>
      <c r="Z108" s="23"/>
      <c r="AA108" s="56"/>
      <c r="AT108" s="6" t="s">
        <v>114</v>
      </c>
      <c r="AU108" s="6" t="s">
        <v>120</v>
      </c>
    </row>
    <row r="109" spans="2:65" s="6" customFormat="1" ht="27" customHeight="1">
      <c r="B109" s="22"/>
      <c r="C109" s="122" t="s">
        <v>161</v>
      </c>
      <c r="D109" s="122" t="s">
        <v>106</v>
      </c>
      <c r="E109" s="123" t="s">
        <v>481</v>
      </c>
      <c r="F109" s="268" t="s">
        <v>482</v>
      </c>
      <c r="G109" s="269"/>
      <c r="H109" s="269"/>
      <c r="I109" s="269"/>
      <c r="J109" s="125" t="s">
        <v>454</v>
      </c>
      <c r="K109" s="126">
        <v>0.255</v>
      </c>
      <c r="L109" s="270"/>
      <c r="M109" s="269"/>
      <c r="N109" s="271">
        <f>ROUND($L$109*$K$109,2)</f>
        <v>0</v>
      </c>
      <c r="O109" s="269"/>
      <c r="P109" s="269"/>
      <c r="Q109" s="269"/>
      <c r="R109" s="124" t="s">
        <v>110</v>
      </c>
      <c r="S109" s="42"/>
      <c r="T109" s="127"/>
      <c r="U109" s="128" t="s">
        <v>40</v>
      </c>
      <c r="V109" s="23"/>
      <c r="W109" s="23"/>
      <c r="X109" s="129">
        <v>0</v>
      </c>
      <c r="Y109" s="129">
        <f>$X$109*$K$109</f>
        <v>0</v>
      </c>
      <c r="Z109" s="129">
        <v>0</v>
      </c>
      <c r="AA109" s="130">
        <f>$Z$109*$K$109</f>
        <v>0</v>
      </c>
      <c r="AR109" s="84" t="s">
        <v>111</v>
      </c>
      <c r="AT109" s="84" t="s">
        <v>106</v>
      </c>
      <c r="AU109" s="84" t="s">
        <v>120</v>
      </c>
      <c r="AY109" s="6" t="s">
        <v>105</v>
      </c>
      <c r="BE109" s="131">
        <f>IF($U$109="základní",$N$109,0)</f>
        <v>0</v>
      </c>
      <c r="BF109" s="131">
        <f>IF($U$109="snížená",$N$109,0)</f>
        <v>0</v>
      </c>
      <c r="BG109" s="131">
        <f>IF($U$109="zákl. přenesená",$N$109,0)</f>
        <v>0</v>
      </c>
      <c r="BH109" s="131">
        <f>IF($U$109="sníž. přenesená",$N$109,0)</f>
        <v>0</v>
      </c>
      <c r="BI109" s="131">
        <f>IF($U$109="nulová",$N$109,0)</f>
        <v>0</v>
      </c>
      <c r="BJ109" s="84" t="s">
        <v>21</v>
      </c>
      <c r="BK109" s="131">
        <f>ROUND($L$109*$K$109,2)</f>
        <v>0</v>
      </c>
      <c r="BL109" s="84" t="s">
        <v>111</v>
      </c>
      <c r="BM109" s="84" t="s">
        <v>483</v>
      </c>
    </row>
    <row r="110" spans="2:47" s="6" customFormat="1" ht="16.5" customHeight="1">
      <c r="B110" s="22"/>
      <c r="C110" s="23"/>
      <c r="D110" s="23"/>
      <c r="E110" s="23"/>
      <c r="F110" s="262" t="s">
        <v>484</v>
      </c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42"/>
      <c r="T110" s="55"/>
      <c r="U110" s="23"/>
      <c r="V110" s="23"/>
      <c r="W110" s="23"/>
      <c r="X110" s="23"/>
      <c r="Y110" s="23"/>
      <c r="Z110" s="23"/>
      <c r="AA110" s="56"/>
      <c r="AT110" s="6" t="s">
        <v>114</v>
      </c>
      <c r="AU110" s="6" t="s">
        <v>120</v>
      </c>
    </row>
    <row r="111" spans="2:63" s="111" customFormat="1" ht="37.5" customHeight="1">
      <c r="B111" s="112"/>
      <c r="C111" s="113"/>
      <c r="D111" s="114" t="s">
        <v>426</v>
      </c>
      <c r="E111" s="113"/>
      <c r="F111" s="113"/>
      <c r="G111" s="113"/>
      <c r="H111" s="113"/>
      <c r="I111" s="113"/>
      <c r="J111" s="113"/>
      <c r="K111" s="113"/>
      <c r="L111" s="113"/>
      <c r="M111" s="113"/>
      <c r="N111" s="264">
        <f>$BK$111</f>
        <v>0</v>
      </c>
      <c r="O111" s="265"/>
      <c r="P111" s="265"/>
      <c r="Q111" s="265"/>
      <c r="R111" s="113"/>
      <c r="S111" s="115"/>
      <c r="T111" s="116"/>
      <c r="U111" s="113"/>
      <c r="V111" s="113"/>
      <c r="W111" s="117">
        <f>$W$112+$W$115</f>
        <v>0</v>
      </c>
      <c r="X111" s="113"/>
      <c r="Y111" s="117">
        <f>$Y$112+$Y$115</f>
        <v>0</v>
      </c>
      <c r="Z111" s="113"/>
      <c r="AA111" s="118">
        <f>$AA$112+$AA$115</f>
        <v>2.32004</v>
      </c>
      <c r="AR111" s="119" t="s">
        <v>79</v>
      </c>
      <c r="AT111" s="119" t="s">
        <v>69</v>
      </c>
      <c r="AU111" s="119" t="s">
        <v>70</v>
      </c>
      <c r="AY111" s="119" t="s">
        <v>105</v>
      </c>
      <c r="BK111" s="120">
        <f>$BK$112+$BK$115</f>
        <v>0</v>
      </c>
    </row>
    <row r="112" spans="2:63" s="111" customFormat="1" ht="21" customHeight="1">
      <c r="B112" s="112"/>
      <c r="C112" s="113"/>
      <c r="D112" s="121" t="s">
        <v>427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266">
        <f>$BK$112</f>
        <v>0</v>
      </c>
      <c r="O112" s="265"/>
      <c r="P112" s="265"/>
      <c r="Q112" s="265"/>
      <c r="R112" s="113"/>
      <c r="S112" s="115"/>
      <c r="T112" s="116"/>
      <c r="U112" s="113"/>
      <c r="V112" s="113"/>
      <c r="W112" s="117">
        <f>SUM($W$113:$W$114)</f>
        <v>0</v>
      </c>
      <c r="X112" s="113"/>
      <c r="Y112" s="117">
        <f>SUM($Y$113:$Y$114)</f>
        <v>0</v>
      </c>
      <c r="Z112" s="113"/>
      <c r="AA112" s="118">
        <f>SUM($AA$113:$AA$114)</f>
        <v>0.255</v>
      </c>
      <c r="AR112" s="119" t="s">
        <v>79</v>
      </c>
      <c r="AT112" s="119" t="s">
        <v>69</v>
      </c>
      <c r="AU112" s="119" t="s">
        <v>21</v>
      </c>
      <c r="AY112" s="119" t="s">
        <v>105</v>
      </c>
      <c r="BK112" s="120">
        <f>SUM($BK$113:$BK$114)</f>
        <v>0</v>
      </c>
    </row>
    <row r="113" spans="2:65" s="6" customFormat="1" ht="27" customHeight="1">
      <c r="B113" s="22"/>
      <c r="C113" s="122" t="s">
        <v>166</v>
      </c>
      <c r="D113" s="122" t="s">
        <v>106</v>
      </c>
      <c r="E113" s="123" t="s">
        <v>485</v>
      </c>
      <c r="F113" s="268" t="s">
        <v>486</v>
      </c>
      <c r="G113" s="269"/>
      <c r="H113" s="269"/>
      <c r="I113" s="269"/>
      <c r="J113" s="125" t="s">
        <v>117</v>
      </c>
      <c r="K113" s="126">
        <v>25.5</v>
      </c>
      <c r="L113" s="270"/>
      <c r="M113" s="269"/>
      <c r="N113" s="271">
        <f>ROUND($L$113*$K$113,2)</f>
        <v>0</v>
      </c>
      <c r="O113" s="269"/>
      <c r="P113" s="269"/>
      <c r="Q113" s="269"/>
      <c r="R113" s="124" t="s">
        <v>110</v>
      </c>
      <c r="S113" s="42"/>
      <c r="T113" s="127"/>
      <c r="U113" s="128" t="s">
        <v>40</v>
      </c>
      <c r="V113" s="23"/>
      <c r="W113" s="23"/>
      <c r="X113" s="129">
        <v>0</v>
      </c>
      <c r="Y113" s="129">
        <f>$X$113*$K$113</f>
        <v>0</v>
      </c>
      <c r="Z113" s="129">
        <v>0.01</v>
      </c>
      <c r="AA113" s="130">
        <f>$Z$113*$K$113</f>
        <v>0.255</v>
      </c>
      <c r="AR113" s="84" t="s">
        <v>183</v>
      </c>
      <c r="AT113" s="84" t="s">
        <v>106</v>
      </c>
      <c r="AU113" s="84" t="s">
        <v>79</v>
      </c>
      <c r="AY113" s="6" t="s">
        <v>105</v>
      </c>
      <c r="BE113" s="131">
        <f>IF($U$113="základní",$N$113,0)</f>
        <v>0</v>
      </c>
      <c r="BF113" s="131">
        <f>IF($U$113="snížená",$N$113,0)</f>
        <v>0</v>
      </c>
      <c r="BG113" s="131">
        <f>IF($U$113="zákl. přenesená",$N$113,0)</f>
        <v>0</v>
      </c>
      <c r="BH113" s="131">
        <f>IF($U$113="sníž. přenesená",$N$113,0)</f>
        <v>0</v>
      </c>
      <c r="BI113" s="131">
        <f>IF($U$113="nulová",$N$113,0)</f>
        <v>0</v>
      </c>
      <c r="BJ113" s="84" t="s">
        <v>21</v>
      </c>
      <c r="BK113" s="131">
        <f>ROUND($L$113*$K$113,2)</f>
        <v>0</v>
      </c>
      <c r="BL113" s="84" t="s">
        <v>183</v>
      </c>
      <c r="BM113" s="84" t="s">
        <v>487</v>
      </c>
    </row>
    <row r="114" spans="2:47" s="6" customFormat="1" ht="16.5" customHeight="1">
      <c r="B114" s="22"/>
      <c r="C114" s="23"/>
      <c r="D114" s="23"/>
      <c r="E114" s="23"/>
      <c r="F114" s="262" t="s">
        <v>488</v>
      </c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42"/>
      <c r="T114" s="55"/>
      <c r="U114" s="23"/>
      <c r="V114" s="23"/>
      <c r="W114" s="23"/>
      <c r="X114" s="23"/>
      <c r="Y114" s="23"/>
      <c r="Z114" s="23"/>
      <c r="AA114" s="56"/>
      <c r="AT114" s="6" t="s">
        <v>114</v>
      </c>
      <c r="AU114" s="6" t="s">
        <v>79</v>
      </c>
    </row>
    <row r="115" spans="2:63" s="111" customFormat="1" ht="30.75" customHeight="1">
      <c r="B115" s="112"/>
      <c r="C115" s="113"/>
      <c r="D115" s="121" t="s">
        <v>428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266">
        <f>$BK$115</f>
        <v>0</v>
      </c>
      <c r="O115" s="265"/>
      <c r="P115" s="265"/>
      <c r="Q115" s="265"/>
      <c r="R115" s="113"/>
      <c r="S115" s="115"/>
      <c r="T115" s="116"/>
      <c r="U115" s="113"/>
      <c r="V115" s="113"/>
      <c r="W115" s="117">
        <f>SUM($W$116:$W$127)</f>
        <v>0</v>
      </c>
      <c r="X115" s="113"/>
      <c r="Y115" s="117">
        <f>SUM($Y$116:$Y$127)</f>
        <v>0</v>
      </c>
      <c r="Z115" s="113"/>
      <c r="AA115" s="118">
        <f>SUM($AA$116:$AA$127)</f>
        <v>2.06504</v>
      </c>
      <c r="AR115" s="119" t="s">
        <v>79</v>
      </c>
      <c r="AT115" s="119" t="s">
        <v>69</v>
      </c>
      <c r="AU115" s="119" t="s">
        <v>21</v>
      </c>
      <c r="AY115" s="119" t="s">
        <v>105</v>
      </c>
      <c r="BK115" s="120">
        <f>SUM($BK$116:$BK$127)</f>
        <v>0</v>
      </c>
    </row>
    <row r="116" spans="2:65" s="6" customFormat="1" ht="15.75" customHeight="1">
      <c r="B116" s="22"/>
      <c r="C116" s="122" t="s">
        <v>171</v>
      </c>
      <c r="D116" s="122" t="s">
        <v>106</v>
      </c>
      <c r="E116" s="123" t="s">
        <v>489</v>
      </c>
      <c r="F116" s="268" t="s">
        <v>490</v>
      </c>
      <c r="G116" s="269"/>
      <c r="H116" s="269"/>
      <c r="I116" s="269"/>
      <c r="J116" s="125" t="s">
        <v>117</v>
      </c>
      <c r="K116" s="126">
        <v>25.5</v>
      </c>
      <c r="L116" s="270"/>
      <c r="M116" s="269"/>
      <c r="N116" s="271">
        <f>ROUND($L$116*$K$116,2)</f>
        <v>0</v>
      </c>
      <c r="O116" s="269"/>
      <c r="P116" s="269"/>
      <c r="Q116" s="269"/>
      <c r="R116" s="124" t="s">
        <v>110</v>
      </c>
      <c r="S116" s="42"/>
      <c r="T116" s="127"/>
      <c r="U116" s="128" t="s">
        <v>40</v>
      </c>
      <c r="V116" s="23"/>
      <c r="W116" s="23"/>
      <c r="X116" s="129">
        <v>0</v>
      </c>
      <c r="Y116" s="129">
        <f>$X$116*$K$116</f>
        <v>0</v>
      </c>
      <c r="Z116" s="129">
        <v>0.015</v>
      </c>
      <c r="AA116" s="130">
        <f>$Z$116*$K$116</f>
        <v>0.3825</v>
      </c>
      <c r="AR116" s="84" t="s">
        <v>183</v>
      </c>
      <c r="AT116" s="84" t="s">
        <v>106</v>
      </c>
      <c r="AU116" s="84" t="s">
        <v>79</v>
      </c>
      <c r="AY116" s="6" t="s">
        <v>105</v>
      </c>
      <c r="BE116" s="131">
        <f>IF($U$116="základní",$N$116,0)</f>
        <v>0</v>
      </c>
      <c r="BF116" s="131">
        <f>IF($U$116="snížená",$N$116,0)</f>
        <v>0</v>
      </c>
      <c r="BG116" s="131">
        <f>IF($U$116="zákl. přenesená",$N$116,0)</f>
        <v>0</v>
      </c>
      <c r="BH116" s="131">
        <f>IF($U$116="sníž. přenesená",$N$116,0)</f>
        <v>0</v>
      </c>
      <c r="BI116" s="131">
        <f>IF($U$116="nulová",$N$116,0)</f>
        <v>0</v>
      </c>
      <c r="BJ116" s="84" t="s">
        <v>21</v>
      </c>
      <c r="BK116" s="131">
        <f>ROUND($L$116*$K$116,2)</f>
        <v>0</v>
      </c>
      <c r="BL116" s="84" t="s">
        <v>183</v>
      </c>
      <c r="BM116" s="84" t="s">
        <v>491</v>
      </c>
    </row>
    <row r="117" spans="2:47" s="6" customFormat="1" ht="16.5" customHeight="1">
      <c r="B117" s="22"/>
      <c r="C117" s="23"/>
      <c r="D117" s="23"/>
      <c r="E117" s="23"/>
      <c r="F117" s="262" t="s">
        <v>492</v>
      </c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42"/>
      <c r="T117" s="55"/>
      <c r="U117" s="23"/>
      <c r="V117" s="23"/>
      <c r="W117" s="23"/>
      <c r="X117" s="23"/>
      <c r="Y117" s="23"/>
      <c r="Z117" s="23"/>
      <c r="AA117" s="56"/>
      <c r="AT117" s="6" t="s">
        <v>114</v>
      </c>
      <c r="AU117" s="6" t="s">
        <v>79</v>
      </c>
    </row>
    <row r="118" spans="2:51" s="6" customFormat="1" ht="15.75" customHeight="1">
      <c r="B118" s="132"/>
      <c r="C118" s="133"/>
      <c r="D118" s="133"/>
      <c r="E118" s="133"/>
      <c r="F118" s="272" t="s">
        <v>493</v>
      </c>
      <c r="G118" s="273"/>
      <c r="H118" s="273"/>
      <c r="I118" s="273"/>
      <c r="J118" s="133"/>
      <c r="K118" s="134">
        <v>25.5</v>
      </c>
      <c r="L118" s="133"/>
      <c r="M118" s="133"/>
      <c r="N118" s="133"/>
      <c r="O118" s="133"/>
      <c r="P118" s="133"/>
      <c r="Q118" s="133"/>
      <c r="R118" s="133"/>
      <c r="S118" s="135"/>
      <c r="T118" s="136"/>
      <c r="U118" s="133"/>
      <c r="V118" s="133"/>
      <c r="W118" s="133"/>
      <c r="X118" s="133"/>
      <c r="Y118" s="133"/>
      <c r="Z118" s="133"/>
      <c r="AA118" s="137"/>
      <c r="AT118" s="138" t="s">
        <v>156</v>
      </c>
      <c r="AU118" s="138" t="s">
        <v>79</v>
      </c>
      <c r="AV118" s="138" t="s">
        <v>79</v>
      </c>
      <c r="AW118" s="138" t="s">
        <v>86</v>
      </c>
      <c r="AX118" s="138" t="s">
        <v>21</v>
      </c>
      <c r="AY118" s="138" t="s">
        <v>105</v>
      </c>
    </row>
    <row r="119" spans="2:65" s="6" customFormat="1" ht="27" customHeight="1">
      <c r="B119" s="22"/>
      <c r="C119" s="122" t="s">
        <v>176</v>
      </c>
      <c r="D119" s="122" t="s">
        <v>106</v>
      </c>
      <c r="E119" s="123" t="s">
        <v>494</v>
      </c>
      <c r="F119" s="268" t="s">
        <v>495</v>
      </c>
      <c r="G119" s="269"/>
      <c r="H119" s="269"/>
      <c r="I119" s="269"/>
      <c r="J119" s="125" t="s">
        <v>496</v>
      </c>
      <c r="K119" s="126">
        <v>30</v>
      </c>
      <c r="L119" s="270"/>
      <c r="M119" s="269"/>
      <c r="N119" s="271">
        <f>ROUND($L$119*$K$119,2)</f>
        <v>0</v>
      </c>
      <c r="O119" s="269"/>
      <c r="P119" s="269"/>
      <c r="Q119" s="269"/>
      <c r="R119" s="124" t="s">
        <v>110</v>
      </c>
      <c r="S119" s="42"/>
      <c r="T119" s="127"/>
      <c r="U119" s="128" t="s">
        <v>40</v>
      </c>
      <c r="V119" s="23"/>
      <c r="W119" s="23"/>
      <c r="X119" s="129">
        <v>0</v>
      </c>
      <c r="Y119" s="129">
        <f>$X$119*$K$119</f>
        <v>0</v>
      </c>
      <c r="Z119" s="129">
        <v>0.017</v>
      </c>
      <c r="AA119" s="130">
        <f>$Z$119*$K$119</f>
        <v>0.51</v>
      </c>
      <c r="AR119" s="84" t="s">
        <v>183</v>
      </c>
      <c r="AT119" s="84" t="s">
        <v>106</v>
      </c>
      <c r="AU119" s="84" t="s">
        <v>79</v>
      </c>
      <c r="AY119" s="6" t="s">
        <v>105</v>
      </c>
      <c r="BE119" s="131">
        <f>IF($U$119="základní",$N$119,0)</f>
        <v>0</v>
      </c>
      <c r="BF119" s="131">
        <f>IF($U$119="snížená",$N$119,0)</f>
        <v>0</v>
      </c>
      <c r="BG119" s="131">
        <f>IF($U$119="zákl. přenesená",$N$119,0)</f>
        <v>0</v>
      </c>
      <c r="BH119" s="131">
        <f>IF($U$119="sníž. přenesená",$N$119,0)</f>
        <v>0</v>
      </c>
      <c r="BI119" s="131">
        <f>IF($U$119="nulová",$N$119,0)</f>
        <v>0</v>
      </c>
      <c r="BJ119" s="84" t="s">
        <v>21</v>
      </c>
      <c r="BK119" s="131">
        <f>ROUND($L$119*$K$119,2)</f>
        <v>0</v>
      </c>
      <c r="BL119" s="84" t="s">
        <v>183</v>
      </c>
      <c r="BM119" s="84" t="s">
        <v>497</v>
      </c>
    </row>
    <row r="120" spans="2:47" s="6" customFormat="1" ht="16.5" customHeight="1">
      <c r="B120" s="22"/>
      <c r="C120" s="23"/>
      <c r="D120" s="23"/>
      <c r="E120" s="23"/>
      <c r="F120" s="262" t="s">
        <v>498</v>
      </c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42"/>
      <c r="T120" s="55"/>
      <c r="U120" s="23"/>
      <c r="V120" s="23"/>
      <c r="W120" s="23"/>
      <c r="X120" s="23"/>
      <c r="Y120" s="23"/>
      <c r="Z120" s="23"/>
      <c r="AA120" s="56"/>
      <c r="AT120" s="6" t="s">
        <v>114</v>
      </c>
      <c r="AU120" s="6" t="s">
        <v>79</v>
      </c>
    </row>
    <row r="121" spans="2:51" s="6" customFormat="1" ht="15.75" customHeight="1">
      <c r="B121" s="132"/>
      <c r="C121" s="133"/>
      <c r="D121" s="133"/>
      <c r="E121" s="133"/>
      <c r="F121" s="272" t="s">
        <v>499</v>
      </c>
      <c r="G121" s="273"/>
      <c r="H121" s="273"/>
      <c r="I121" s="273"/>
      <c r="J121" s="133"/>
      <c r="K121" s="134">
        <v>30</v>
      </c>
      <c r="L121" s="133"/>
      <c r="M121" s="133"/>
      <c r="N121" s="133"/>
      <c r="O121" s="133"/>
      <c r="P121" s="133"/>
      <c r="Q121" s="133"/>
      <c r="R121" s="133"/>
      <c r="S121" s="135"/>
      <c r="T121" s="136"/>
      <c r="U121" s="133"/>
      <c r="V121" s="133"/>
      <c r="W121" s="133"/>
      <c r="X121" s="133"/>
      <c r="Y121" s="133"/>
      <c r="Z121" s="133"/>
      <c r="AA121" s="137"/>
      <c r="AT121" s="138" t="s">
        <v>156</v>
      </c>
      <c r="AU121" s="138" t="s">
        <v>79</v>
      </c>
      <c r="AV121" s="138" t="s">
        <v>79</v>
      </c>
      <c r="AW121" s="138" t="s">
        <v>86</v>
      </c>
      <c r="AX121" s="138" t="s">
        <v>21</v>
      </c>
      <c r="AY121" s="138" t="s">
        <v>105</v>
      </c>
    </row>
    <row r="122" spans="2:65" s="6" customFormat="1" ht="27" customHeight="1">
      <c r="B122" s="22"/>
      <c r="C122" s="122" t="s">
        <v>8</v>
      </c>
      <c r="D122" s="122" t="s">
        <v>106</v>
      </c>
      <c r="E122" s="123" t="s">
        <v>500</v>
      </c>
      <c r="F122" s="268" t="s">
        <v>501</v>
      </c>
      <c r="G122" s="269"/>
      <c r="H122" s="269"/>
      <c r="I122" s="269"/>
      <c r="J122" s="125" t="s">
        <v>117</v>
      </c>
      <c r="K122" s="126">
        <v>20.69</v>
      </c>
      <c r="L122" s="270"/>
      <c r="M122" s="269"/>
      <c r="N122" s="271">
        <f>ROUND($L$122*$K$122,2)</f>
        <v>0</v>
      </c>
      <c r="O122" s="269"/>
      <c r="P122" s="269"/>
      <c r="Q122" s="269"/>
      <c r="R122" s="124" t="s">
        <v>110</v>
      </c>
      <c r="S122" s="42"/>
      <c r="T122" s="127"/>
      <c r="U122" s="128" t="s">
        <v>40</v>
      </c>
      <c r="V122" s="23"/>
      <c r="W122" s="23"/>
      <c r="X122" s="129">
        <v>0</v>
      </c>
      <c r="Y122" s="129">
        <f>$X$122*$K$122</f>
        <v>0</v>
      </c>
      <c r="Z122" s="129">
        <v>0.014</v>
      </c>
      <c r="AA122" s="130">
        <f>$Z$122*$K$122</f>
        <v>0.28966000000000003</v>
      </c>
      <c r="AR122" s="84" t="s">
        <v>183</v>
      </c>
      <c r="AT122" s="84" t="s">
        <v>106</v>
      </c>
      <c r="AU122" s="84" t="s">
        <v>79</v>
      </c>
      <c r="AY122" s="6" t="s">
        <v>105</v>
      </c>
      <c r="BE122" s="131">
        <f>IF($U$122="základní",$N$122,0)</f>
        <v>0</v>
      </c>
      <c r="BF122" s="131">
        <f>IF($U$122="snížená",$N$122,0)</f>
        <v>0</v>
      </c>
      <c r="BG122" s="131">
        <f>IF($U$122="zákl. přenesená",$N$122,0)</f>
        <v>0</v>
      </c>
      <c r="BH122" s="131">
        <f>IF($U$122="sníž. přenesená",$N$122,0)</f>
        <v>0</v>
      </c>
      <c r="BI122" s="131">
        <f>IF($U$122="nulová",$N$122,0)</f>
        <v>0</v>
      </c>
      <c r="BJ122" s="84" t="s">
        <v>21</v>
      </c>
      <c r="BK122" s="131">
        <f>ROUND($L$122*$K$122,2)</f>
        <v>0</v>
      </c>
      <c r="BL122" s="84" t="s">
        <v>183</v>
      </c>
      <c r="BM122" s="84" t="s">
        <v>502</v>
      </c>
    </row>
    <row r="123" spans="2:47" s="6" customFormat="1" ht="16.5" customHeight="1">
      <c r="B123" s="22"/>
      <c r="C123" s="23"/>
      <c r="D123" s="23"/>
      <c r="E123" s="23"/>
      <c r="F123" s="262" t="s">
        <v>503</v>
      </c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42"/>
      <c r="T123" s="55"/>
      <c r="U123" s="23"/>
      <c r="V123" s="23"/>
      <c r="W123" s="23"/>
      <c r="X123" s="23"/>
      <c r="Y123" s="23"/>
      <c r="Z123" s="23"/>
      <c r="AA123" s="56"/>
      <c r="AT123" s="6" t="s">
        <v>114</v>
      </c>
      <c r="AU123" s="6" t="s">
        <v>79</v>
      </c>
    </row>
    <row r="124" spans="2:51" s="6" customFormat="1" ht="15.75" customHeight="1">
      <c r="B124" s="132"/>
      <c r="C124" s="133"/>
      <c r="D124" s="133"/>
      <c r="E124" s="133"/>
      <c r="F124" s="272" t="s">
        <v>504</v>
      </c>
      <c r="G124" s="273"/>
      <c r="H124" s="273"/>
      <c r="I124" s="273"/>
      <c r="J124" s="133"/>
      <c r="K124" s="134">
        <v>20.69</v>
      </c>
      <c r="L124" s="133"/>
      <c r="M124" s="133"/>
      <c r="N124" s="133"/>
      <c r="O124" s="133"/>
      <c r="P124" s="133"/>
      <c r="Q124" s="133"/>
      <c r="R124" s="133"/>
      <c r="S124" s="135"/>
      <c r="T124" s="136"/>
      <c r="U124" s="133"/>
      <c r="V124" s="133"/>
      <c r="W124" s="133"/>
      <c r="X124" s="133"/>
      <c r="Y124" s="133"/>
      <c r="Z124" s="133"/>
      <c r="AA124" s="137"/>
      <c r="AT124" s="138" t="s">
        <v>156</v>
      </c>
      <c r="AU124" s="138" t="s">
        <v>79</v>
      </c>
      <c r="AV124" s="138" t="s">
        <v>79</v>
      </c>
      <c r="AW124" s="138" t="s">
        <v>86</v>
      </c>
      <c r="AX124" s="138" t="s">
        <v>21</v>
      </c>
      <c r="AY124" s="138" t="s">
        <v>105</v>
      </c>
    </row>
    <row r="125" spans="2:65" s="6" customFormat="1" ht="27" customHeight="1">
      <c r="B125" s="22"/>
      <c r="C125" s="122" t="s">
        <v>183</v>
      </c>
      <c r="D125" s="122" t="s">
        <v>106</v>
      </c>
      <c r="E125" s="123" t="s">
        <v>505</v>
      </c>
      <c r="F125" s="268" t="s">
        <v>506</v>
      </c>
      <c r="G125" s="269"/>
      <c r="H125" s="269"/>
      <c r="I125" s="269"/>
      <c r="J125" s="125" t="s">
        <v>117</v>
      </c>
      <c r="K125" s="126">
        <v>28.48</v>
      </c>
      <c r="L125" s="270"/>
      <c r="M125" s="269"/>
      <c r="N125" s="271">
        <f>ROUND($L$125*$K$125,2)</f>
        <v>0</v>
      </c>
      <c r="O125" s="269"/>
      <c r="P125" s="269"/>
      <c r="Q125" s="269"/>
      <c r="R125" s="124" t="s">
        <v>110</v>
      </c>
      <c r="S125" s="42"/>
      <c r="T125" s="127"/>
      <c r="U125" s="128" t="s">
        <v>40</v>
      </c>
      <c r="V125" s="23"/>
      <c r="W125" s="23"/>
      <c r="X125" s="129">
        <v>0</v>
      </c>
      <c r="Y125" s="129">
        <f>$X$125*$K$125</f>
        <v>0</v>
      </c>
      <c r="Z125" s="129">
        <v>0.031</v>
      </c>
      <c r="AA125" s="130">
        <f>$Z$125*$K$125</f>
        <v>0.88288</v>
      </c>
      <c r="AR125" s="84" t="s">
        <v>183</v>
      </c>
      <c r="AT125" s="84" t="s">
        <v>106</v>
      </c>
      <c r="AU125" s="84" t="s">
        <v>79</v>
      </c>
      <c r="AY125" s="6" t="s">
        <v>105</v>
      </c>
      <c r="BE125" s="131">
        <f>IF($U$125="základní",$N$125,0)</f>
        <v>0</v>
      </c>
      <c r="BF125" s="131">
        <f>IF($U$125="snížená",$N$125,0)</f>
        <v>0</v>
      </c>
      <c r="BG125" s="131">
        <f>IF($U$125="zákl. přenesená",$N$125,0)</f>
        <v>0</v>
      </c>
      <c r="BH125" s="131">
        <f>IF($U$125="sníž. přenesená",$N$125,0)</f>
        <v>0</v>
      </c>
      <c r="BI125" s="131">
        <f>IF($U$125="nulová",$N$125,0)</f>
        <v>0</v>
      </c>
      <c r="BJ125" s="84" t="s">
        <v>21</v>
      </c>
      <c r="BK125" s="131">
        <f>ROUND($L$125*$K$125,2)</f>
        <v>0</v>
      </c>
      <c r="BL125" s="84" t="s">
        <v>183</v>
      </c>
      <c r="BM125" s="84" t="s">
        <v>507</v>
      </c>
    </row>
    <row r="126" spans="2:47" s="6" customFormat="1" ht="16.5" customHeight="1">
      <c r="B126" s="22"/>
      <c r="C126" s="23"/>
      <c r="D126" s="23"/>
      <c r="E126" s="23"/>
      <c r="F126" s="262" t="s">
        <v>508</v>
      </c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42"/>
      <c r="T126" s="55"/>
      <c r="U126" s="23"/>
      <c r="V126" s="23"/>
      <c r="W126" s="23"/>
      <c r="X126" s="23"/>
      <c r="Y126" s="23"/>
      <c r="Z126" s="23"/>
      <c r="AA126" s="56"/>
      <c r="AT126" s="6" t="s">
        <v>114</v>
      </c>
      <c r="AU126" s="6" t="s">
        <v>79</v>
      </c>
    </row>
    <row r="127" spans="2:51" s="6" customFormat="1" ht="15.75" customHeight="1">
      <c r="B127" s="132"/>
      <c r="C127" s="133"/>
      <c r="D127" s="133"/>
      <c r="E127" s="133"/>
      <c r="F127" s="272" t="s">
        <v>509</v>
      </c>
      <c r="G127" s="273"/>
      <c r="H127" s="273"/>
      <c r="I127" s="273"/>
      <c r="J127" s="133"/>
      <c r="K127" s="134">
        <v>28.48</v>
      </c>
      <c r="L127" s="133"/>
      <c r="M127" s="133"/>
      <c r="N127" s="133"/>
      <c r="O127" s="133"/>
      <c r="P127" s="133"/>
      <c r="Q127" s="133"/>
      <c r="R127" s="133"/>
      <c r="S127" s="135"/>
      <c r="T127" s="295"/>
      <c r="U127" s="296"/>
      <c r="V127" s="296"/>
      <c r="W127" s="296"/>
      <c r="X127" s="296"/>
      <c r="Y127" s="296"/>
      <c r="Z127" s="296"/>
      <c r="AA127" s="297"/>
      <c r="AT127" s="138" t="s">
        <v>156</v>
      </c>
      <c r="AU127" s="138" t="s">
        <v>79</v>
      </c>
      <c r="AV127" s="138" t="s">
        <v>79</v>
      </c>
      <c r="AW127" s="138" t="s">
        <v>86</v>
      </c>
      <c r="AX127" s="138" t="s">
        <v>21</v>
      </c>
      <c r="AY127" s="138" t="s">
        <v>105</v>
      </c>
    </row>
    <row r="128" spans="2:19" s="6" customFormat="1" ht="7.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42"/>
    </row>
    <row r="129" s="2" customFormat="1" ht="14.25" customHeight="1"/>
  </sheetData>
  <sheetProtection/>
  <mergeCells count="133">
    <mergeCell ref="F124:I124"/>
    <mergeCell ref="F125:I125"/>
    <mergeCell ref="L125:M125"/>
    <mergeCell ref="N125:Q125"/>
    <mergeCell ref="F126:R126"/>
    <mergeCell ref="F127:I127"/>
    <mergeCell ref="F120:R120"/>
    <mergeCell ref="F121:I121"/>
    <mergeCell ref="F122:I122"/>
    <mergeCell ref="L122:M122"/>
    <mergeCell ref="N122:Q122"/>
    <mergeCell ref="F123:R123"/>
    <mergeCell ref="F116:I116"/>
    <mergeCell ref="L116:M116"/>
    <mergeCell ref="N116:Q116"/>
    <mergeCell ref="F117:R117"/>
    <mergeCell ref="F118:I118"/>
    <mergeCell ref="F119:I119"/>
    <mergeCell ref="L119:M119"/>
    <mergeCell ref="N119:Q119"/>
    <mergeCell ref="N112:Q112"/>
    <mergeCell ref="F113:I113"/>
    <mergeCell ref="L113:M113"/>
    <mergeCell ref="N113:Q113"/>
    <mergeCell ref="F114:R114"/>
    <mergeCell ref="N115:Q115"/>
    <mergeCell ref="F108:R108"/>
    <mergeCell ref="F109:I109"/>
    <mergeCell ref="L109:M109"/>
    <mergeCell ref="N109:Q109"/>
    <mergeCell ref="F110:R110"/>
    <mergeCell ref="N111:Q111"/>
    <mergeCell ref="F104:I104"/>
    <mergeCell ref="L104:M104"/>
    <mergeCell ref="N104:Q104"/>
    <mergeCell ref="F105:R105"/>
    <mergeCell ref="F106:I106"/>
    <mergeCell ref="F107:I107"/>
    <mergeCell ref="L107:M107"/>
    <mergeCell ref="N107:Q107"/>
    <mergeCell ref="F100:R100"/>
    <mergeCell ref="F101:I101"/>
    <mergeCell ref="L101:M101"/>
    <mergeCell ref="N101:Q101"/>
    <mergeCell ref="F102:R102"/>
    <mergeCell ref="F103:I103"/>
    <mergeCell ref="N96:Q96"/>
    <mergeCell ref="F97:I97"/>
    <mergeCell ref="L97:M97"/>
    <mergeCell ref="N97:Q97"/>
    <mergeCell ref="F98:R98"/>
    <mergeCell ref="F99:I99"/>
    <mergeCell ref="L99:M99"/>
    <mergeCell ref="N99:Q99"/>
    <mergeCell ref="F92:I92"/>
    <mergeCell ref="L92:M92"/>
    <mergeCell ref="N92:Q92"/>
    <mergeCell ref="F93:R93"/>
    <mergeCell ref="F94:I94"/>
    <mergeCell ref="F95:I95"/>
    <mergeCell ref="F88:I88"/>
    <mergeCell ref="F89:I89"/>
    <mergeCell ref="L89:M89"/>
    <mergeCell ref="N89:Q89"/>
    <mergeCell ref="F90:R90"/>
    <mergeCell ref="F91:I91"/>
    <mergeCell ref="F84:I84"/>
    <mergeCell ref="F85:I85"/>
    <mergeCell ref="F86:I86"/>
    <mergeCell ref="L86:M86"/>
    <mergeCell ref="N86:Q86"/>
    <mergeCell ref="F87:R87"/>
    <mergeCell ref="F80:I80"/>
    <mergeCell ref="F81:I81"/>
    <mergeCell ref="F82:I82"/>
    <mergeCell ref="L82:M82"/>
    <mergeCell ref="N82:Q82"/>
    <mergeCell ref="F83:R83"/>
    <mergeCell ref="N76:Q76"/>
    <mergeCell ref="N77:Q77"/>
    <mergeCell ref="F78:I78"/>
    <mergeCell ref="L78:M78"/>
    <mergeCell ref="N78:Q78"/>
    <mergeCell ref="F79:R79"/>
    <mergeCell ref="M69:P69"/>
    <mergeCell ref="M71:Q71"/>
    <mergeCell ref="F74:I74"/>
    <mergeCell ref="L74:M74"/>
    <mergeCell ref="N74:Q74"/>
    <mergeCell ref="N75:Q75"/>
    <mergeCell ref="N55:Q55"/>
    <mergeCell ref="N56:Q56"/>
    <mergeCell ref="N57:Q57"/>
    <mergeCell ref="C64:R64"/>
    <mergeCell ref="F66:Q66"/>
    <mergeCell ref="F67:Q67"/>
    <mergeCell ref="C49:G49"/>
    <mergeCell ref="N49:Q49"/>
    <mergeCell ref="N51:Q51"/>
    <mergeCell ref="N52:Q52"/>
    <mergeCell ref="N53:Q53"/>
    <mergeCell ref="N54:Q54"/>
    <mergeCell ref="L33:P33"/>
    <mergeCell ref="C39:R39"/>
    <mergeCell ref="F41:Q41"/>
    <mergeCell ref="F42:Q42"/>
    <mergeCell ref="M44:P44"/>
    <mergeCell ref="M46:Q46"/>
    <mergeCell ref="H29:J29"/>
    <mergeCell ref="M29:P29"/>
    <mergeCell ref="H30:J30"/>
    <mergeCell ref="M30:P30"/>
    <mergeCell ref="H31:J31"/>
    <mergeCell ref="M31:P31"/>
    <mergeCell ref="O19:P19"/>
    <mergeCell ref="E22:P22"/>
    <mergeCell ref="M25:P25"/>
    <mergeCell ref="H27:J27"/>
    <mergeCell ref="M27:P27"/>
    <mergeCell ref="H28:J28"/>
    <mergeCell ref="M28:P28"/>
    <mergeCell ref="O10:P10"/>
    <mergeCell ref="O12:P12"/>
    <mergeCell ref="O13:P13"/>
    <mergeCell ref="O15:P15"/>
    <mergeCell ref="O16:P16"/>
    <mergeCell ref="O18:P18"/>
    <mergeCell ref="H1:K1"/>
    <mergeCell ref="C2:R2"/>
    <mergeCell ref="S2:AC2"/>
    <mergeCell ref="C4:R4"/>
    <mergeCell ref="F6:Q6"/>
    <mergeCell ref="F7:Q7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6"/>
  <sheetViews>
    <sheetView zoomScalePageLayoutView="0" workbookViewId="0" topLeftCell="A1">
      <selection activeCell="AC8" sqref="AC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255</v>
      </c>
      <c r="G1" s="147"/>
      <c r="H1" s="267" t="s">
        <v>256</v>
      </c>
      <c r="I1" s="267"/>
      <c r="J1" s="267"/>
      <c r="K1" s="267"/>
      <c r="L1" s="147" t="s">
        <v>257</v>
      </c>
      <c r="M1" s="147"/>
      <c r="N1" s="145"/>
      <c r="O1" s="146" t="s">
        <v>80</v>
      </c>
      <c r="P1" s="145"/>
      <c r="Q1" s="145"/>
      <c r="R1" s="145"/>
      <c r="S1" s="147" t="s">
        <v>258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2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510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239" t="s">
        <v>81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86" t="str">
        <f>'[1]Rekapitulace stavby'!$K$6</f>
        <v>Karlovy Vary,Stará Role -Demolice řadových garáží v Jabloňové ulici aktualizace k 30.9.2013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2"/>
    </row>
    <row r="7" spans="2:18" s="6" customFormat="1" ht="37.5" customHeight="1">
      <c r="B7" s="22"/>
      <c r="C7" s="23"/>
      <c r="D7" s="48" t="s">
        <v>218</v>
      </c>
      <c r="E7" s="23"/>
      <c r="F7" s="241" t="s">
        <v>511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6"/>
    </row>
    <row r="8" spans="2:18" s="6" customFormat="1" ht="14.2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</row>
    <row r="9" spans="2:18" s="6" customFormat="1" ht="15" customHeight="1">
      <c r="B9" s="22"/>
      <c r="C9" s="23"/>
      <c r="D9" s="18" t="s">
        <v>19</v>
      </c>
      <c r="E9" s="23"/>
      <c r="F9" s="16"/>
      <c r="G9" s="23"/>
      <c r="H9" s="23"/>
      <c r="I9" s="23"/>
      <c r="J9" s="23"/>
      <c r="K9" s="23"/>
      <c r="L9" s="23"/>
      <c r="M9" s="18" t="s">
        <v>20</v>
      </c>
      <c r="N9" s="23"/>
      <c r="O9" s="16"/>
      <c r="P9" s="23"/>
      <c r="Q9" s="23"/>
      <c r="R9" s="26"/>
    </row>
    <row r="10" spans="2:18" s="6" customFormat="1" ht="15" customHeight="1">
      <c r="B10" s="22"/>
      <c r="C10" s="23"/>
      <c r="D10" s="18" t="s">
        <v>22</v>
      </c>
      <c r="E10" s="23"/>
      <c r="F10" s="16" t="s">
        <v>23</v>
      </c>
      <c r="G10" s="23"/>
      <c r="H10" s="23"/>
      <c r="I10" s="23"/>
      <c r="J10" s="23"/>
      <c r="K10" s="23"/>
      <c r="L10" s="23"/>
      <c r="M10" s="18" t="s">
        <v>24</v>
      </c>
      <c r="N10" s="23"/>
      <c r="O10" s="280" t="str">
        <f>'[1]Rekapitulace stavby'!$AN$8</f>
        <v>10.10.2013</v>
      </c>
      <c r="P10" s="240"/>
      <c r="Q10" s="23"/>
      <c r="R10" s="26"/>
    </row>
    <row r="11" spans="2:18" s="6" customFormat="1" ht="12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6"/>
    </row>
    <row r="12" spans="2:18" s="6" customFormat="1" ht="15" customHeight="1">
      <c r="B12" s="22"/>
      <c r="C12" s="23"/>
      <c r="D12" s="18" t="s">
        <v>28</v>
      </c>
      <c r="E12" s="23"/>
      <c r="F12" s="23"/>
      <c r="G12" s="23"/>
      <c r="H12" s="23"/>
      <c r="I12" s="23"/>
      <c r="J12" s="23"/>
      <c r="K12" s="23"/>
      <c r="L12" s="23"/>
      <c r="M12" s="18" t="s">
        <v>29</v>
      </c>
      <c r="N12" s="23"/>
      <c r="O12" s="243"/>
      <c r="P12" s="240"/>
      <c r="Q12" s="23"/>
      <c r="R12" s="26"/>
    </row>
    <row r="13" spans="2:18" s="6" customFormat="1" ht="18.75" customHeight="1">
      <c r="B13" s="22"/>
      <c r="C13" s="23"/>
      <c r="D13" s="23"/>
      <c r="E13" s="16" t="s">
        <v>30</v>
      </c>
      <c r="F13" s="23"/>
      <c r="G13" s="23"/>
      <c r="H13" s="23"/>
      <c r="I13" s="23"/>
      <c r="J13" s="23"/>
      <c r="K13" s="23"/>
      <c r="L13" s="23"/>
      <c r="M13" s="18" t="s">
        <v>31</v>
      </c>
      <c r="N13" s="23"/>
      <c r="O13" s="243"/>
      <c r="P13" s="240"/>
      <c r="Q13" s="23"/>
      <c r="R13" s="26"/>
    </row>
    <row r="14" spans="2:18" s="6" customFormat="1" ht="7.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</row>
    <row r="15" spans="2:18" s="6" customFormat="1" ht="15" customHeight="1">
      <c r="B15" s="22"/>
      <c r="C15" s="23"/>
      <c r="D15" s="18" t="s">
        <v>32</v>
      </c>
      <c r="E15" s="23"/>
      <c r="F15" s="23"/>
      <c r="G15" s="23"/>
      <c r="H15" s="23"/>
      <c r="I15" s="23"/>
      <c r="J15" s="23"/>
      <c r="K15" s="23"/>
      <c r="L15" s="23"/>
      <c r="M15" s="18" t="s">
        <v>29</v>
      </c>
      <c r="N15" s="23"/>
      <c r="O15" s="243" t="str">
        <f>IF('[1]Rekapitulace stavby'!$AN$13="","",'[1]Rekapitulace stavby'!$AN$13)</f>
        <v>Vyplň údaj</v>
      </c>
      <c r="P15" s="240"/>
      <c r="Q15" s="23"/>
      <c r="R15" s="26"/>
    </row>
    <row r="16" spans="2:18" s="6" customFormat="1" ht="18.75" customHeight="1">
      <c r="B16" s="22"/>
      <c r="C16" s="23"/>
      <c r="D16" s="23"/>
      <c r="E16" s="16" t="str">
        <f>IF('[1]Rekapitulace stavby'!$E$14="","",'[1]Rekapitulace stavby'!$E$14)</f>
        <v>Vyplň údaj</v>
      </c>
      <c r="F16" s="23"/>
      <c r="G16" s="23"/>
      <c r="H16" s="23"/>
      <c r="I16" s="23"/>
      <c r="J16" s="23"/>
      <c r="K16" s="23"/>
      <c r="L16" s="23"/>
      <c r="M16" s="18" t="s">
        <v>31</v>
      </c>
      <c r="N16" s="23"/>
      <c r="O16" s="243" t="str">
        <f>IF('[1]Rekapitulace stavby'!$AN$14="","",'[1]Rekapitulace stavby'!$AN$14)</f>
        <v>Vyplň údaj</v>
      </c>
      <c r="P16" s="240"/>
      <c r="Q16" s="23"/>
      <c r="R16" s="26"/>
    </row>
    <row r="17" spans="2:18" s="6" customFormat="1" ht="7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</row>
    <row r="18" spans="2:18" s="6" customFormat="1" ht="15" customHeight="1">
      <c r="B18" s="22"/>
      <c r="C18" s="23"/>
      <c r="D18" s="18" t="s">
        <v>34</v>
      </c>
      <c r="E18" s="23"/>
      <c r="F18" s="23"/>
      <c r="G18" s="23"/>
      <c r="H18" s="23"/>
      <c r="I18" s="23"/>
      <c r="J18" s="23"/>
      <c r="K18" s="23"/>
      <c r="L18" s="23"/>
      <c r="M18" s="18" t="s">
        <v>29</v>
      </c>
      <c r="N18" s="23"/>
      <c r="O18" s="243"/>
      <c r="P18" s="240"/>
      <c r="Q18" s="23"/>
      <c r="R18" s="26"/>
    </row>
    <row r="19" spans="2:18" s="6" customFormat="1" ht="18.75" customHeight="1">
      <c r="B19" s="22"/>
      <c r="C19" s="23"/>
      <c r="D19" s="23"/>
      <c r="E19" s="16" t="s">
        <v>35</v>
      </c>
      <c r="F19" s="23"/>
      <c r="G19" s="23"/>
      <c r="H19" s="23"/>
      <c r="I19" s="23"/>
      <c r="J19" s="23"/>
      <c r="K19" s="23"/>
      <c r="L19" s="23"/>
      <c r="M19" s="18" t="s">
        <v>31</v>
      </c>
      <c r="N19" s="23"/>
      <c r="O19" s="243"/>
      <c r="P19" s="240"/>
      <c r="Q19" s="23"/>
      <c r="R19" s="26"/>
    </row>
    <row r="20" spans="2:18" s="6" customFormat="1" ht="7.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</row>
    <row r="21" spans="2:18" s="6" customFormat="1" ht="15" customHeight="1">
      <c r="B21" s="22"/>
      <c r="C21" s="23"/>
      <c r="D21" s="18" t="s">
        <v>37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84" customFormat="1" ht="15.75" customHeight="1">
      <c r="B22" s="85"/>
      <c r="C22" s="86"/>
      <c r="D22" s="86"/>
      <c r="E22" s="259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86"/>
      <c r="R22" s="87"/>
    </row>
    <row r="23" spans="2:18" s="6" customFormat="1" ht="7.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6"/>
    </row>
    <row r="24" spans="2:18" s="6" customFormat="1" ht="7.5" customHeight="1">
      <c r="B24" s="22"/>
      <c r="C24" s="2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23"/>
      <c r="R24" s="26"/>
    </row>
    <row r="25" spans="2:18" s="6" customFormat="1" ht="26.25" customHeight="1">
      <c r="B25" s="22"/>
      <c r="C25" s="23"/>
      <c r="D25" s="88" t="s">
        <v>38</v>
      </c>
      <c r="E25" s="23"/>
      <c r="F25" s="23"/>
      <c r="G25" s="23"/>
      <c r="H25" s="23"/>
      <c r="I25" s="23"/>
      <c r="J25" s="23"/>
      <c r="K25" s="23"/>
      <c r="L25" s="23"/>
      <c r="M25" s="230">
        <f>ROUNDUP($N$75,2)</f>
        <v>0</v>
      </c>
      <c r="N25" s="240"/>
      <c r="O25" s="240"/>
      <c r="P25" s="240"/>
      <c r="Q25" s="23"/>
      <c r="R25" s="26"/>
    </row>
    <row r="26" spans="2:18" s="6" customFormat="1" ht="7.5" customHeight="1">
      <c r="B26" s="22"/>
      <c r="C26" s="2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3"/>
      <c r="R26" s="26"/>
    </row>
    <row r="27" spans="2:18" s="6" customFormat="1" ht="15" customHeight="1">
      <c r="B27" s="22"/>
      <c r="C27" s="23"/>
      <c r="D27" s="28" t="s">
        <v>39</v>
      </c>
      <c r="E27" s="28" t="s">
        <v>40</v>
      </c>
      <c r="F27" s="29">
        <v>0.21</v>
      </c>
      <c r="G27" s="89" t="s">
        <v>41</v>
      </c>
      <c r="H27" s="283">
        <f>SUM($BE$75:$BE$125)</f>
        <v>0</v>
      </c>
      <c r="I27" s="240"/>
      <c r="J27" s="240"/>
      <c r="K27" s="23"/>
      <c r="L27" s="23"/>
      <c r="M27" s="283">
        <f>SUM($BE$75:$BE$125)*$F$27</f>
        <v>0</v>
      </c>
      <c r="N27" s="240"/>
      <c r="O27" s="240"/>
      <c r="P27" s="240"/>
      <c r="Q27" s="23"/>
      <c r="R27" s="26"/>
    </row>
    <row r="28" spans="2:18" s="6" customFormat="1" ht="15" customHeight="1">
      <c r="B28" s="22"/>
      <c r="C28" s="23"/>
      <c r="D28" s="23"/>
      <c r="E28" s="28" t="s">
        <v>42</v>
      </c>
      <c r="F28" s="29">
        <v>0.15</v>
      </c>
      <c r="G28" s="89" t="s">
        <v>41</v>
      </c>
      <c r="H28" s="283">
        <f>SUM($BF$75:$BF$125)</f>
        <v>0</v>
      </c>
      <c r="I28" s="240"/>
      <c r="J28" s="240"/>
      <c r="K28" s="23"/>
      <c r="L28" s="23"/>
      <c r="M28" s="283">
        <f>SUM($BF$75:$BF$125)*$F$28</f>
        <v>0</v>
      </c>
      <c r="N28" s="240"/>
      <c r="O28" s="240"/>
      <c r="P28" s="240"/>
      <c r="Q28" s="23"/>
      <c r="R28" s="26"/>
    </row>
    <row r="29" spans="2:18" s="6" customFormat="1" ht="15" customHeight="1" hidden="1">
      <c r="B29" s="22"/>
      <c r="C29" s="23"/>
      <c r="D29" s="23"/>
      <c r="E29" s="28" t="s">
        <v>43</v>
      </c>
      <c r="F29" s="29">
        <v>0.21</v>
      </c>
      <c r="G29" s="89" t="s">
        <v>41</v>
      </c>
      <c r="H29" s="283">
        <f>SUM($BG$75:$BG$125)</f>
        <v>0</v>
      </c>
      <c r="I29" s="240"/>
      <c r="J29" s="240"/>
      <c r="K29" s="23"/>
      <c r="L29" s="23"/>
      <c r="M29" s="283">
        <v>0</v>
      </c>
      <c r="N29" s="240"/>
      <c r="O29" s="240"/>
      <c r="P29" s="240"/>
      <c r="Q29" s="23"/>
      <c r="R29" s="26"/>
    </row>
    <row r="30" spans="2:18" s="6" customFormat="1" ht="15" customHeight="1" hidden="1">
      <c r="B30" s="22"/>
      <c r="C30" s="23"/>
      <c r="D30" s="23"/>
      <c r="E30" s="28" t="s">
        <v>44</v>
      </c>
      <c r="F30" s="29">
        <v>0.15</v>
      </c>
      <c r="G30" s="89" t="s">
        <v>41</v>
      </c>
      <c r="H30" s="283">
        <f>SUM($BH$75:$BH$125)</f>
        <v>0</v>
      </c>
      <c r="I30" s="240"/>
      <c r="J30" s="240"/>
      <c r="K30" s="23"/>
      <c r="L30" s="23"/>
      <c r="M30" s="283">
        <v>0</v>
      </c>
      <c r="N30" s="240"/>
      <c r="O30" s="240"/>
      <c r="P30" s="240"/>
      <c r="Q30" s="23"/>
      <c r="R30" s="26"/>
    </row>
    <row r="31" spans="2:18" s="6" customFormat="1" ht="15" customHeight="1" hidden="1">
      <c r="B31" s="22"/>
      <c r="C31" s="23"/>
      <c r="D31" s="23"/>
      <c r="E31" s="28" t="s">
        <v>45</v>
      </c>
      <c r="F31" s="29">
        <v>0</v>
      </c>
      <c r="G31" s="89" t="s">
        <v>41</v>
      </c>
      <c r="H31" s="283">
        <f>SUM($BI$75:$BI$125)</f>
        <v>0</v>
      </c>
      <c r="I31" s="240"/>
      <c r="J31" s="240"/>
      <c r="K31" s="23"/>
      <c r="L31" s="23"/>
      <c r="M31" s="283">
        <v>0</v>
      </c>
      <c r="N31" s="240"/>
      <c r="O31" s="240"/>
      <c r="P31" s="240"/>
      <c r="Q31" s="23"/>
      <c r="R31" s="26"/>
    </row>
    <row r="32" spans="2:18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6"/>
    </row>
    <row r="33" spans="2:18" s="6" customFormat="1" ht="26.25" customHeight="1">
      <c r="B33" s="22"/>
      <c r="C33" s="32"/>
      <c r="D33" s="33" t="s">
        <v>46</v>
      </c>
      <c r="E33" s="34"/>
      <c r="F33" s="34"/>
      <c r="G33" s="90" t="s">
        <v>47</v>
      </c>
      <c r="H33" s="35" t="s">
        <v>48</v>
      </c>
      <c r="I33" s="34"/>
      <c r="J33" s="34"/>
      <c r="K33" s="34"/>
      <c r="L33" s="237">
        <f>ROUNDUP(SUM($M$25:$M$31),2)</f>
        <v>0</v>
      </c>
      <c r="M33" s="233"/>
      <c r="N33" s="233"/>
      <c r="O33" s="233"/>
      <c r="P33" s="238"/>
      <c r="Q33" s="32"/>
      <c r="R33" s="36"/>
    </row>
    <row r="34" spans="2:18" s="6" customFormat="1" ht="1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</row>
    <row r="38" spans="2:18" s="6" customFormat="1" ht="7.5" customHeight="1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</row>
    <row r="39" spans="2:21" s="6" customFormat="1" ht="37.5" customHeight="1">
      <c r="B39" s="22"/>
      <c r="C39" s="239" t="s">
        <v>82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4"/>
      <c r="T39" s="23"/>
      <c r="U39" s="23"/>
    </row>
    <row r="40" spans="2:21" s="6" customFormat="1" ht="7.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6"/>
      <c r="T40" s="23"/>
      <c r="U40" s="23"/>
    </row>
    <row r="41" spans="2:21" s="6" customFormat="1" ht="30.75" customHeight="1">
      <c r="B41" s="22"/>
      <c r="C41" s="18" t="s">
        <v>16</v>
      </c>
      <c r="D41" s="23"/>
      <c r="E41" s="23"/>
      <c r="F41" s="286" t="str">
        <f>$F$6</f>
        <v>Karlovy Vary,Stará Role -Demolice řadových garáží v Jabloňové ulici aktualizace k 30.9.2013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6"/>
      <c r="T41" s="23"/>
      <c r="U41" s="23"/>
    </row>
    <row r="42" spans="2:21" s="6" customFormat="1" ht="37.5" customHeight="1">
      <c r="B42" s="22"/>
      <c r="C42" s="48" t="s">
        <v>218</v>
      </c>
      <c r="D42" s="23"/>
      <c r="E42" s="23"/>
      <c r="F42" s="241" t="str">
        <f>$F$7</f>
        <v>02 - Krajní garáž dvouřadová sk.A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6"/>
      <c r="T42" s="23"/>
      <c r="U42" s="23"/>
    </row>
    <row r="43" spans="2:21" s="6" customFormat="1" ht="7.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6"/>
      <c r="T43" s="23"/>
      <c r="U43" s="23"/>
    </row>
    <row r="44" spans="2:21" s="6" customFormat="1" ht="18.75" customHeight="1">
      <c r="B44" s="22"/>
      <c r="C44" s="18" t="s">
        <v>22</v>
      </c>
      <c r="D44" s="23"/>
      <c r="E44" s="23"/>
      <c r="F44" s="16" t="str">
        <f>$F$10</f>
        <v>Karlovy Vary</v>
      </c>
      <c r="G44" s="23"/>
      <c r="H44" s="23"/>
      <c r="I44" s="23"/>
      <c r="J44" s="23"/>
      <c r="K44" s="18" t="s">
        <v>24</v>
      </c>
      <c r="L44" s="23"/>
      <c r="M44" s="280" t="str">
        <f>IF($O$10="","",$O$10)</f>
        <v>10.10.2013</v>
      </c>
      <c r="N44" s="240"/>
      <c r="O44" s="240"/>
      <c r="P44" s="240"/>
      <c r="Q44" s="23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5.75" customHeight="1">
      <c r="B46" s="22"/>
      <c r="C46" s="18" t="s">
        <v>28</v>
      </c>
      <c r="D46" s="23"/>
      <c r="E46" s="23"/>
      <c r="F46" s="16" t="str">
        <f>$E$13</f>
        <v>Statutární město Karlovy Vary,Moskevská 2035/21</v>
      </c>
      <c r="G46" s="23"/>
      <c r="H46" s="23"/>
      <c r="I46" s="23"/>
      <c r="J46" s="23"/>
      <c r="K46" s="18" t="s">
        <v>34</v>
      </c>
      <c r="L46" s="23"/>
      <c r="M46" s="243" t="str">
        <f>$E$19</f>
        <v>Jan Sobotka,Kynšperk n.O</v>
      </c>
      <c r="N46" s="240"/>
      <c r="O46" s="240"/>
      <c r="P46" s="240"/>
      <c r="Q46" s="240"/>
      <c r="R46" s="26"/>
      <c r="T46" s="23"/>
      <c r="U46" s="23"/>
    </row>
    <row r="47" spans="2:21" s="6" customFormat="1" ht="15" customHeight="1">
      <c r="B47" s="22"/>
      <c r="C47" s="18" t="s">
        <v>32</v>
      </c>
      <c r="D47" s="23"/>
      <c r="E47" s="23"/>
      <c r="F47" s="16" t="str">
        <f>IF($E$16="","",$E$16)</f>
        <v>Vyplň údaj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1.2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6"/>
      <c r="T48" s="23"/>
      <c r="U48" s="23"/>
    </row>
    <row r="49" spans="2:21" s="6" customFormat="1" ht="30" customHeight="1">
      <c r="B49" s="22"/>
      <c r="C49" s="281" t="s">
        <v>83</v>
      </c>
      <c r="D49" s="282"/>
      <c r="E49" s="282"/>
      <c r="F49" s="282"/>
      <c r="G49" s="282"/>
      <c r="H49" s="32"/>
      <c r="I49" s="32"/>
      <c r="J49" s="32"/>
      <c r="K49" s="32"/>
      <c r="L49" s="32"/>
      <c r="M49" s="32"/>
      <c r="N49" s="281" t="s">
        <v>84</v>
      </c>
      <c r="O49" s="282"/>
      <c r="P49" s="282"/>
      <c r="Q49" s="282"/>
      <c r="R49" s="3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47" s="6" customFormat="1" ht="30" customHeight="1">
      <c r="B51" s="22"/>
      <c r="C51" s="65" t="s">
        <v>85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0">
        <f>ROUNDUP($N$75,2)</f>
        <v>0</v>
      </c>
      <c r="O51" s="240"/>
      <c r="P51" s="240"/>
      <c r="Q51" s="240"/>
      <c r="R51" s="26"/>
      <c r="T51" s="23"/>
      <c r="U51" s="23"/>
      <c r="AU51" s="6" t="s">
        <v>86</v>
      </c>
    </row>
    <row r="52" spans="2:21" s="94" customFormat="1" ht="25.5" customHeight="1">
      <c r="B52" s="95"/>
      <c r="C52" s="96"/>
      <c r="D52" s="96" t="s">
        <v>87</v>
      </c>
      <c r="E52" s="96"/>
      <c r="F52" s="96"/>
      <c r="G52" s="96"/>
      <c r="H52" s="96"/>
      <c r="I52" s="96"/>
      <c r="J52" s="96"/>
      <c r="K52" s="96"/>
      <c r="L52" s="96"/>
      <c r="M52" s="96"/>
      <c r="N52" s="276">
        <f>ROUNDUP($N$76,2)</f>
        <v>0</v>
      </c>
      <c r="O52" s="277"/>
      <c r="P52" s="277"/>
      <c r="Q52" s="277"/>
      <c r="R52" s="97"/>
      <c r="T52" s="96"/>
      <c r="U52" s="96"/>
    </row>
    <row r="53" spans="2:21" s="98" customFormat="1" ht="21" customHeight="1">
      <c r="B53" s="99"/>
      <c r="C53" s="100"/>
      <c r="D53" s="100" t="s">
        <v>89</v>
      </c>
      <c r="E53" s="100"/>
      <c r="F53" s="100"/>
      <c r="G53" s="100"/>
      <c r="H53" s="100"/>
      <c r="I53" s="100"/>
      <c r="J53" s="100"/>
      <c r="K53" s="100"/>
      <c r="L53" s="100"/>
      <c r="M53" s="100"/>
      <c r="N53" s="278">
        <f>ROUNDUP($N$77,2)</f>
        <v>0</v>
      </c>
      <c r="O53" s="279"/>
      <c r="P53" s="279"/>
      <c r="Q53" s="279"/>
      <c r="R53" s="101"/>
      <c r="T53" s="100"/>
      <c r="U53" s="100"/>
    </row>
    <row r="54" spans="2:21" s="98" customFormat="1" ht="15.75" customHeight="1">
      <c r="B54" s="99"/>
      <c r="C54" s="100"/>
      <c r="D54" s="100" t="s">
        <v>425</v>
      </c>
      <c r="E54" s="100"/>
      <c r="F54" s="100"/>
      <c r="G54" s="100"/>
      <c r="H54" s="100"/>
      <c r="I54" s="100"/>
      <c r="J54" s="100"/>
      <c r="K54" s="100"/>
      <c r="L54" s="100"/>
      <c r="M54" s="100"/>
      <c r="N54" s="278">
        <f>ROUNDUP($N$94,2)</f>
        <v>0</v>
      </c>
      <c r="O54" s="279"/>
      <c r="P54" s="279"/>
      <c r="Q54" s="279"/>
      <c r="R54" s="101"/>
      <c r="T54" s="100"/>
      <c r="U54" s="100"/>
    </row>
    <row r="55" spans="2:21" s="94" customFormat="1" ht="25.5" customHeight="1">
      <c r="B55" s="95"/>
      <c r="C55" s="96"/>
      <c r="D55" s="96" t="s">
        <v>426</v>
      </c>
      <c r="E55" s="96"/>
      <c r="F55" s="96"/>
      <c r="G55" s="96"/>
      <c r="H55" s="96"/>
      <c r="I55" s="96"/>
      <c r="J55" s="96"/>
      <c r="K55" s="96"/>
      <c r="L55" s="96"/>
      <c r="M55" s="96"/>
      <c r="N55" s="276">
        <f>ROUNDUP($N$109,2)</f>
        <v>0</v>
      </c>
      <c r="O55" s="277"/>
      <c r="P55" s="277"/>
      <c r="Q55" s="277"/>
      <c r="R55" s="97"/>
      <c r="T55" s="96"/>
      <c r="U55" s="96"/>
    </row>
    <row r="56" spans="2:21" s="98" customFormat="1" ht="21" customHeight="1">
      <c r="B56" s="99"/>
      <c r="C56" s="100"/>
      <c r="D56" s="100" t="s">
        <v>427</v>
      </c>
      <c r="E56" s="100"/>
      <c r="F56" s="100"/>
      <c r="G56" s="100"/>
      <c r="H56" s="100"/>
      <c r="I56" s="100"/>
      <c r="J56" s="100"/>
      <c r="K56" s="100"/>
      <c r="L56" s="100"/>
      <c r="M56" s="100"/>
      <c r="N56" s="278">
        <f>ROUNDUP($N$110,2)</f>
        <v>0</v>
      </c>
      <c r="O56" s="279"/>
      <c r="P56" s="279"/>
      <c r="Q56" s="279"/>
      <c r="R56" s="101"/>
      <c r="T56" s="100"/>
      <c r="U56" s="100"/>
    </row>
    <row r="57" spans="2:21" s="98" customFormat="1" ht="21" customHeight="1">
      <c r="B57" s="99"/>
      <c r="C57" s="100"/>
      <c r="D57" s="100" t="s">
        <v>428</v>
      </c>
      <c r="E57" s="100"/>
      <c r="F57" s="100"/>
      <c r="G57" s="100"/>
      <c r="H57" s="100"/>
      <c r="I57" s="100"/>
      <c r="J57" s="100"/>
      <c r="K57" s="100"/>
      <c r="L57" s="100"/>
      <c r="M57" s="100"/>
      <c r="N57" s="278">
        <f>ROUNDUP($N$113,2)</f>
        <v>0</v>
      </c>
      <c r="O57" s="279"/>
      <c r="P57" s="279"/>
      <c r="Q57" s="279"/>
      <c r="R57" s="101"/>
      <c r="T57" s="100"/>
      <c r="U57" s="100"/>
    </row>
    <row r="58" spans="2:21" s="6" customFormat="1" ht="22.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6"/>
      <c r="T58" s="23"/>
      <c r="U58" s="23"/>
    </row>
    <row r="59" spans="2:21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/>
      <c r="T59" s="23"/>
      <c r="U59" s="23"/>
    </row>
    <row r="63" spans="2:19" s="6" customFormat="1" ht="7.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</row>
    <row r="64" spans="2:19" s="6" customFormat="1" ht="37.5" customHeight="1">
      <c r="B64" s="22"/>
      <c r="C64" s="239" t="s">
        <v>90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42"/>
    </row>
    <row r="65" spans="2:19" s="6" customFormat="1" ht="7.5" customHeight="1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42"/>
    </row>
    <row r="66" spans="2:19" s="6" customFormat="1" ht="30.75" customHeight="1">
      <c r="B66" s="22"/>
      <c r="C66" s="18" t="s">
        <v>16</v>
      </c>
      <c r="D66" s="23"/>
      <c r="E66" s="23"/>
      <c r="F66" s="286" t="str">
        <f>$F$6</f>
        <v>Karlovy Vary,Stará Role -Demolice řadových garáží v Jabloňové ulici aktualizace k 30.9.2013</v>
      </c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3"/>
      <c r="S66" s="42"/>
    </row>
    <row r="67" spans="2:19" s="6" customFormat="1" ht="37.5" customHeight="1">
      <c r="B67" s="22"/>
      <c r="C67" s="48" t="s">
        <v>218</v>
      </c>
      <c r="D67" s="23"/>
      <c r="E67" s="23"/>
      <c r="F67" s="241" t="str">
        <f>$F$7</f>
        <v>02 - Krajní garáž dvouřadová sk.A</v>
      </c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3"/>
      <c r="S67" s="42"/>
    </row>
    <row r="68" spans="2:19" s="6" customFormat="1" ht="7.5" customHeight="1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42"/>
    </row>
    <row r="69" spans="2:19" s="6" customFormat="1" ht="18.75" customHeight="1">
      <c r="B69" s="22"/>
      <c r="C69" s="18" t="s">
        <v>22</v>
      </c>
      <c r="D69" s="23"/>
      <c r="E69" s="23"/>
      <c r="F69" s="16" t="str">
        <f>$F$10</f>
        <v>Karlovy Vary</v>
      </c>
      <c r="G69" s="23"/>
      <c r="H69" s="23"/>
      <c r="I69" s="23"/>
      <c r="J69" s="23"/>
      <c r="K69" s="18" t="s">
        <v>24</v>
      </c>
      <c r="L69" s="23"/>
      <c r="M69" s="280" t="str">
        <f>IF($O$10="","",$O$10)</f>
        <v>10.10.2013</v>
      </c>
      <c r="N69" s="240"/>
      <c r="O69" s="240"/>
      <c r="P69" s="240"/>
      <c r="Q69" s="23"/>
      <c r="R69" s="23"/>
      <c r="S69" s="42"/>
    </row>
    <row r="70" spans="2:19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42"/>
    </row>
    <row r="71" spans="2:19" s="6" customFormat="1" ht="15.75" customHeight="1">
      <c r="B71" s="22"/>
      <c r="C71" s="18" t="s">
        <v>28</v>
      </c>
      <c r="D71" s="23"/>
      <c r="E71" s="23"/>
      <c r="F71" s="16" t="str">
        <f>$E$13</f>
        <v>Statutární město Karlovy Vary,Moskevská 2035/21</v>
      </c>
      <c r="G71" s="23"/>
      <c r="H71" s="23"/>
      <c r="I71" s="23"/>
      <c r="J71" s="23"/>
      <c r="K71" s="18" t="s">
        <v>34</v>
      </c>
      <c r="L71" s="23"/>
      <c r="M71" s="243" t="str">
        <f>$E$19</f>
        <v>Jan Sobotka,Kynšperk n.O</v>
      </c>
      <c r="N71" s="240"/>
      <c r="O71" s="240"/>
      <c r="P71" s="240"/>
      <c r="Q71" s="240"/>
      <c r="R71" s="23"/>
      <c r="S71" s="42"/>
    </row>
    <row r="72" spans="2:19" s="6" customFormat="1" ht="15" customHeight="1">
      <c r="B72" s="22"/>
      <c r="C72" s="18" t="s">
        <v>32</v>
      </c>
      <c r="D72" s="23"/>
      <c r="E72" s="23"/>
      <c r="F72" s="16" t="str">
        <f>IF($E$16="","",$E$16)</f>
        <v>Vyplň údaj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19" s="6" customFormat="1" ht="11.25" customHeight="1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42"/>
    </row>
    <row r="74" spans="2:27" s="102" customFormat="1" ht="30" customHeight="1">
      <c r="B74" s="103"/>
      <c r="C74" s="104" t="s">
        <v>91</v>
      </c>
      <c r="D74" s="105" t="s">
        <v>55</v>
      </c>
      <c r="E74" s="105" t="s">
        <v>51</v>
      </c>
      <c r="F74" s="274" t="s">
        <v>92</v>
      </c>
      <c r="G74" s="275"/>
      <c r="H74" s="275"/>
      <c r="I74" s="275"/>
      <c r="J74" s="105" t="s">
        <v>93</v>
      </c>
      <c r="K74" s="105" t="s">
        <v>94</v>
      </c>
      <c r="L74" s="274" t="s">
        <v>95</v>
      </c>
      <c r="M74" s="275"/>
      <c r="N74" s="274" t="s">
        <v>96</v>
      </c>
      <c r="O74" s="275"/>
      <c r="P74" s="275"/>
      <c r="Q74" s="275"/>
      <c r="R74" s="106" t="s">
        <v>97</v>
      </c>
      <c r="S74" s="107"/>
      <c r="T74" s="58" t="s">
        <v>98</v>
      </c>
      <c r="U74" s="59" t="s">
        <v>39</v>
      </c>
      <c r="V74" s="59" t="s">
        <v>99</v>
      </c>
      <c r="W74" s="59" t="s">
        <v>100</v>
      </c>
      <c r="X74" s="59" t="s">
        <v>101</v>
      </c>
      <c r="Y74" s="59" t="s">
        <v>102</v>
      </c>
      <c r="Z74" s="59" t="s">
        <v>103</v>
      </c>
      <c r="AA74" s="60" t="s">
        <v>104</v>
      </c>
    </row>
    <row r="75" spans="2:63" s="6" customFormat="1" ht="30" customHeight="1">
      <c r="B75" s="22"/>
      <c r="C75" s="65" t="s">
        <v>85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63">
        <f>$BK$75</f>
        <v>0</v>
      </c>
      <c r="O75" s="240"/>
      <c r="P75" s="240"/>
      <c r="Q75" s="240"/>
      <c r="R75" s="23"/>
      <c r="S75" s="42"/>
      <c r="T75" s="62"/>
      <c r="U75" s="63"/>
      <c r="V75" s="63"/>
      <c r="W75" s="108">
        <f>$W$76+$W$109</f>
        <v>0</v>
      </c>
      <c r="X75" s="63"/>
      <c r="Y75" s="108">
        <f>$Y$76+$Y$109</f>
        <v>0</v>
      </c>
      <c r="Z75" s="63"/>
      <c r="AA75" s="109">
        <f>$AA$76+$AA$109</f>
        <v>18.931888</v>
      </c>
      <c r="AT75" s="6" t="s">
        <v>69</v>
      </c>
      <c r="AU75" s="6" t="s">
        <v>86</v>
      </c>
      <c r="BK75" s="110">
        <f>$BK$76+$BK$109</f>
        <v>0</v>
      </c>
    </row>
    <row r="76" spans="2:63" s="111" customFormat="1" ht="37.5" customHeight="1">
      <c r="B76" s="112"/>
      <c r="C76" s="113"/>
      <c r="D76" s="114" t="s">
        <v>87</v>
      </c>
      <c r="E76" s="113"/>
      <c r="F76" s="113"/>
      <c r="G76" s="113"/>
      <c r="H76" s="113"/>
      <c r="I76" s="113"/>
      <c r="J76" s="113"/>
      <c r="K76" s="113"/>
      <c r="L76" s="113"/>
      <c r="M76" s="113"/>
      <c r="N76" s="264">
        <f>$BK$76</f>
        <v>0</v>
      </c>
      <c r="O76" s="265"/>
      <c r="P76" s="265"/>
      <c r="Q76" s="265"/>
      <c r="R76" s="113"/>
      <c r="S76" s="115"/>
      <c r="T76" s="116"/>
      <c r="U76" s="113"/>
      <c r="V76" s="113"/>
      <c r="W76" s="117">
        <f>$W$77</f>
        <v>0</v>
      </c>
      <c r="X76" s="113"/>
      <c r="Y76" s="117">
        <f>$Y$77</f>
        <v>0</v>
      </c>
      <c r="Z76" s="113"/>
      <c r="AA76" s="118">
        <f>$AA$77</f>
        <v>16.801128000000002</v>
      </c>
      <c r="AR76" s="119" t="s">
        <v>21</v>
      </c>
      <c r="AT76" s="119" t="s">
        <v>69</v>
      </c>
      <c r="AU76" s="119" t="s">
        <v>70</v>
      </c>
      <c r="AY76" s="119" t="s">
        <v>105</v>
      </c>
      <c r="BK76" s="120">
        <f>$BK$77</f>
        <v>0</v>
      </c>
    </row>
    <row r="77" spans="2:63" s="111" customFormat="1" ht="21" customHeight="1">
      <c r="B77" s="112"/>
      <c r="C77" s="113"/>
      <c r="D77" s="121" t="s">
        <v>89</v>
      </c>
      <c r="E77" s="113"/>
      <c r="F77" s="113"/>
      <c r="G77" s="113"/>
      <c r="H77" s="113"/>
      <c r="I77" s="113"/>
      <c r="J77" s="113"/>
      <c r="K77" s="113"/>
      <c r="L77" s="113"/>
      <c r="M77" s="113"/>
      <c r="N77" s="266">
        <f>$BK$77</f>
        <v>0</v>
      </c>
      <c r="O77" s="265"/>
      <c r="P77" s="265"/>
      <c r="Q77" s="265"/>
      <c r="R77" s="113"/>
      <c r="S77" s="115"/>
      <c r="T77" s="116"/>
      <c r="U77" s="113"/>
      <c r="V77" s="113"/>
      <c r="W77" s="117">
        <f>$W$78+SUM($W$79:$W$94)</f>
        <v>0</v>
      </c>
      <c r="X77" s="113"/>
      <c r="Y77" s="117">
        <f>$Y$78+SUM($Y$79:$Y$94)</f>
        <v>0</v>
      </c>
      <c r="Z77" s="113"/>
      <c r="AA77" s="118">
        <f>$AA$78+SUM($AA$79:$AA$94)</f>
        <v>16.801128000000002</v>
      </c>
      <c r="AR77" s="119" t="s">
        <v>21</v>
      </c>
      <c r="AT77" s="119" t="s">
        <v>69</v>
      </c>
      <c r="AU77" s="119" t="s">
        <v>21</v>
      </c>
      <c r="AY77" s="119" t="s">
        <v>105</v>
      </c>
      <c r="BK77" s="120">
        <f>$BK$78+SUM($BK$79:$BK$94)</f>
        <v>0</v>
      </c>
    </row>
    <row r="78" spans="2:65" s="6" customFormat="1" ht="27" customHeight="1">
      <c r="B78" s="22"/>
      <c r="C78" s="122" t="s">
        <v>21</v>
      </c>
      <c r="D78" s="122" t="s">
        <v>106</v>
      </c>
      <c r="E78" s="123" t="s">
        <v>429</v>
      </c>
      <c r="F78" s="268" t="s">
        <v>430</v>
      </c>
      <c r="G78" s="269"/>
      <c r="H78" s="269"/>
      <c r="I78" s="269"/>
      <c r="J78" s="125" t="s">
        <v>117</v>
      </c>
      <c r="K78" s="126">
        <v>21.416</v>
      </c>
      <c r="L78" s="270"/>
      <c r="M78" s="269"/>
      <c r="N78" s="271">
        <f>ROUND($L$78*$K$78,2)</f>
        <v>0</v>
      </c>
      <c r="O78" s="269"/>
      <c r="P78" s="269"/>
      <c r="Q78" s="269"/>
      <c r="R78" s="124" t="s">
        <v>110</v>
      </c>
      <c r="S78" s="42"/>
      <c r="T78" s="127"/>
      <c r="U78" s="128" t="s">
        <v>40</v>
      </c>
      <c r="V78" s="23"/>
      <c r="W78" s="23"/>
      <c r="X78" s="129">
        <v>0</v>
      </c>
      <c r="Y78" s="129">
        <f>$X$78*$K$78</f>
        <v>0</v>
      </c>
      <c r="Z78" s="129">
        <v>0.261</v>
      </c>
      <c r="AA78" s="130">
        <f>$Z$78*$K$78</f>
        <v>5.589576</v>
      </c>
      <c r="AR78" s="84" t="s">
        <v>111</v>
      </c>
      <c r="AT78" s="84" t="s">
        <v>106</v>
      </c>
      <c r="AU78" s="84" t="s">
        <v>79</v>
      </c>
      <c r="AY78" s="6" t="s">
        <v>105</v>
      </c>
      <c r="BE78" s="131">
        <f>IF($U$78="základní",$N$78,0)</f>
        <v>0</v>
      </c>
      <c r="BF78" s="131">
        <f>IF($U$78="snížená",$N$78,0)</f>
        <v>0</v>
      </c>
      <c r="BG78" s="131">
        <f>IF($U$78="zákl. přenesená",$N$78,0)</f>
        <v>0</v>
      </c>
      <c r="BH78" s="131">
        <f>IF($U$78="sníž. přenesená",$N$78,0)</f>
        <v>0</v>
      </c>
      <c r="BI78" s="131">
        <f>IF($U$78="nulová",$N$78,0)</f>
        <v>0</v>
      </c>
      <c r="BJ78" s="84" t="s">
        <v>21</v>
      </c>
      <c r="BK78" s="131">
        <f>ROUND($L$78*$K$78,2)</f>
        <v>0</v>
      </c>
      <c r="BL78" s="84" t="s">
        <v>111</v>
      </c>
      <c r="BM78" s="84" t="s">
        <v>512</v>
      </c>
    </row>
    <row r="79" spans="2:47" s="6" customFormat="1" ht="16.5" customHeight="1">
      <c r="B79" s="22"/>
      <c r="C79" s="23"/>
      <c r="D79" s="23"/>
      <c r="E79" s="23"/>
      <c r="F79" s="262" t="s">
        <v>430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42"/>
      <c r="T79" s="55"/>
      <c r="U79" s="23"/>
      <c r="V79" s="23"/>
      <c r="W79" s="23"/>
      <c r="X79" s="23"/>
      <c r="Y79" s="23"/>
      <c r="Z79" s="23"/>
      <c r="AA79" s="56"/>
      <c r="AT79" s="6" t="s">
        <v>114</v>
      </c>
      <c r="AU79" s="6" t="s">
        <v>79</v>
      </c>
    </row>
    <row r="80" spans="2:51" s="6" customFormat="1" ht="15.75" customHeight="1">
      <c r="B80" s="132"/>
      <c r="C80" s="133"/>
      <c r="D80" s="133"/>
      <c r="E80" s="133"/>
      <c r="F80" s="272" t="s">
        <v>513</v>
      </c>
      <c r="G80" s="273"/>
      <c r="H80" s="273"/>
      <c r="I80" s="273"/>
      <c r="J80" s="133"/>
      <c r="K80" s="134">
        <v>16.2</v>
      </c>
      <c r="L80" s="133"/>
      <c r="M80" s="133"/>
      <c r="N80" s="133"/>
      <c r="O80" s="133"/>
      <c r="P80" s="133"/>
      <c r="Q80" s="133"/>
      <c r="R80" s="133"/>
      <c r="S80" s="135"/>
      <c r="T80" s="136"/>
      <c r="U80" s="133"/>
      <c r="V80" s="133"/>
      <c r="W80" s="133"/>
      <c r="X80" s="133"/>
      <c r="Y80" s="133"/>
      <c r="Z80" s="133"/>
      <c r="AA80" s="137"/>
      <c r="AT80" s="138" t="s">
        <v>156</v>
      </c>
      <c r="AU80" s="138" t="s">
        <v>79</v>
      </c>
      <c r="AV80" s="138" t="s">
        <v>79</v>
      </c>
      <c r="AW80" s="138" t="s">
        <v>86</v>
      </c>
      <c r="AX80" s="138" t="s">
        <v>70</v>
      </c>
      <c r="AY80" s="138" t="s">
        <v>105</v>
      </c>
    </row>
    <row r="81" spans="2:51" s="6" customFormat="1" ht="15.75" customHeight="1">
      <c r="B81" s="132"/>
      <c r="C81" s="133"/>
      <c r="D81" s="133"/>
      <c r="E81" s="133"/>
      <c r="F81" s="272" t="s">
        <v>514</v>
      </c>
      <c r="G81" s="273"/>
      <c r="H81" s="273"/>
      <c r="I81" s="273"/>
      <c r="J81" s="133"/>
      <c r="K81" s="134">
        <v>0.996</v>
      </c>
      <c r="L81" s="133"/>
      <c r="M81" s="133"/>
      <c r="N81" s="133"/>
      <c r="O81" s="133"/>
      <c r="P81" s="133"/>
      <c r="Q81" s="133"/>
      <c r="R81" s="133"/>
      <c r="S81" s="135"/>
      <c r="T81" s="136"/>
      <c r="U81" s="133"/>
      <c r="V81" s="133"/>
      <c r="W81" s="133"/>
      <c r="X81" s="133"/>
      <c r="Y81" s="133"/>
      <c r="Z81" s="133"/>
      <c r="AA81" s="137"/>
      <c r="AT81" s="138" t="s">
        <v>156</v>
      </c>
      <c r="AU81" s="138" t="s">
        <v>79</v>
      </c>
      <c r="AV81" s="138" t="s">
        <v>79</v>
      </c>
      <c r="AW81" s="138" t="s">
        <v>86</v>
      </c>
      <c r="AX81" s="138" t="s">
        <v>70</v>
      </c>
      <c r="AY81" s="138" t="s">
        <v>105</v>
      </c>
    </row>
    <row r="82" spans="2:51" s="6" customFormat="1" ht="15.75" customHeight="1">
      <c r="B82" s="132"/>
      <c r="C82" s="133"/>
      <c r="D82" s="133"/>
      <c r="E82" s="133"/>
      <c r="F82" s="272" t="s">
        <v>515</v>
      </c>
      <c r="G82" s="273"/>
      <c r="H82" s="273"/>
      <c r="I82" s="273"/>
      <c r="J82" s="133"/>
      <c r="K82" s="134">
        <v>4.22</v>
      </c>
      <c r="L82" s="133"/>
      <c r="M82" s="133"/>
      <c r="N82" s="133"/>
      <c r="O82" s="133"/>
      <c r="P82" s="133"/>
      <c r="Q82" s="133"/>
      <c r="R82" s="133"/>
      <c r="S82" s="135"/>
      <c r="T82" s="136"/>
      <c r="U82" s="133"/>
      <c r="V82" s="133"/>
      <c r="W82" s="133"/>
      <c r="X82" s="133"/>
      <c r="Y82" s="133"/>
      <c r="Z82" s="133"/>
      <c r="AA82" s="137"/>
      <c r="AT82" s="138" t="s">
        <v>156</v>
      </c>
      <c r="AU82" s="138" t="s">
        <v>79</v>
      </c>
      <c r="AV82" s="138" t="s">
        <v>79</v>
      </c>
      <c r="AW82" s="138" t="s">
        <v>86</v>
      </c>
      <c r="AX82" s="138" t="s">
        <v>70</v>
      </c>
      <c r="AY82" s="138" t="s">
        <v>105</v>
      </c>
    </row>
    <row r="83" spans="2:65" s="6" customFormat="1" ht="27" customHeight="1">
      <c r="B83" s="22"/>
      <c r="C83" s="122" t="s">
        <v>79</v>
      </c>
      <c r="D83" s="122" t="s">
        <v>106</v>
      </c>
      <c r="E83" s="123" t="s">
        <v>435</v>
      </c>
      <c r="F83" s="268" t="s">
        <v>436</v>
      </c>
      <c r="G83" s="269"/>
      <c r="H83" s="269"/>
      <c r="I83" s="269"/>
      <c r="J83" s="125" t="s">
        <v>437</v>
      </c>
      <c r="K83" s="126">
        <v>5.894</v>
      </c>
      <c r="L83" s="270"/>
      <c r="M83" s="269"/>
      <c r="N83" s="271">
        <f>ROUND($L$83*$K$83,2)</f>
        <v>0</v>
      </c>
      <c r="O83" s="269"/>
      <c r="P83" s="269"/>
      <c r="Q83" s="269"/>
      <c r="R83" s="124" t="s">
        <v>110</v>
      </c>
      <c r="S83" s="42"/>
      <c r="T83" s="127"/>
      <c r="U83" s="128" t="s">
        <v>40</v>
      </c>
      <c r="V83" s="23"/>
      <c r="W83" s="23"/>
      <c r="X83" s="129">
        <v>0</v>
      </c>
      <c r="Y83" s="129">
        <f>$X$83*$K$83</f>
        <v>0</v>
      </c>
      <c r="Z83" s="129">
        <v>1.8</v>
      </c>
      <c r="AA83" s="130">
        <f>$Z$83*$K$83</f>
        <v>10.609200000000001</v>
      </c>
      <c r="AR83" s="84" t="s">
        <v>111</v>
      </c>
      <c r="AT83" s="84" t="s">
        <v>106</v>
      </c>
      <c r="AU83" s="84" t="s">
        <v>79</v>
      </c>
      <c r="AY83" s="6" t="s">
        <v>105</v>
      </c>
      <c r="BE83" s="131">
        <f>IF($U$83="základní",$N$83,0)</f>
        <v>0</v>
      </c>
      <c r="BF83" s="131">
        <f>IF($U$83="snížená",$N$83,0)</f>
        <v>0</v>
      </c>
      <c r="BG83" s="131">
        <f>IF($U$83="zákl. přenesená",$N$83,0)</f>
        <v>0</v>
      </c>
      <c r="BH83" s="131">
        <f>IF($U$83="sníž. přenesená",$N$83,0)</f>
        <v>0</v>
      </c>
      <c r="BI83" s="131">
        <f>IF($U$83="nulová",$N$83,0)</f>
        <v>0</v>
      </c>
      <c r="BJ83" s="84" t="s">
        <v>21</v>
      </c>
      <c r="BK83" s="131">
        <f>ROUND($L$83*$K$83,2)</f>
        <v>0</v>
      </c>
      <c r="BL83" s="84" t="s">
        <v>111</v>
      </c>
      <c r="BM83" s="84" t="s">
        <v>516</v>
      </c>
    </row>
    <row r="84" spans="2:47" s="6" customFormat="1" ht="16.5" customHeight="1">
      <c r="B84" s="22"/>
      <c r="C84" s="23"/>
      <c r="D84" s="23"/>
      <c r="E84" s="23"/>
      <c r="F84" s="262" t="s">
        <v>517</v>
      </c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42"/>
      <c r="T84" s="55"/>
      <c r="U84" s="23"/>
      <c r="V84" s="23"/>
      <c r="W84" s="23"/>
      <c r="X84" s="23"/>
      <c r="Y84" s="23"/>
      <c r="Z84" s="23"/>
      <c r="AA84" s="56"/>
      <c r="AT84" s="6" t="s">
        <v>114</v>
      </c>
      <c r="AU84" s="6" t="s">
        <v>79</v>
      </c>
    </row>
    <row r="85" spans="2:51" s="6" customFormat="1" ht="15.75" customHeight="1">
      <c r="B85" s="132"/>
      <c r="C85" s="133"/>
      <c r="D85" s="133"/>
      <c r="E85" s="133"/>
      <c r="F85" s="272" t="s">
        <v>518</v>
      </c>
      <c r="G85" s="273"/>
      <c r="H85" s="273"/>
      <c r="I85" s="273"/>
      <c r="J85" s="133"/>
      <c r="K85" s="134">
        <v>5.164</v>
      </c>
      <c r="L85" s="133"/>
      <c r="M85" s="133"/>
      <c r="N85" s="133"/>
      <c r="O85" s="133"/>
      <c r="P85" s="133"/>
      <c r="Q85" s="133"/>
      <c r="R85" s="133"/>
      <c r="S85" s="135"/>
      <c r="T85" s="136"/>
      <c r="U85" s="133"/>
      <c r="V85" s="133"/>
      <c r="W85" s="133"/>
      <c r="X85" s="133"/>
      <c r="Y85" s="133"/>
      <c r="Z85" s="133"/>
      <c r="AA85" s="137"/>
      <c r="AT85" s="138" t="s">
        <v>156</v>
      </c>
      <c r="AU85" s="138" t="s">
        <v>79</v>
      </c>
      <c r="AV85" s="138" t="s">
        <v>79</v>
      </c>
      <c r="AW85" s="138" t="s">
        <v>86</v>
      </c>
      <c r="AX85" s="138" t="s">
        <v>70</v>
      </c>
      <c r="AY85" s="138" t="s">
        <v>105</v>
      </c>
    </row>
    <row r="86" spans="2:51" s="6" customFormat="1" ht="15.75" customHeight="1">
      <c r="B86" s="132"/>
      <c r="C86" s="133"/>
      <c r="D86" s="133"/>
      <c r="E86" s="133"/>
      <c r="F86" s="272" t="s">
        <v>519</v>
      </c>
      <c r="G86" s="273"/>
      <c r="H86" s="273"/>
      <c r="I86" s="273"/>
      <c r="J86" s="133"/>
      <c r="K86" s="134">
        <v>0.73</v>
      </c>
      <c r="L86" s="133"/>
      <c r="M86" s="133"/>
      <c r="N86" s="133"/>
      <c r="O86" s="133"/>
      <c r="P86" s="133"/>
      <c r="Q86" s="133"/>
      <c r="R86" s="133"/>
      <c r="S86" s="135"/>
      <c r="T86" s="136"/>
      <c r="U86" s="133"/>
      <c r="V86" s="133"/>
      <c r="W86" s="133"/>
      <c r="X86" s="133"/>
      <c r="Y86" s="133"/>
      <c r="Z86" s="133"/>
      <c r="AA86" s="137"/>
      <c r="AT86" s="138" t="s">
        <v>156</v>
      </c>
      <c r="AU86" s="138" t="s">
        <v>79</v>
      </c>
      <c r="AV86" s="138" t="s">
        <v>79</v>
      </c>
      <c r="AW86" s="138" t="s">
        <v>86</v>
      </c>
      <c r="AX86" s="138" t="s">
        <v>70</v>
      </c>
      <c r="AY86" s="138" t="s">
        <v>105</v>
      </c>
    </row>
    <row r="87" spans="2:65" s="6" customFormat="1" ht="27" customHeight="1">
      <c r="B87" s="22"/>
      <c r="C87" s="122" t="s">
        <v>120</v>
      </c>
      <c r="D87" s="122" t="s">
        <v>106</v>
      </c>
      <c r="E87" s="123" t="s">
        <v>442</v>
      </c>
      <c r="F87" s="268" t="s">
        <v>443</v>
      </c>
      <c r="G87" s="269"/>
      <c r="H87" s="269"/>
      <c r="I87" s="269"/>
      <c r="J87" s="125" t="s">
        <v>437</v>
      </c>
      <c r="K87" s="126">
        <v>0.234</v>
      </c>
      <c r="L87" s="270"/>
      <c r="M87" s="269"/>
      <c r="N87" s="271">
        <f>ROUND($L$87*$K$87,2)</f>
        <v>0</v>
      </c>
      <c r="O87" s="269"/>
      <c r="P87" s="269"/>
      <c r="Q87" s="269"/>
      <c r="R87" s="124" t="s">
        <v>110</v>
      </c>
      <c r="S87" s="42"/>
      <c r="T87" s="127"/>
      <c r="U87" s="128" t="s">
        <v>40</v>
      </c>
      <c r="V87" s="23"/>
      <c r="W87" s="23"/>
      <c r="X87" s="129">
        <v>0</v>
      </c>
      <c r="Y87" s="129">
        <f>$X$87*$K$87</f>
        <v>0</v>
      </c>
      <c r="Z87" s="129">
        <v>1.8</v>
      </c>
      <c r="AA87" s="130">
        <f>$Z$87*$K$87</f>
        <v>0.4212</v>
      </c>
      <c r="AR87" s="84" t="s">
        <v>111</v>
      </c>
      <c r="AT87" s="84" t="s">
        <v>106</v>
      </c>
      <c r="AU87" s="84" t="s">
        <v>79</v>
      </c>
      <c r="AY87" s="6" t="s">
        <v>105</v>
      </c>
      <c r="BE87" s="131">
        <f>IF($U$87="základní",$N$87,0)</f>
        <v>0</v>
      </c>
      <c r="BF87" s="131">
        <f>IF($U$87="snížená",$N$87,0)</f>
        <v>0</v>
      </c>
      <c r="BG87" s="131">
        <f>IF($U$87="zákl. přenesená",$N$87,0)</f>
        <v>0</v>
      </c>
      <c r="BH87" s="131">
        <f>IF($U$87="sníž. přenesená",$N$87,0)</f>
        <v>0</v>
      </c>
      <c r="BI87" s="131">
        <f>IF($U$87="nulová",$N$87,0)</f>
        <v>0</v>
      </c>
      <c r="BJ87" s="84" t="s">
        <v>21</v>
      </c>
      <c r="BK87" s="131">
        <f>ROUND($L$87*$K$87,2)</f>
        <v>0</v>
      </c>
      <c r="BL87" s="84" t="s">
        <v>111</v>
      </c>
      <c r="BM87" s="84" t="s">
        <v>520</v>
      </c>
    </row>
    <row r="88" spans="2:47" s="6" customFormat="1" ht="16.5" customHeight="1">
      <c r="B88" s="22"/>
      <c r="C88" s="23"/>
      <c r="D88" s="23"/>
      <c r="E88" s="23"/>
      <c r="F88" s="262" t="s">
        <v>443</v>
      </c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42"/>
      <c r="T88" s="55"/>
      <c r="U88" s="23"/>
      <c r="V88" s="23"/>
      <c r="W88" s="23"/>
      <c r="X88" s="23"/>
      <c r="Y88" s="23"/>
      <c r="Z88" s="23"/>
      <c r="AA88" s="56"/>
      <c r="AT88" s="6" t="s">
        <v>114</v>
      </c>
      <c r="AU88" s="6" t="s">
        <v>79</v>
      </c>
    </row>
    <row r="89" spans="2:51" s="6" customFormat="1" ht="15.75" customHeight="1">
      <c r="B89" s="132"/>
      <c r="C89" s="133"/>
      <c r="D89" s="133"/>
      <c r="E89" s="133"/>
      <c r="F89" s="272" t="s">
        <v>446</v>
      </c>
      <c r="G89" s="273"/>
      <c r="H89" s="273"/>
      <c r="I89" s="273"/>
      <c r="J89" s="133"/>
      <c r="K89" s="134">
        <v>0.234</v>
      </c>
      <c r="L89" s="133"/>
      <c r="M89" s="133"/>
      <c r="N89" s="133"/>
      <c r="O89" s="133"/>
      <c r="P89" s="133"/>
      <c r="Q89" s="133"/>
      <c r="R89" s="133"/>
      <c r="S89" s="135"/>
      <c r="T89" s="136"/>
      <c r="U89" s="133"/>
      <c r="V89" s="133"/>
      <c r="W89" s="133"/>
      <c r="X89" s="133"/>
      <c r="Y89" s="133"/>
      <c r="Z89" s="133"/>
      <c r="AA89" s="137"/>
      <c r="AT89" s="138" t="s">
        <v>156</v>
      </c>
      <c r="AU89" s="138" t="s">
        <v>79</v>
      </c>
      <c r="AV89" s="138" t="s">
        <v>79</v>
      </c>
      <c r="AW89" s="138" t="s">
        <v>86</v>
      </c>
      <c r="AX89" s="138" t="s">
        <v>21</v>
      </c>
      <c r="AY89" s="138" t="s">
        <v>105</v>
      </c>
    </row>
    <row r="90" spans="2:65" s="6" customFormat="1" ht="27" customHeight="1">
      <c r="B90" s="22"/>
      <c r="C90" s="122" t="s">
        <v>111</v>
      </c>
      <c r="D90" s="122" t="s">
        <v>106</v>
      </c>
      <c r="E90" s="123" t="s">
        <v>452</v>
      </c>
      <c r="F90" s="268" t="s">
        <v>453</v>
      </c>
      <c r="G90" s="269"/>
      <c r="H90" s="269"/>
      <c r="I90" s="269"/>
      <c r="J90" s="125" t="s">
        <v>454</v>
      </c>
      <c r="K90" s="126">
        <v>0.144</v>
      </c>
      <c r="L90" s="270"/>
      <c r="M90" s="269"/>
      <c r="N90" s="271">
        <f>ROUND($L$90*$K$90,2)</f>
        <v>0</v>
      </c>
      <c r="O90" s="269"/>
      <c r="P90" s="269"/>
      <c r="Q90" s="269"/>
      <c r="R90" s="124" t="s">
        <v>110</v>
      </c>
      <c r="S90" s="42"/>
      <c r="T90" s="127"/>
      <c r="U90" s="128" t="s">
        <v>40</v>
      </c>
      <c r="V90" s="23"/>
      <c r="W90" s="23"/>
      <c r="X90" s="129">
        <v>0</v>
      </c>
      <c r="Y90" s="129">
        <f>$X$90*$K$90</f>
        <v>0</v>
      </c>
      <c r="Z90" s="129">
        <v>1.258</v>
      </c>
      <c r="AA90" s="130">
        <f>$Z$90*$K$90</f>
        <v>0.18115199999999998</v>
      </c>
      <c r="AR90" s="84" t="s">
        <v>111</v>
      </c>
      <c r="AT90" s="84" t="s">
        <v>106</v>
      </c>
      <c r="AU90" s="84" t="s">
        <v>79</v>
      </c>
      <c r="AY90" s="6" t="s">
        <v>105</v>
      </c>
      <c r="BE90" s="131">
        <f>IF($U$90="základní",$N$90,0)</f>
        <v>0</v>
      </c>
      <c r="BF90" s="131">
        <f>IF($U$90="snížená",$N$90,0)</f>
        <v>0</v>
      </c>
      <c r="BG90" s="131">
        <f>IF($U$90="zákl. přenesená",$N$90,0)</f>
        <v>0</v>
      </c>
      <c r="BH90" s="131">
        <f>IF($U$90="sníž. přenesená",$N$90,0)</f>
        <v>0</v>
      </c>
      <c r="BI90" s="131">
        <f>IF($U$90="nulová",$N$90,0)</f>
        <v>0</v>
      </c>
      <c r="BJ90" s="84" t="s">
        <v>21</v>
      </c>
      <c r="BK90" s="131">
        <f>ROUND($L$90*$K$90,2)</f>
        <v>0</v>
      </c>
      <c r="BL90" s="84" t="s">
        <v>111</v>
      </c>
      <c r="BM90" s="84" t="s">
        <v>521</v>
      </c>
    </row>
    <row r="91" spans="2:47" s="6" customFormat="1" ht="16.5" customHeight="1">
      <c r="B91" s="22"/>
      <c r="C91" s="23"/>
      <c r="D91" s="23"/>
      <c r="E91" s="23"/>
      <c r="F91" s="262" t="s">
        <v>453</v>
      </c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42"/>
      <c r="T91" s="55"/>
      <c r="U91" s="23"/>
      <c r="V91" s="23"/>
      <c r="W91" s="23"/>
      <c r="X91" s="23"/>
      <c r="Y91" s="23"/>
      <c r="Z91" s="23"/>
      <c r="AA91" s="56"/>
      <c r="AT91" s="6" t="s">
        <v>114</v>
      </c>
      <c r="AU91" s="6" t="s">
        <v>79</v>
      </c>
    </row>
    <row r="92" spans="2:51" s="6" customFormat="1" ht="15.75" customHeight="1">
      <c r="B92" s="132"/>
      <c r="C92" s="133"/>
      <c r="D92" s="133"/>
      <c r="E92" s="133"/>
      <c r="F92" s="272" t="s">
        <v>457</v>
      </c>
      <c r="G92" s="273"/>
      <c r="H92" s="273"/>
      <c r="I92" s="273"/>
      <c r="J92" s="133"/>
      <c r="K92" s="134">
        <v>0.107</v>
      </c>
      <c r="L92" s="133"/>
      <c r="M92" s="133"/>
      <c r="N92" s="133"/>
      <c r="O92" s="133"/>
      <c r="P92" s="133"/>
      <c r="Q92" s="133"/>
      <c r="R92" s="133"/>
      <c r="S92" s="135"/>
      <c r="T92" s="136"/>
      <c r="U92" s="133"/>
      <c r="V92" s="133"/>
      <c r="W92" s="133"/>
      <c r="X92" s="133"/>
      <c r="Y92" s="133"/>
      <c r="Z92" s="133"/>
      <c r="AA92" s="137"/>
      <c r="AT92" s="138" t="s">
        <v>156</v>
      </c>
      <c r="AU92" s="138" t="s">
        <v>79</v>
      </c>
      <c r="AV92" s="138" t="s">
        <v>79</v>
      </c>
      <c r="AW92" s="138" t="s">
        <v>86</v>
      </c>
      <c r="AX92" s="138" t="s">
        <v>70</v>
      </c>
      <c r="AY92" s="138" t="s">
        <v>105</v>
      </c>
    </row>
    <row r="93" spans="2:51" s="6" customFormat="1" ht="15.75" customHeight="1">
      <c r="B93" s="132"/>
      <c r="C93" s="133"/>
      <c r="D93" s="133"/>
      <c r="E93" s="133"/>
      <c r="F93" s="272" t="s">
        <v>458</v>
      </c>
      <c r="G93" s="273"/>
      <c r="H93" s="273"/>
      <c r="I93" s="273"/>
      <c r="J93" s="133"/>
      <c r="K93" s="134">
        <v>0.037</v>
      </c>
      <c r="L93" s="133"/>
      <c r="M93" s="133"/>
      <c r="N93" s="133"/>
      <c r="O93" s="133"/>
      <c r="P93" s="133"/>
      <c r="Q93" s="133"/>
      <c r="R93" s="133"/>
      <c r="S93" s="135"/>
      <c r="T93" s="136"/>
      <c r="U93" s="133"/>
      <c r="V93" s="133"/>
      <c r="W93" s="133"/>
      <c r="X93" s="133"/>
      <c r="Y93" s="133"/>
      <c r="Z93" s="133"/>
      <c r="AA93" s="137"/>
      <c r="AT93" s="138" t="s">
        <v>156</v>
      </c>
      <c r="AU93" s="138" t="s">
        <v>79</v>
      </c>
      <c r="AV93" s="138" t="s">
        <v>79</v>
      </c>
      <c r="AW93" s="138" t="s">
        <v>86</v>
      </c>
      <c r="AX93" s="138" t="s">
        <v>70</v>
      </c>
      <c r="AY93" s="138" t="s">
        <v>105</v>
      </c>
    </row>
    <row r="94" spans="2:63" s="111" customFormat="1" ht="23.25" customHeight="1">
      <c r="B94" s="112"/>
      <c r="C94" s="113"/>
      <c r="D94" s="121" t="s">
        <v>425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66">
        <f>$BK$94</f>
        <v>0</v>
      </c>
      <c r="O94" s="265"/>
      <c r="P94" s="265"/>
      <c r="Q94" s="265"/>
      <c r="R94" s="113"/>
      <c r="S94" s="115"/>
      <c r="T94" s="116"/>
      <c r="U94" s="113"/>
      <c r="V94" s="113"/>
      <c r="W94" s="117">
        <f>SUM($W$95:$W$108)</f>
        <v>0</v>
      </c>
      <c r="X94" s="113"/>
      <c r="Y94" s="117">
        <f>SUM($Y$95:$Y$108)</f>
        <v>0</v>
      </c>
      <c r="Z94" s="113"/>
      <c r="AA94" s="118">
        <f>SUM($AA$95:$AA$108)</f>
        <v>0</v>
      </c>
      <c r="AR94" s="119" t="s">
        <v>21</v>
      </c>
      <c r="AT94" s="119" t="s">
        <v>69</v>
      </c>
      <c r="AU94" s="119" t="s">
        <v>79</v>
      </c>
      <c r="AY94" s="119" t="s">
        <v>105</v>
      </c>
      <c r="BK94" s="120">
        <f>SUM($BK$95:$BK$108)</f>
        <v>0</v>
      </c>
    </row>
    <row r="95" spans="2:65" s="6" customFormat="1" ht="39" customHeight="1">
      <c r="B95" s="22"/>
      <c r="C95" s="122" t="s">
        <v>130</v>
      </c>
      <c r="D95" s="122" t="s">
        <v>106</v>
      </c>
      <c r="E95" s="123" t="s">
        <v>459</v>
      </c>
      <c r="F95" s="268" t="s">
        <v>460</v>
      </c>
      <c r="G95" s="269"/>
      <c r="H95" s="269"/>
      <c r="I95" s="269"/>
      <c r="J95" s="125" t="s">
        <v>454</v>
      </c>
      <c r="K95" s="126">
        <v>18.932</v>
      </c>
      <c r="L95" s="270"/>
      <c r="M95" s="269"/>
      <c r="N95" s="271">
        <f>ROUND($L$95*$K$95,2)</f>
        <v>0</v>
      </c>
      <c r="O95" s="269"/>
      <c r="P95" s="269"/>
      <c r="Q95" s="269"/>
      <c r="R95" s="124" t="s">
        <v>110</v>
      </c>
      <c r="S95" s="42"/>
      <c r="T95" s="127"/>
      <c r="U95" s="128" t="s">
        <v>40</v>
      </c>
      <c r="V95" s="23"/>
      <c r="W95" s="23"/>
      <c r="X95" s="129">
        <v>0</v>
      </c>
      <c r="Y95" s="129">
        <f>$X$95*$K$95</f>
        <v>0</v>
      </c>
      <c r="Z95" s="129">
        <v>0</v>
      </c>
      <c r="AA95" s="130">
        <f>$Z$95*$K$95</f>
        <v>0</v>
      </c>
      <c r="AR95" s="84" t="s">
        <v>111</v>
      </c>
      <c r="AT95" s="84" t="s">
        <v>106</v>
      </c>
      <c r="AU95" s="84" t="s">
        <v>120</v>
      </c>
      <c r="AY95" s="6" t="s">
        <v>105</v>
      </c>
      <c r="BE95" s="131">
        <f>IF($U$95="základní",$N$95,0)</f>
        <v>0</v>
      </c>
      <c r="BF95" s="131">
        <f>IF($U$95="snížená",$N$95,0)</f>
        <v>0</v>
      </c>
      <c r="BG95" s="131">
        <f>IF($U$95="zákl. přenesená",$N$95,0)</f>
        <v>0</v>
      </c>
      <c r="BH95" s="131">
        <f>IF($U$95="sníž. přenesená",$N$95,0)</f>
        <v>0</v>
      </c>
      <c r="BI95" s="131">
        <f>IF($U$95="nulová",$N$95,0)</f>
        <v>0</v>
      </c>
      <c r="BJ95" s="84" t="s">
        <v>21</v>
      </c>
      <c r="BK95" s="131">
        <f>ROUND($L$95*$K$95,2)</f>
        <v>0</v>
      </c>
      <c r="BL95" s="84" t="s">
        <v>111</v>
      </c>
      <c r="BM95" s="84" t="s">
        <v>522</v>
      </c>
    </row>
    <row r="96" spans="2:47" s="6" customFormat="1" ht="16.5" customHeight="1">
      <c r="B96" s="22"/>
      <c r="C96" s="23"/>
      <c r="D96" s="23"/>
      <c r="E96" s="23"/>
      <c r="F96" s="262" t="s">
        <v>460</v>
      </c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42"/>
      <c r="T96" s="55"/>
      <c r="U96" s="23"/>
      <c r="V96" s="23"/>
      <c r="W96" s="23"/>
      <c r="X96" s="23"/>
      <c r="Y96" s="23"/>
      <c r="Z96" s="23"/>
      <c r="AA96" s="56"/>
      <c r="AT96" s="6" t="s">
        <v>114</v>
      </c>
      <c r="AU96" s="6" t="s">
        <v>120</v>
      </c>
    </row>
    <row r="97" spans="2:65" s="6" customFormat="1" ht="27" customHeight="1">
      <c r="B97" s="22"/>
      <c r="C97" s="122" t="s">
        <v>135</v>
      </c>
      <c r="D97" s="122" t="s">
        <v>106</v>
      </c>
      <c r="E97" s="123" t="s">
        <v>463</v>
      </c>
      <c r="F97" s="268" t="s">
        <v>464</v>
      </c>
      <c r="G97" s="269"/>
      <c r="H97" s="269"/>
      <c r="I97" s="269"/>
      <c r="J97" s="125" t="s">
        <v>454</v>
      </c>
      <c r="K97" s="126">
        <v>18.932</v>
      </c>
      <c r="L97" s="270"/>
      <c r="M97" s="269"/>
      <c r="N97" s="271">
        <f>ROUND($L$97*$K$97,2)</f>
        <v>0</v>
      </c>
      <c r="O97" s="269"/>
      <c r="P97" s="269"/>
      <c r="Q97" s="269"/>
      <c r="R97" s="124" t="s">
        <v>110</v>
      </c>
      <c r="S97" s="42"/>
      <c r="T97" s="127"/>
      <c r="U97" s="128" t="s">
        <v>40</v>
      </c>
      <c r="V97" s="23"/>
      <c r="W97" s="23"/>
      <c r="X97" s="129">
        <v>0</v>
      </c>
      <c r="Y97" s="129">
        <f>$X$97*$K$97</f>
        <v>0</v>
      </c>
      <c r="Z97" s="129">
        <v>0</v>
      </c>
      <c r="AA97" s="130">
        <f>$Z$97*$K$97</f>
        <v>0</v>
      </c>
      <c r="AR97" s="84" t="s">
        <v>111</v>
      </c>
      <c r="AT97" s="84" t="s">
        <v>106</v>
      </c>
      <c r="AU97" s="84" t="s">
        <v>120</v>
      </c>
      <c r="AY97" s="6" t="s">
        <v>105</v>
      </c>
      <c r="BE97" s="131">
        <f>IF($U$97="základní",$N$97,0)</f>
        <v>0</v>
      </c>
      <c r="BF97" s="131">
        <f>IF($U$97="snížená",$N$97,0)</f>
        <v>0</v>
      </c>
      <c r="BG97" s="131">
        <f>IF($U$97="zákl. přenesená",$N$97,0)</f>
        <v>0</v>
      </c>
      <c r="BH97" s="131">
        <f>IF($U$97="sníž. přenesená",$N$97,0)</f>
        <v>0</v>
      </c>
      <c r="BI97" s="131">
        <f>IF($U$97="nulová",$N$97,0)</f>
        <v>0</v>
      </c>
      <c r="BJ97" s="84" t="s">
        <v>21</v>
      </c>
      <c r="BK97" s="131">
        <f>ROUND($L$97*$K$97,2)</f>
        <v>0</v>
      </c>
      <c r="BL97" s="84" t="s">
        <v>111</v>
      </c>
      <c r="BM97" s="84" t="s">
        <v>523</v>
      </c>
    </row>
    <row r="98" spans="2:47" s="6" customFormat="1" ht="16.5" customHeight="1">
      <c r="B98" s="22"/>
      <c r="C98" s="23"/>
      <c r="D98" s="23"/>
      <c r="E98" s="23"/>
      <c r="F98" s="262" t="s">
        <v>464</v>
      </c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42"/>
      <c r="T98" s="55"/>
      <c r="U98" s="23"/>
      <c r="V98" s="23"/>
      <c r="W98" s="23"/>
      <c r="X98" s="23"/>
      <c r="Y98" s="23"/>
      <c r="Z98" s="23"/>
      <c r="AA98" s="56"/>
      <c r="AT98" s="6" t="s">
        <v>114</v>
      </c>
      <c r="AU98" s="6" t="s">
        <v>120</v>
      </c>
    </row>
    <row r="99" spans="2:65" s="6" customFormat="1" ht="27" customHeight="1">
      <c r="B99" s="22"/>
      <c r="C99" s="122" t="s">
        <v>140</v>
      </c>
      <c r="D99" s="122" t="s">
        <v>106</v>
      </c>
      <c r="E99" s="123" t="s">
        <v>467</v>
      </c>
      <c r="F99" s="268" t="s">
        <v>468</v>
      </c>
      <c r="G99" s="269"/>
      <c r="H99" s="269"/>
      <c r="I99" s="269"/>
      <c r="J99" s="125" t="s">
        <v>454</v>
      </c>
      <c r="K99" s="126">
        <v>113.592</v>
      </c>
      <c r="L99" s="270"/>
      <c r="M99" s="269"/>
      <c r="N99" s="271">
        <f>ROUND($L$99*$K$99,2)</f>
        <v>0</v>
      </c>
      <c r="O99" s="269"/>
      <c r="P99" s="269"/>
      <c r="Q99" s="269"/>
      <c r="R99" s="124" t="s">
        <v>110</v>
      </c>
      <c r="S99" s="42"/>
      <c r="T99" s="127"/>
      <c r="U99" s="128" t="s">
        <v>40</v>
      </c>
      <c r="V99" s="23"/>
      <c r="W99" s="23"/>
      <c r="X99" s="129">
        <v>0</v>
      </c>
      <c r="Y99" s="129">
        <f>$X$99*$K$99</f>
        <v>0</v>
      </c>
      <c r="Z99" s="129">
        <v>0</v>
      </c>
      <c r="AA99" s="130">
        <f>$Z$99*$K$99</f>
        <v>0</v>
      </c>
      <c r="AR99" s="84" t="s">
        <v>111</v>
      </c>
      <c r="AT99" s="84" t="s">
        <v>106</v>
      </c>
      <c r="AU99" s="84" t="s">
        <v>120</v>
      </c>
      <c r="AY99" s="6" t="s">
        <v>105</v>
      </c>
      <c r="BE99" s="131">
        <f>IF($U$99="základní",$N$99,0)</f>
        <v>0</v>
      </c>
      <c r="BF99" s="131">
        <f>IF($U$99="snížená",$N$99,0)</f>
        <v>0</v>
      </c>
      <c r="BG99" s="131">
        <f>IF($U$99="zákl. přenesená",$N$99,0)</f>
        <v>0</v>
      </c>
      <c r="BH99" s="131">
        <f>IF($U$99="sníž. přenesená",$N$99,0)</f>
        <v>0</v>
      </c>
      <c r="BI99" s="131">
        <f>IF($U$99="nulová",$N$99,0)</f>
        <v>0</v>
      </c>
      <c r="BJ99" s="84" t="s">
        <v>21</v>
      </c>
      <c r="BK99" s="131">
        <f>ROUND($L$99*$K$99,2)</f>
        <v>0</v>
      </c>
      <c r="BL99" s="84" t="s">
        <v>111</v>
      </c>
      <c r="BM99" s="84" t="s">
        <v>524</v>
      </c>
    </row>
    <row r="100" spans="2:47" s="6" customFormat="1" ht="16.5" customHeight="1">
      <c r="B100" s="22"/>
      <c r="C100" s="23"/>
      <c r="D100" s="23"/>
      <c r="E100" s="23"/>
      <c r="F100" s="262" t="s">
        <v>468</v>
      </c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42"/>
      <c r="T100" s="55"/>
      <c r="U100" s="23"/>
      <c r="V100" s="23"/>
      <c r="W100" s="23"/>
      <c r="X100" s="23"/>
      <c r="Y100" s="23"/>
      <c r="Z100" s="23"/>
      <c r="AA100" s="56"/>
      <c r="AT100" s="6" t="s">
        <v>114</v>
      </c>
      <c r="AU100" s="6" t="s">
        <v>120</v>
      </c>
    </row>
    <row r="101" spans="2:51" s="6" customFormat="1" ht="15.75" customHeight="1">
      <c r="B101" s="132"/>
      <c r="C101" s="133"/>
      <c r="D101" s="133"/>
      <c r="E101" s="133"/>
      <c r="F101" s="272" t="s">
        <v>525</v>
      </c>
      <c r="G101" s="273"/>
      <c r="H101" s="273"/>
      <c r="I101" s="273"/>
      <c r="J101" s="133"/>
      <c r="K101" s="134">
        <v>113.592</v>
      </c>
      <c r="L101" s="133"/>
      <c r="M101" s="133"/>
      <c r="N101" s="133"/>
      <c r="O101" s="133"/>
      <c r="P101" s="133"/>
      <c r="Q101" s="133"/>
      <c r="R101" s="133"/>
      <c r="S101" s="135"/>
      <c r="T101" s="136"/>
      <c r="U101" s="133"/>
      <c r="V101" s="133"/>
      <c r="W101" s="133"/>
      <c r="X101" s="133"/>
      <c r="Y101" s="133"/>
      <c r="Z101" s="133"/>
      <c r="AA101" s="137"/>
      <c r="AT101" s="138" t="s">
        <v>156</v>
      </c>
      <c r="AU101" s="138" t="s">
        <v>120</v>
      </c>
      <c r="AV101" s="138" t="s">
        <v>79</v>
      </c>
      <c r="AW101" s="138" t="s">
        <v>70</v>
      </c>
      <c r="AX101" s="138" t="s">
        <v>21</v>
      </c>
      <c r="AY101" s="138" t="s">
        <v>105</v>
      </c>
    </row>
    <row r="102" spans="2:65" s="6" customFormat="1" ht="27" customHeight="1">
      <c r="B102" s="22"/>
      <c r="C102" s="122" t="s">
        <v>145</v>
      </c>
      <c r="D102" s="122" t="s">
        <v>106</v>
      </c>
      <c r="E102" s="123" t="s">
        <v>472</v>
      </c>
      <c r="F102" s="268" t="s">
        <v>473</v>
      </c>
      <c r="G102" s="269"/>
      <c r="H102" s="269"/>
      <c r="I102" s="269"/>
      <c r="J102" s="125" t="s">
        <v>454</v>
      </c>
      <c r="K102" s="126">
        <v>16.801</v>
      </c>
      <c r="L102" s="270"/>
      <c r="M102" s="269"/>
      <c r="N102" s="271">
        <f>ROUND($L$102*$K$102,2)</f>
        <v>0</v>
      </c>
      <c r="O102" s="269"/>
      <c r="P102" s="269"/>
      <c r="Q102" s="269"/>
      <c r="R102" s="124" t="s">
        <v>110</v>
      </c>
      <c r="S102" s="42"/>
      <c r="T102" s="127"/>
      <c r="U102" s="128" t="s">
        <v>40</v>
      </c>
      <c r="V102" s="23"/>
      <c r="W102" s="23"/>
      <c r="X102" s="129">
        <v>0</v>
      </c>
      <c r="Y102" s="129">
        <f>$X$102*$K$102</f>
        <v>0</v>
      </c>
      <c r="Z102" s="129">
        <v>0</v>
      </c>
      <c r="AA102" s="130">
        <f>$Z$102*$K$102</f>
        <v>0</v>
      </c>
      <c r="AR102" s="84" t="s">
        <v>111</v>
      </c>
      <c r="AT102" s="84" t="s">
        <v>106</v>
      </c>
      <c r="AU102" s="84" t="s">
        <v>120</v>
      </c>
      <c r="AY102" s="6" t="s">
        <v>105</v>
      </c>
      <c r="BE102" s="131">
        <f>IF($U$102="základní",$N$102,0)</f>
        <v>0</v>
      </c>
      <c r="BF102" s="131">
        <f>IF($U$102="snížená",$N$102,0)</f>
        <v>0</v>
      </c>
      <c r="BG102" s="131">
        <f>IF($U$102="zákl. přenesená",$N$102,0)</f>
        <v>0</v>
      </c>
      <c r="BH102" s="131">
        <f>IF($U$102="sníž. přenesená",$N$102,0)</f>
        <v>0</v>
      </c>
      <c r="BI102" s="131">
        <f>IF($U$102="nulová",$N$102,0)</f>
        <v>0</v>
      </c>
      <c r="BJ102" s="84" t="s">
        <v>21</v>
      </c>
      <c r="BK102" s="131">
        <f>ROUND($L$102*$K$102,2)</f>
        <v>0</v>
      </c>
      <c r="BL102" s="84" t="s">
        <v>111</v>
      </c>
      <c r="BM102" s="84" t="s">
        <v>526</v>
      </c>
    </row>
    <row r="103" spans="2:47" s="6" customFormat="1" ht="16.5" customHeight="1">
      <c r="B103" s="22"/>
      <c r="C103" s="23"/>
      <c r="D103" s="23"/>
      <c r="E103" s="23"/>
      <c r="F103" s="262" t="s">
        <v>473</v>
      </c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42"/>
      <c r="T103" s="55"/>
      <c r="U103" s="23"/>
      <c r="V103" s="23"/>
      <c r="W103" s="23"/>
      <c r="X103" s="23"/>
      <c r="Y103" s="23"/>
      <c r="Z103" s="23"/>
      <c r="AA103" s="56"/>
      <c r="AT103" s="6" t="s">
        <v>114</v>
      </c>
      <c r="AU103" s="6" t="s">
        <v>120</v>
      </c>
    </row>
    <row r="104" spans="2:51" s="6" customFormat="1" ht="15.75" customHeight="1">
      <c r="B104" s="132"/>
      <c r="C104" s="133"/>
      <c r="D104" s="133"/>
      <c r="E104" s="133"/>
      <c r="F104" s="272" t="s">
        <v>527</v>
      </c>
      <c r="G104" s="273"/>
      <c r="H104" s="273"/>
      <c r="I104" s="273"/>
      <c r="J104" s="133"/>
      <c r="K104" s="134">
        <v>16.801</v>
      </c>
      <c r="L104" s="133"/>
      <c r="M104" s="133"/>
      <c r="N104" s="133"/>
      <c r="O104" s="133"/>
      <c r="P104" s="133"/>
      <c r="Q104" s="133"/>
      <c r="R104" s="133"/>
      <c r="S104" s="135"/>
      <c r="T104" s="136"/>
      <c r="U104" s="133"/>
      <c r="V104" s="133"/>
      <c r="W104" s="133"/>
      <c r="X104" s="133"/>
      <c r="Y104" s="133"/>
      <c r="Z104" s="133"/>
      <c r="AA104" s="137"/>
      <c r="AT104" s="138" t="s">
        <v>156</v>
      </c>
      <c r="AU104" s="138" t="s">
        <v>120</v>
      </c>
      <c r="AV104" s="138" t="s">
        <v>79</v>
      </c>
      <c r="AW104" s="138" t="s">
        <v>86</v>
      </c>
      <c r="AX104" s="138" t="s">
        <v>70</v>
      </c>
      <c r="AY104" s="138" t="s">
        <v>105</v>
      </c>
    </row>
    <row r="105" spans="2:65" s="6" customFormat="1" ht="27" customHeight="1">
      <c r="B105" s="22"/>
      <c r="C105" s="122" t="s">
        <v>150</v>
      </c>
      <c r="D105" s="122" t="s">
        <v>106</v>
      </c>
      <c r="E105" s="123" t="s">
        <v>477</v>
      </c>
      <c r="F105" s="268" t="s">
        <v>478</v>
      </c>
      <c r="G105" s="269"/>
      <c r="H105" s="269"/>
      <c r="I105" s="269"/>
      <c r="J105" s="125" t="s">
        <v>454</v>
      </c>
      <c r="K105" s="126">
        <v>1.894</v>
      </c>
      <c r="L105" s="270"/>
      <c r="M105" s="269"/>
      <c r="N105" s="271">
        <f>ROUND($L$105*$K$105,2)</f>
        <v>0</v>
      </c>
      <c r="O105" s="269"/>
      <c r="P105" s="269"/>
      <c r="Q105" s="269"/>
      <c r="R105" s="124" t="s">
        <v>110</v>
      </c>
      <c r="S105" s="42"/>
      <c r="T105" s="127"/>
      <c r="U105" s="128" t="s">
        <v>40</v>
      </c>
      <c r="V105" s="23"/>
      <c r="W105" s="23"/>
      <c r="X105" s="129">
        <v>0</v>
      </c>
      <c r="Y105" s="129">
        <f>$X$105*$K$105</f>
        <v>0</v>
      </c>
      <c r="Z105" s="129">
        <v>0</v>
      </c>
      <c r="AA105" s="130">
        <f>$Z$105*$K$105</f>
        <v>0</v>
      </c>
      <c r="AR105" s="84" t="s">
        <v>111</v>
      </c>
      <c r="AT105" s="84" t="s">
        <v>106</v>
      </c>
      <c r="AU105" s="84" t="s">
        <v>120</v>
      </c>
      <c r="AY105" s="6" t="s">
        <v>105</v>
      </c>
      <c r="BE105" s="131">
        <f>IF($U$105="základní",$N$105,0)</f>
        <v>0</v>
      </c>
      <c r="BF105" s="131">
        <f>IF($U$105="snížená",$N$105,0)</f>
        <v>0</v>
      </c>
      <c r="BG105" s="131">
        <f>IF($U$105="zákl. přenesená",$N$105,0)</f>
        <v>0</v>
      </c>
      <c r="BH105" s="131">
        <f>IF($U$105="sníž. přenesená",$N$105,0)</f>
        <v>0</v>
      </c>
      <c r="BI105" s="131">
        <f>IF($U$105="nulová",$N$105,0)</f>
        <v>0</v>
      </c>
      <c r="BJ105" s="84" t="s">
        <v>21</v>
      </c>
      <c r="BK105" s="131">
        <f>ROUND($L$105*$K$105,2)</f>
        <v>0</v>
      </c>
      <c r="BL105" s="84" t="s">
        <v>111</v>
      </c>
      <c r="BM105" s="84" t="s">
        <v>528</v>
      </c>
    </row>
    <row r="106" spans="2:47" s="6" customFormat="1" ht="16.5" customHeight="1">
      <c r="B106" s="22"/>
      <c r="C106" s="23"/>
      <c r="D106" s="23"/>
      <c r="E106" s="23"/>
      <c r="F106" s="262" t="s">
        <v>478</v>
      </c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42"/>
      <c r="T106" s="55"/>
      <c r="U106" s="23"/>
      <c r="V106" s="23"/>
      <c r="W106" s="23"/>
      <c r="X106" s="23"/>
      <c r="Y106" s="23"/>
      <c r="Z106" s="23"/>
      <c r="AA106" s="56"/>
      <c r="AT106" s="6" t="s">
        <v>114</v>
      </c>
      <c r="AU106" s="6" t="s">
        <v>120</v>
      </c>
    </row>
    <row r="107" spans="2:65" s="6" customFormat="1" ht="27" customHeight="1">
      <c r="B107" s="22"/>
      <c r="C107" s="122" t="s">
        <v>26</v>
      </c>
      <c r="D107" s="122" t="s">
        <v>106</v>
      </c>
      <c r="E107" s="123" t="s">
        <v>481</v>
      </c>
      <c r="F107" s="268" t="s">
        <v>482</v>
      </c>
      <c r="G107" s="269"/>
      <c r="H107" s="269"/>
      <c r="I107" s="269"/>
      <c r="J107" s="125" t="s">
        <v>454</v>
      </c>
      <c r="K107" s="126">
        <v>0.237</v>
      </c>
      <c r="L107" s="270"/>
      <c r="M107" s="269"/>
      <c r="N107" s="271">
        <f>ROUND($L$107*$K$107,2)</f>
        <v>0</v>
      </c>
      <c r="O107" s="269"/>
      <c r="P107" s="269"/>
      <c r="Q107" s="269"/>
      <c r="R107" s="124" t="s">
        <v>110</v>
      </c>
      <c r="S107" s="42"/>
      <c r="T107" s="127"/>
      <c r="U107" s="128" t="s">
        <v>40</v>
      </c>
      <c r="V107" s="23"/>
      <c r="W107" s="23"/>
      <c r="X107" s="129">
        <v>0</v>
      </c>
      <c r="Y107" s="129">
        <f>$X$107*$K$107</f>
        <v>0</v>
      </c>
      <c r="Z107" s="129">
        <v>0</v>
      </c>
      <c r="AA107" s="130">
        <f>$Z$107*$K$107</f>
        <v>0</v>
      </c>
      <c r="AR107" s="84" t="s">
        <v>111</v>
      </c>
      <c r="AT107" s="84" t="s">
        <v>106</v>
      </c>
      <c r="AU107" s="84" t="s">
        <v>120</v>
      </c>
      <c r="AY107" s="6" t="s">
        <v>105</v>
      </c>
      <c r="BE107" s="131">
        <f>IF($U$107="základní",$N$107,0)</f>
        <v>0</v>
      </c>
      <c r="BF107" s="131">
        <f>IF($U$107="snížená",$N$107,0)</f>
        <v>0</v>
      </c>
      <c r="BG107" s="131">
        <f>IF($U$107="zákl. přenesená",$N$107,0)</f>
        <v>0</v>
      </c>
      <c r="BH107" s="131">
        <f>IF($U$107="sníž. přenesená",$N$107,0)</f>
        <v>0</v>
      </c>
      <c r="BI107" s="131">
        <f>IF($U$107="nulová",$N$107,0)</f>
        <v>0</v>
      </c>
      <c r="BJ107" s="84" t="s">
        <v>21</v>
      </c>
      <c r="BK107" s="131">
        <f>ROUND($L$107*$K$107,2)</f>
        <v>0</v>
      </c>
      <c r="BL107" s="84" t="s">
        <v>111</v>
      </c>
      <c r="BM107" s="84" t="s">
        <v>529</v>
      </c>
    </row>
    <row r="108" spans="2:47" s="6" customFormat="1" ht="16.5" customHeight="1">
      <c r="B108" s="22"/>
      <c r="C108" s="23"/>
      <c r="D108" s="23"/>
      <c r="E108" s="23"/>
      <c r="F108" s="262" t="s">
        <v>482</v>
      </c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42"/>
      <c r="T108" s="55"/>
      <c r="U108" s="23"/>
      <c r="V108" s="23"/>
      <c r="W108" s="23"/>
      <c r="X108" s="23"/>
      <c r="Y108" s="23"/>
      <c r="Z108" s="23"/>
      <c r="AA108" s="56"/>
      <c r="AT108" s="6" t="s">
        <v>114</v>
      </c>
      <c r="AU108" s="6" t="s">
        <v>120</v>
      </c>
    </row>
    <row r="109" spans="2:63" s="111" customFormat="1" ht="37.5" customHeight="1">
      <c r="B109" s="112"/>
      <c r="C109" s="113"/>
      <c r="D109" s="114" t="s">
        <v>426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264">
        <f>$BK$109</f>
        <v>0</v>
      </c>
      <c r="O109" s="265"/>
      <c r="P109" s="265"/>
      <c r="Q109" s="265"/>
      <c r="R109" s="113"/>
      <c r="S109" s="115"/>
      <c r="T109" s="116"/>
      <c r="U109" s="113"/>
      <c r="V109" s="113"/>
      <c r="W109" s="117">
        <f>$W$110+$W$113</f>
        <v>0</v>
      </c>
      <c r="X109" s="113"/>
      <c r="Y109" s="117">
        <f>$Y$110+$Y$113</f>
        <v>0</v>
      </c>
      <c r="Z109" s="113"/>
      <c r="AA109" s="118">
        <f>$AA$110+$AA$113</f>
        <v>2.1307600000000004</v>
      </c>
      <c r="AR109" s="119" t="s">
        <v>79</v>
      </c>
      <c r="AT109" s="119" t="s">
        <v>69</v>
      </c>
      <c r="AU109" s="119" t="s">
        <v>70</v>
      </c>
      <c r="AY109" s="119" t="s">
        <v>105</v>
      </c>
      <c r="BK109" s="120">
        <f>$BK$110+$BK$113</f>
        <v>0</v>
      </c>
    </row>
    <row r="110" spans="2:63" s="111" customFormat="1" ht="21" customHeight="1">
      <c r="B110" s="112"/>
      <c r="C110" s="113"/>
      <c r="D110" s="121" t="s">
        <v>427</v>
      </c>
      <c r="E110" s="113"/>
      <c r="F110" s="113"/>
      <c r="G110" s="113"/>
      <c r="H110" s="113"/>
      <c r="I110" s="113"/>
      <c r="J110" s="113"/>
      <c r="K110" s="113"/>
      <c r="L110" s="113"/>
      <c r="M110" s="113"/>
      <c r="N110" s="266">
        <f>$BK$110</f>
        <v>0</v>
      </c>
      <c r="O110" s="265"/>
      <c r="P110" s="265"/>
      <c r="Q110" s="265"/>
      <c r="R110" s="113"/>
      <c r="S110" s="115"/>
      <c r="T110" s="116"/>
      <c r="U110" s="113"/>
      <c r="V110" s="113"/>
      <c r="W110" s="117">
        <f>SUM($W$111:$W$112)</f>
        <v>0</v>
      </c>
      <c r="X110" s="113"/>
      <c r="Y110" s="117">
        <f>SUM($Y$111:$Y$112)</f>
        <v>0</v>
      </c>
      <c r="Z110" s="113"/>
      <c r="AA110" s="118">
        <f>SUM($AA$111:$AA$112)</f>
        <v>0.23701</v>
      </c>
      <c r="AR110" s="119" t="s">
        <v>79</v>
      </c>
      <c r="AT110" s="119" t="s">
        <v>69</v>
      </c>
      <c r="AU110" s="119" t="s">
        <v>21</v>
      </c>
      <c r="AY110" s="119" t="s">
        <v>105</v>
      </c>
      <c r="BK110" s="120">
        <f>SUM($BK$111:$BK$112)</f>
        <v>0</v>
      </c>
    </row>
    <row r="111" spans="2:65" s="6" customFormat="1" ht="27" customHeight="1">
      <c r="B111" s="22"/>
      <c r="C111" s="122" t="s">
        <v>161</v>
      </c>
      <c r="D111" s="122" t="s">
        <v>106</v>
      </c>
      <c r="E111" s="123" t="s">
        <v>485</v>
      </c>
      <c r="F111" s="268" t="s">
        <v>486</v>
      </c>
      <c r="G111" s="269"/>
      <c r="H111" s="269"/>
      <c r="I111" s="269"/>
      <c r="J111" s="125" t="s">
        <v>117</v>
      </c>
      <c r="K111" s="126">
        <v>23.701</v>
      </c>
      <c r="L111" s="270"/>
      <c r="M111" s="269"/>
      <c r="N111" s="271">
        <f>ROUND($L$111*$K$111,2)</f>
        <v>0</v>
      </c>
      <c r="O111" s="269"/>
      <c r="P111" s="269"/>
      <c r="Q111" s="269"/>
      <c r="R111" s="124" t="s">
        <v>110</v>
      </c>
      <c r="S111" s="42"/>
      <c r="T111" s="127"/>
      <c r="U111" s="128" t="s">
        <v>40</v>
      </c>
      <c r="V111" s="23"/>
      <c r="W111" s="23"/>
      <c r="X111" s="129">
        <v>0</v>
      </c>
      <c r="Y111" s="129">
        <f>$X$111*$K$111</f>
        <v>0</v>
      </c>
      <c r="Z111" s="129">
        <v>0.01</v>
      </c>
      <c r="AA111" s="130">
        <f>$Z$111*$K$111</f>
        <v>0.23701</v>
      </c>
      <c r="AR111" s="84" t="s">
        <v>183</v>
      </c>
      <c r="AT111" s="84" t="s">
        <v>106</v>
      </c>
      <c r="AU111" s="84" t="s">
        <v>79</v>
      </c>
      <c r="AY111" s="6" t="s">
        <v>105</v>
      </c>
      <c r="BE111" s="131">
        <f>IF($U$111="základní",$N$111,0)</f>
        <v>0</v>
      </c>
      <c r="BF111" s="131">
        <f>IF($U$111="snížená",$N$111,0)</f>
        <v>0</v>
      </c>
      <c r="BG111" s="131">
        <f>IF($U$111="zákl. přenesená",$N$111,0)</f>
        <v>0</v>
      </c>
      <c r="BH111" s="131">
        <f>IF($U$111="sníž. přenesená",$N$111,0)</f>
        <v>0</v>
      </c>
      <c r="BI111" s="131">
        <f>IF($U$111="nulová",$N$111,0)</f>
        <v>0</v>
      </c>
      <c r="BJ111" s="84" t="s">
        <v>21</v>
      </c>
      <c r="BK111" s="131">
        <f>ROUND($L$111*$K$111,2)</f>
        <v>0</v>
      </c>
      <c r="BL111" s="84" t="s">
        <v>183</v>
      </c>
      <c r="BM111" s="84" t="s">
        <v>530</v>
      </c>
    </row>
    <row r="112" spans="2:47" s="6" customFormat="1" ht="16.5" customHeight="1">
      <c r="B112" s="22"/>
      <c r="C112" s="23"/>
      <c r="D112" s="23"/>
      <c r="E112" s="23"/>
      <c r="F112" s="262" t="s">
        <v>486</v>
      </c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42"/>
      <c r="T112" s="55"/>
      <c r="U112" s="23"/>
      <c r="V112" s="23"/>
      <c r="W112" s="23"/>
      <c r="X112" s="23"/>
      <c r="Y112" s="23"/>
      <c r="Z112" s="23"/>
      <c r="AA112" s="56"/>
      <c r="AT112" s="6" t="s">
        <v>114</v>
      </c>
      <c r="AU112" s="6" t="s">
        <v>79</v>
      </c>
    </row>
    <row r="113" spans="2:63" s="111" customFormat="1" ht="30.75" customHeight="1">
      <c r="B113" s="112"/>
      <c r="C113" s="113"/>
      <c r="D113" s="121" t="s">
        <v>428</v>
      </c>
      <c r="E113" s="113"/>
      <c r="F113" s="113"/>
      <c r="G113" s="113"/>
      <c r="H113" s="113"/>
      <c r="I113" s="113"/>
      <c r="J113" s="113"/>
      <c r="K113" s="113"/>
      <c r="L113" s="113"/>
      <c r="M113" s="113"/>
      <c r="N113" s="266">
        <f>$BK$113</f>
        <v>0</v>
      </c>
      <c r="O113" s="265"/>
      <c r="P113" s="265"/>
      <c r="Q113" s="265"/>
      <c r="R113" s="113"/>
      <c r="S113" s="115"/>
      <c r="T113" s="116"/>
      <c r="U113" s="113"/>
      <c r="V113" s="113"/>
      <c r="W113" s="117">
        <f>SUM($W$114:$W$125)</f>
        <v>0</v>
      </c>
      <c r="X113" s="113"/>
      <c r="Y113" s="117">
        <f>SUM($Y$114:$Y$125)</f>
        <v>0</v>
      </c>
      <c r="Z113" s="113"/>
      <c r="AA113" s="118">
        <f>SUM($AA$114:$AA$125)</f>
        <v>1.8937500000000003</v>
      </c>
      <c r="AR113" s="119" t="s">
        <v>79</v>
      </c>
      <c r="AT113" s="119" t="s">
        <v>69</v>
      </c>
      <c r="AU113" s="119" t="s">
        <v>21</v>
      </c>
      <c r="AY113" s="119" t="s">
        <v>105</v>
      </c>
      <c r="BK113" s="120">
        <f>SUM($BK$114:$BK$125)</f>
        <v>0</v>
      </c>
    </row>
    <row r="114" spans="2:65" s="6" customFormat="1" ht="15.75" customHeight="1">
      <c r="B114" s="22"/>
      <c r="C114" s="122" t="s">
        <v>166</v>
      </c>
      <c r="D114" s="122" t="s">
        <v>106</v>
      </c>
      <c r="E114" s="123" t="s">
        <v>489</v>
      </c>
      <c r="F114" s="268" t="s">
        <v>490</v>
      </c>
      <c r="G114" s="269"/>
      <c r="H114" s="269"/>
      <c r="I114" s="269"/>
      <c r="J114" s="125" t="s">
        <v>117</v>
      </c>
      <c r="K114" s="126">
        <v>23.701</v>
      </c>
      <c r="L114" s="270"/>
      <c r="M114" s="269"/>
      <c r="N114" s="271">
        <f>ROUND($L$114*$K$114,2)</f>
        <v>0</v>
      </c>
      <c r="O114" s="269"/>
      <c r="P114" s="269"/>
      <c r="Q114" s="269"/>
      <c r="R114" s="124" t="s">
        <v>110</v>
      </c>
      <c r="S114" s="42"/>
      <c r="T114" s="127"/>
      <c r="U114" s="128" t="s">
        <v>40</v>
      </c>
      <c r="V114" s="23"/>
      <c r="W114" s="23"/>
      <c r="X114" s="129">
        <v>0</v>
      </c>
      <c r="Y114" s="129">
        <f>$X$114*$K$114</f>
        <v>0</v>
      </c>
      <c r="Z114" s="129">
        <v>0.015</v>
      </c>
      <c r="AA114" s="130">
        <f>$Z$114*$K$114</f>
        <v>0.35551499999999997</v>
      </c>
      <c r="AR114" s="84" t="s">
        <v>183</v>
      </c>
      <c r="AT114" s="84" t="s">
        <v>106</v>
      </c>
      <c r="AU114" s="84" t="s">
        <v>79</v>
      </c>
      <c r="AY114" s="6" t="s">
        <v>105</v>
      </c>
      <c r="BE114" s="131">
        <f>IF($U$114="základní",$N$114,0)</f>
        <v>0</v>
      </c>
      <c r="BF114" s="131">
        <f>IF($U$114="snížená",$N$114,0)</f>
        <v>0</v>
      </c>
      <c r="BG114" s="131">
        <f>IF($U$114="zákl. přenesená",$N$114,0)</f>
        <v>0</v>
      </c>
      <c r="BH114" s="131">
        <f>IF($U$114="sníž. přenesená",$N$114,0)</f>
        <v>0</v>
      </c>
      <c r="BI114" s="131">
        <f>IF($U$114="nulová",$N$114,0)</f>
        <v>0</v>
      </c>
      <c r="BJ114" s="84" t="s">
        <v>21</v>
      </c>
      <c r="BK114" s="131">
        <f>ROUND($L$114*$K$114,2)</f>
        <v>0</v>
      </c>
      <c r="BL114" s="84" t="s">
        <v>183</v>
      </c>
      <c r="BM114" s="84" t="s">
        <v>531</v>
      </c>
    </row>
    <row r="115" spans="2:47" s="6" customFormat="1" ht="16.5" customHeight="1">
      <c r="B115" s="22"/>
      <c r="C115" s="23"/>
      <c r="D115" s="23"/>
      <c r="E115" s="23"/>
      <c r="F115" s="262" t="s">
        <v>490</v>
      </c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42"/>
      <c r="T115" s="55"/>
      <c r="U115" s="23"/>
      <c r="V115" s="23"/>
      <c r="W115" s="23"/>
      <c r="X115" s="23"/>
      <c r="Y115" s="23"/>
      <c r="Z115" s="23"/>
      <c r="AA115" s="56"/>
      <c r="AT115" s="6" t="s">
        <v>114</v>
      </c>
      <c r="AU115" s="6" t="s">
        <v>79</v>
      </c>
    </row>
    <row r="116" spans="2:51" s="6" customFormat="1" ht="15.75" customHeight="1">
      <c r="B116" s="132"/>
      <c r="C116" s="133"/>
      <c r="D116" s="133"/>
      <c r="E116" s="133"/>
      <c r="F116" s="272" t="s">
        <v>532</v>
      </c>
      <c r="G116" s="273"/>
      <c r="H116" s="273"/>
      <c r="I116" s="273"/>
      <c r="J116" s="133"/>
      <c r="K116" s="134">
        <v>23.701</v>
      </c>
      <c r="L116" s="133"/>
      <c r="M116" s="133"/>
      <c r="N116" s="133"/>
      <c r="O116" s="133"/>
      <c r="P116" s="133"/>
      <c r="Q116" s="133"/>
      <c r="R116" s="133"/>
      <c r="S116" s="135"/>
      <c r="T116" s="136"/>
      <c r="U116" s="133"/>
      <c r="V116" s="133"/>
      <c r="W116" s="133"/>
      <c r="X116" s="133"/>
      <c r="Y116" s="133"/>
      <c r="Z116" s="133"/>
      <c r="AA116" s="137"/>
      <c r="AT116" s="138" t="s">
        <v>156</v>
      </c>
      <c r="AU116" s="138" t="s">
        <v>79</v>
      </c>
      <c r="AV116" s="138" t="s">
        <v>79</v>
      </c>
      <c r="AW116" s="138" t="s">
        <v>86</v>
      </c>
      <c r="AX116" s="138" t="s">
        <v>21</v>
      </c>
      <c r="AY116" s="138" t="s">
        <v>105</v>
      </c>
    </row>
    <row r="117" spans="2:65" s="6" customFormat="1" ht="27" customHeight="1">
      <c r="B117" s="22"/>
      <c r="C117" s="122" t="s">
        <v>171</v>
      </c>
      <c r="D117" s="122" t="s">
        <v>106</v>
      </c>
      <c r="E117" s="123" t="s">
        <v>494</v>
      </c>
      <c r="F117" s="268" t="s">
        <v>495</v>
      </c>
      <c r="G117" s="269"/>
      <c r="H117" s="269"/>
      <c r="I117" s="269"/>
      <c r="J117" s="125" t="s">
        <v>496</v>
      </c>
      <c r="K117" s="126">
        <v>27</v>
      </c>
      <c r="L117" s="270"/>
      <c r="M117" s="269"/>
      <c r="N117" s="271">
        <f>ROUND($L$117*$K$117,2)</f>
        <v>0</v>
      </c>
      <c r="O117" s="269"/>
      <c r="P117" s="269"/>
      <c r="Q117" s="269"/>
      <c r="R117" s="124" t="s">
        <v>110</v>
      </c>
      <c r="S117" s="42"/>
      <c r="T117" s="127"/>
      <c r="U117" s="128" t="s">
        <v>40</v>
      </c>
      <c r="V117" s="23"/>
      <c r="W117" s="23"/>
      <c r="X117" s="129">
        <v>0</v>
      </c>
      <c r="Y117" s="129">
        <f>$X$117*$K$117</f>
        <v>0</v>
      </c>
      <c r="Z117" s="129">
        <v>0.017</v>
      </c>
      <c r="AA117" s="130">
        <f>$Z$117*$K$117</f>
        <v>0.459</v>
      </c>
      <c r="AR117" s="84" t="s">
        <v>183</v>
      </c>
      <c r="AT117" s="84" t="s">
        <v>106</v>
      </c>
      <c r="AU117" s="84" t="s">
        <v>79</v>
      </c>
      <c r="AY117" s="6" t="s">
        <v>105</v>
      </c>
      <c r="BE117" s="131">
        <f>IF($U$117="základní",$N$117,0)</f>
        <v>0</v>
      </c>
      <c r="BF117" s="131">
        <f>IF($U$117="snížená",$N$117,0)</f>
        <v>0</v>
      </c>
      <c r="BG117" s="131">
        <f>IF($U$117="zákl. přenesená",$N$117,0)</f>
        <v>0</v>
      </c>
      <c r="BH117" s="131">
        <f>IF($U$117="sníž. přenesená",$N$117,0)</f>
        <v>0</v>
      </c>
      <c r="BI117" s="131">
        <f>IF($U$117="nulová",$N$117,0)</f>
        <v>0</v>
      </c>
      <c r="BJ117" s="84" t="s">
        <v>21</v>
      </c>
      <c r="BK117" s="131">
        <f>ROUND($L$117*$K$117,2)</f>
        <v>0</v>
      </c>
      <c r="BL117" s="84" t="s">
        <v>183</v>
      </c>
      <c r="BM117" s="84" t="s">
        <v>533</v>
      </c>
    </row>
    <row r="118" spans="2:47" s="6" customFormat="1" ht="16.5" customHeight="1">
      <c r="B118" s="22"/>
      <c r="C118" s="23"/>
      <c r="D118" s="23"/>
      <c r="E118" s="23"/>
      <c r="F118" s="262" t="s">
        <v>495</v>
      </c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42"/>
      <c r="T118" s="55"/>
      <c r="U118" s="23"/>
      <c r="V118" s="23"/>
      <c r="W118" s="23"/>
      <c r="X118" s="23"/>
      <c r="Y118" s="23"/>
      <c r="Z118" s="23"/>
      <c r="AA118" s="56"/>
      <c r="AT118" s="6" t="s">
        <v>114</v>
      </c>
      <c r="AU118" s="6" t="s">
        <v>79</v>
      </c>
    </row>
    <row r="119" spans="2:51" s="6" customFormat="1" ht="15.75" customHeight="1">
      <c r="B119" s="132"/>
      <c r="C119" s="133"/>
      <c r="D119" s="133"/>
      <c r="E119" s="133"/>
      <c r="F119" s="272" t="s">
        <v>534</v>
      </c>
      <c r="G119" s="273"/>
      <c r="H119" s="273"/>
      <c r="I119" s="273"/>
      <c r="J119" s="133"/>
      <c r="K119" s="134">
        <v>27</v>
      </c>
      <c r="L119" s="133"/>
      <c r="M119" s="133"/>
      <c r="N119" s="133"/>
      <c r="O119" s="133"/>
      <c r="P119" s="133"/>
      <c r="Q119" s="133"/>
      <c r="R119" s="133"/>
      <c r="S119" s="135"/>
      <c r="T119" s="136"/>
      <c r="U119" s="133"/>
      <c r="V119" s="133"/>
      <c r="W119" s="133"/>
      <c r="X119" s="133"/>
      <c r="Y119" s="133"/>
      <c r="Z119" s="133"/>
      <c r="AA119" s="137"/>
      <c r="AT119" s="138" t="s">
        <v>156</v>
      </c>
      <c r="AU119" s="138" t="s">
        <v>79</v>
      </c>
      <c r="AV119" s="138" t="s">
        <v>79</v>
      </c>
      <c r="AW119" s="138" t="s">
        <v>86</v>
      </c>
      <c r="AX119" s="138" t="s">
        <v>21</v>
      </c>
      <c r="AY119" s="138" t="s">
        <v>105</v>
      </c>
    </row>
    <row r="120" spans="2:65" s="6" customFormat="1" ht="27" customHeight="1">
      <c r="B120" s="22"/>
      <c r="C120" s="122" t="s">
        <v>176</v>
      </c>
      <c r="D120" s="122" t="s">
        <v>106</v>
      </c>
      <c r="E120" s="123" t="s">
        <v>500</v>
      </c>
      <c r="F120" s="268" t="s">
        <v>501</v>
      </c>
      <c r="G120" s="269"/>
      <c r="H120" s="269"/>
      <c r="I120" s="269"/>
      <c r="J120" s="125" t="s">
        <v>117</v>
      </c>
      <c r="K120" s="126">
        <v>19.643</v>
      </c>
      <c r="L120" s="270"/>
      <c r="M120" s="269"/>
      <c r="N120" s="271">
        <f>ROUND($L$120*$K$120,2)</f>
        <v>0</v>
      </c>
      <c r="O120" s="269"/>
      <c r="P120" s="269"/>
      <c r="Q120" s="269"/>
      <c r="R120" s="124" t="s">
        <v>110</v>
      </c>
      <c r="S120" s="42"/>
      <c r="T120" s="127"/>
      <c r="U120" s="128" t="s">
        <v>40</v>
      </c>
      <c r="V120" s="23"/>
      <c r="W120" s="23"/>
      <c r="X120" s="129">
        <v>0</v>
      </c>
      <c r="Y120" s="129">
        <f>$X$120*$K$120</f>
        <v>0</v>
      </c>
      <c r="Z120" s="129">
        <v>0.014</v>
      </c>
      <c r="AA120" s="130">
        <f>$Z$120*$K$120</f>
        <v>0.275002</v>
      </c>
      <c r="AR120" s="84" t="s">
        <v>183</v>
      </c>
      <c r="AT120" s="84" t="s">
        <v>106</v>
      </c>
      <c r="AU120" s="84" t="s">
        <v>79</v>
      </c>
      <c r="AY120" s="6" t="s">
        <v>105</v>
      </c>
      <c r="BE120" s="131">
        <f>IF($U$120="základní",$N$120,0)</f>
        <v>0</v>
      </c>
      <c r="BF120" s="131">
        <f>IF($U$120="snížená",$N$120,0)</f>
        <v>0</v>
      </c>
      <c r="BG120" s="131">
        <f>IF($U$120="zákl. přenesená",$N$120,0)</f>
        <v>0</v>
      </c>
      <c r="BH120" s="131">
        <f>IF($U$120="sníž. přenesená",$N$120,0)</f>
        <v>0</v>
      </c>
      <c r="BI120" s="131">
        <f>IF($U$120="nulová",$N$120,0)</f>
        <v>0</v>
      </c>
      <c r="BJ120" s="84" t="s">
        <v>21</v>
      </c>
      <c r="BK120" s="131">
        <f>ROUND($L$120*$K$120,2)</f>
        <v>0</v>
      </c>
      <c r="BL120" s="84" t="s">
        <v>183</v>
      </c>
      <c r="BM120" s="84" t="s">
        <v>535</v>
      </c>
    </row>
    <row r="121" spans="2:47" s="6" customFormat="1" ht="16.5" customHeight="1">
      <c r="B121" s="22"/>
      <c r="C121" s="23"/>
      <c r="D121" s="23"/>
      <c r="E121" s="23"/>
      <c r="F121" s="262" t="s">
        <v>501</v>
      </c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42"/>
      <c r="T121" s="55"/>
      <c r="U121" s="23"/>
      <c r="V121" s="23"/>
      <c r="W121" s="23"/>
      <c r="X121" s="23"/>
      <c r="Y121" s="23"/>
      <c r="Z121" s="23"/>
      <c r="AA121" s="56"/>
      <c r="AT121" s="6" t="s">
        <v>114</v>
      </c>
      <c r="AU121" s="6" t="s">
        <v>79</v>
      </c>
    </row>
    <row r="122" spans="2:51" s="6" customFormat="1" ht="15.75" customHeight="1">
      <c r="B122" s="132"/>
      <c r="C122" s="133"/>
      <c r="D122" s="133"/>
      <c r="E122" s="133"/>
      <c r="F122" s="272" t="s">
        <v>536</v>
      </c>
      <c r="G122" s="273"/>
      <c r="H122" s="273"/>
      <c r="I122" s="273"/>
      <c r="J122" s="133"/>
      <c r="K122" s="134">
        <v>19.643</v>
      </c>
      <c r="L122" s="133"/>
      <c r="M122" s="133"/>
      <c r="N122" s="133"/>
      <c r="O122" s="133"/>
      <c r="P122" s="133"/>
      <c r="Q122" s="133"/>
      <c r="R122" s="133"/>
      <c r="S122" s="135"/>
      <c r="T122" s="136"/>
      <c r="U122" s="133"/>
      <c r="V122" s="133"/>
      <c r="W122" s="133"/>
      <c r="X122" s="133"/>
      <c r="Y122" s="133"/>
      <c r="Z122" s="133"/>
      <c r="AA122" s="137"/>
      <c r="AT122" s="138" t="s">
        <v>156</v>
      </c>
      <c r="AU122" s="138" t="s">
        <v>79</v>
      </c>
      <c r="AV122" s="138" t="s">
        <v>79</v>
      </c>
      <c r="AW122" s="138" t="s">
        <v>86</v>
      </c>
      <c r="AX122" s="138" t="s">
        <v>21</v>
      </c>
      <c r="AY122" s="138" t="s">
        <v>105</v>
      </c>
    </row>
    <row r="123" spans="2:65" s="6" customFormat="1" ht="27" customHeight="1">
      <c r="B123" s="22"/>
      <c r="C123" s="122" t="s">
        <v>8</v>
      </c>
      <c r="D123" s="122" t="s">
        <v>106</v>
      </c>
      <c r="E123" s="123" t="s">
        <v>505</v>
      </c>
      <c r="F123" s="268" t="s">
        <v>506</v>
      </c>
      <c r="G123" s="269"/>
      <c r="H123" s="269"/>
      <c r="I123" s="269"/>
      <c r="J123" s="125" t="s">
        <v>117</v>
      </c>
      <c r="K123" s="126">
        <v>25.943</v>
      </c>
      <c r="L123" s="270"/>
      <c r="M123" s="269"/>
      <c r="N123" s="271">
        <f>ROUND($L$123*$K$123,2)</f>
        <v>0</v>
      </c>
      <c r="O123" s="269"/>
      <c r="P123" s="269"/>
      <c r="Q123" s="269"/>
      <c r="R123" s="124" t="s">
        <v>110</v>
      </c>
      <c r="S123" s="42"/>
      <c r="T123" s="127"/>
      <c r="U123" s="128" t="s">
        <v>40</v>
      </c>
      <c r="V123" s="23"/>
      <c r="W123" s="23"/>
      <c r="X123" s="129">
        <v>0</v>
      </c>
      <c r="Y123" s="129">
        <f>$X$123*$K$123</f>
        <v>0</v>
      </c>
      <c r="Z123" s="129">
        <v>0.031</v>
      </c>
      <c r="AA123" s="130">
        <f>$Z$123*$K$123</f>
        <v>0.8042330000000001</v>
      </c>
      <c r="AR123" s="84" t="s">
        <v>183</v>
      </c>
      <c r="AT123" s="84" t="s">
        <v>106</v>
      </c>
      <c r="AU123" s="84" t="s">
        <v>79</v>
      </c>
      <c r="AY123" s="6" t="s">
        <v>105</v>
      </c>
      <c r="BE123" s="131">
        <f>IF($U$123="základní",$N$123,0)</f>
        <v>0</v>
      </c>
      <c r="BF123" s="131">
        <f>IF($U$123="snížená",$N$123,0)</f>
        <v>0</v>
      </c>
      <c r="BG123" s="131">
        <f>IF($U$123="zákl. přenesená",$N$123,0)</f>
        <v>0</v>
      </c>
      <c r="BH123" s="131">
        <f>IF($U$123="sníž. přenesená",$N$123,0)</f>
        <v>0</v>
      </c>
      <c r="BI123" s="131">
        <f>IF($U$123="nulová",$N$123,0)</f>
        <v>0</v>
      </c>
      <c r="BJ123" s="84" t="s">
        <v>21</v>
      </c>
      <c r="BK123" s="131">
        <f>ROUND($L$123*$K$123,2)</f>
        <v>0</v>
      </c>
      <c r="BL123" s="84" t="s">
        <v>183</v>
      </c>
      <c r="BM123" s="84" t="s">
        <v>537</v>
      </c>
    </row>
    <row r="124" spans="2:47" s="6" customFormat="1" ht="16.5" customHeight="1">
      <c r="B124" s="22"/>
      <c r="C124" s="23"/>
      <c r="D124" s="23"/>
      <c r="E124" s="23"/>
      <c r="F124" s="262" t="s">
        <v>506</v>
      </c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42"/>
      <c r="T124" s="55"/>
      <c r="U124" s="23"/>
      <c r="V124" s="23"/>
      <c r="W124" s="23"/>
      <c r="X124" s="23"/>
      <c r="Y124" s="23"/>
      <c r="Z124" s="23"/>
      <c r="AA124" s="56"/>
      <c r="AT124" s="6" t="s">
        <v>114</v>
      </c>
      <c r="AU124" s="6" t="s">
        <v>79</v>
      </c>
    </row>
    <row r="125" spans="2:51" s="6" customFormat="1" ht="15.75" customHeight="1">
      <c r="B125" s="132"/>
      <c r="C125" s="133"/>
      <c r="D125" s="133"/>
      <c r="E125" s="133"/>
      <c r="F125" s="272" t="s">
        <v>538</v>
      </c>
      <c r="G125" s="273"/>
      <c r="H125" s="273"/>
      <c r="I125" s="273"/>
      <c r="J125" s="133"/>
      <c r="K125" s="134">
        <v>25.943</v>
      </c>
      <c r="L125" s="133"/>
      <c r="M125" s="133"/>
      <c r="N125" s="133"/>
      <c r="O125" s="133"/>
      <c r="P125" s="133"/>
      <c r="Q125" s="133"/>
      <c r="R125" s="133"/>
      <c r="S125" s="135"/>
      <c r="T125" s="295"/>
      <c r="U125" s="296"/>
      <c r="V125" s="296"/>
      <c r="W125" s="296"/>
      <c r="X125" s="296"/>
      <c r="Y125" s="296"/>
      <c r="Z125" s="296"/>
      <c r="AA125" s="297"/>
      <c r="AT125" s="138" t="s">
        <v>156</v>
      </c>
      <c r="AU125" s="138" t="s">
        <v>79</v>
      </c>
      <c r="AV125" s="138" t="s">
        <v>79</v>
      </c>
      <c r="AW125" s="138" t="s">
        <v>86</v>
      </c>
      <c r="AX125" s="138" t="s">
        <v>21</v>
      </c>
      <c r="AY125" s="138" t="s">
        <v>105</v>
      </c>
    </row>
    <row r="126" spans="2:19" s="6" customFormat="1" ht="7.5" customHeight="1"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42"/>
    </row>
    <row r="129" s="2" customFormat="1" ht="14.25" customHeight="1"/>
  </sheetData>
  <sheetProtection/>
  <mergeCells count="129">
    <mergeCell ref="F124:R124"/>
    <mergeCell ref="F125:I125"/>
    <mergeCell ref="F120:I120"/>
    <mergeCell ref="L120:M120"/>
    <mergeCell ref="N120:Q120"/>
    <mergeCell ref="F121:R121"/>
    <mergeCell ref="F122:I122"/>
    <mergeCell ref="F123:I123"/>
    <mergeCell ref="L123:M123"/>
    <mergeCell ref="N123:Q123"/>
    <mergeCell ref="F116:I116"/>
    <mergeCell ref="F117:I117"/>
    <mergeCell ref="L117:M117"/>
    <mergeCell ref="N117:Q117"/>
    <mergeCell ref="F118:R118"/>
    <mergeCell ref="F119:I119"/>
    <mergeCell ref="F112:R112"/>
    <mergeCell ref="N113:Q113"/>
    <mergeCell ref="F114:I114"/>
    <mergeCell ref="L114:M114"/>
    <mergeCell ref="N114:Q114"/>
    <mergeCell ref="F115:R115"/>
    <mergeCell ref="F108:R108"/>
    <mergeCell ref="N109:Q109"/>
    <mergeCell ref="N110:Q110"/>
    <mergeCell ref="F111:I111"/>
    <mergeCell ref="L111:M111"/>
    <mergeCell ref="N111:Q111"/>
    <mergeCell ref="F104:I104"/>
    <mergeCell ref="F105:I105"/>
    <mergeCell ref="L105:M105"/>
    <mergeCell ref="N105:Q105"/>
    <mergeCell ref="F106:R106"/>
    <mergeCell ref="F107:I107"/>
    <mergeCell ref="L107:M107"/>
    <mergeCell ref="N107:Q107"/>
    <mergeCell ref="F100:R100"/>
    <mergeCell ref="F101:I101"/>
    <mergeCell ref="F102:I102"/>
    <mergeCell ref="L102:M102"/>
    <mergeCell ref="N102:Q102"/>
    <mergeCell ref="F103:R103"/>
    <mergeCell ref="F96:R96"/>
    <mergeCell ref="F97:I97"/>
    <mergeCell ref="L97:M97"/>
    <mergeCell ref="N97:Q97"/>
    <mergeCell ref="F98:R98"/>
    <mergeCell ref="F99:I99"/>
    <mergeCell ref="L99:M99"/>
    <mergeCell ref="N99:Q99"/>
    <mergeCell ref="F92:I92"/>
    <mergeCell ref="F93:I93"/>
    <mergeCell ref="N94:Q94"/>
    <mergeCell ref="F95:I95"/>
    <mergeCell ref="L95:M95"/>
    <mergeCell ref="N95:Q95"/>
    <mergeCell ref="F88:R88"/>
    <mergeCell ref="F89:I89"/>
    <mergeCell ref="F90:I90"/>
    <mergeCell ref="L90:M90"/>
    <mergeCell ref="N90:Q90"/>
    <mergeCell ref="F91:R91"/>
    <mergeCell ref="F84:R84"/>
    <mergeCell ref="F85:I85"/>
    <mergeCell ref="F86:I86"/>
    <mergeCell ref="F87:I87"/>
    <mergeCell ref="L87:M87"/>
    <mergeCell ref="N87:Q87"/>
    <mergeCell ref="F80:I80"/>
    <mergeCell ref="F81:I81"/>
    <mergeCell ref="F82:I82"/>
    <mergeCell ref="F83:I83"/>
    <mergeCell ref="L83:M83"/>
    <mergeCell ref="N83:Q83"/>
    <mergeCell ref="N76:Q76"/>
    <mergeCell ref="N77:Q77"/>
    <mergeCell ref="F78:I78"/>
    <mergeCell ref="L78:M78"/>
    <mergeCell ref="N78:Q78"/>
    <mergeCell ref="F79:R79"/>
    <mergeCell ref="M69:P69"/>
    <mergeCell ref="M71:Q71"/>
    <mergeCell ref="F74:I74"/>
    <mergeCell ref="L74:M74"/>
    <mergeCell ref="N74:Q74"/>
    <mergeCell ref="N75:Q75"/>
    <mergeCell ref="N55:Q55"/>
    <mergeCell ref="N56:Q56"/>
    <mergeCell ref="N57:Q57"/>
    <mergeCell ref="C64:R64"/>
    <mergeCell ref="F66:Q66"/>
    <mergeCell ref="F67:Q67"/>
    <mergeCell ref="C49:G49"/>
    <mergeCell ref="N49:Q49"/>
    <mergeCell ref="N51:Q51"/>
    <mergeCell ref="N52:Q52"/>
    <mergeCell ref="N53:Q53"/>
    <mergeCell ref="N54:Q54"/>
    <mergeCell ref="L33:P33"/>
    <mergeCell ref="C39:R39"/>
    <mergeCell ref="F41:Q41"/>
    <mergeCell ref="F42:Q42"/>
    <mergeCell ref="M44:P44"/>
    <mergeCell ref="M46:Q46"/>
    <mergeCell ref="H29:J29"/>
    <mergeCell ref="M29:P29"/>
    <mergeCell ref="H30:J30"/>
    <mergeCell ref="M30:P30"/>
    <mergeCell ref="H31:J31"/>
    <mergeCell ref="M31:P31"/>
    <mergeCell ref="O19:P19"/>
    <mergeCell ref="E22:P22"/>
    <mergeCell ref="M25:P25"/>
    <mergeCell ref="H27:J27"/>
    <mergeCell ref="M27:P27"/>
    <mergeCell ref="H28:J28"/>
    <mergeCell ref="M28:P28"/>
    <mergeCell ref="O10:P10"/>
    <mergeCell ref="O12:P12"/>
    <mergeCell ref="O13:P13"/>
    <mergeCell ref="O15:P15"/>
    <mergeCell ref="O16:P16"/>
    <mergeCell ref="O18:P18"/>
    <mergeCell ref="H1:K1"/>
    <mergeCell ref="C2:R2"/>
    <mergeCell ref="S2:AC2"/>
    <mergeCell ref="C4:R4"/>
    <mergeCell ref="F6:Q6"/>
    <mergeCell ref="F7:Q7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8"/>
  <sheetViews>
    <sheetView zoomScalePageLayoutView="0" workbookViewId="0" topLeftCell="A1">
      <selection activeCell="AD6" sqref="AD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255</v>
      </c>
      <c r="G1" s="147"/>
      <c r="H1" s="267" t="s">
        <v>256</v>
      </c>
      <c r="I1" s="267"/>
      <c r="J1" s="267"/>
      <c r="K1" s="267"/>
      <c r="L1" s="147" t="s">
        <v>257</v>
      </c>
      <c r="M1" s="147"/>
      <c r="N1" s="145"/>
      <c r="O1" s="146" t="s">
        <v>80</v>
      </c>
      <c r="P1" s="145"/>
      <c r="Q1" s="145"/>
      <c r="R1" s="145"/>
      <c r="S1" s="147" t="s">
        <v>258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2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539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239" t="s">
        <v>81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86" t="str">
        <f>'[1]Rekapitulace stavby'!$K$6</f>
        <v>Karlovy Vary,Stará Role -Demolice řadových garáží v Jabloňové ulici aktualizace k 30.9.2013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2"/>
    </row>
    <row r="7" spans="2:18" s="6" customFormat="1" ht="37.5" customHeight="1">
      <c r="B7" s="22"/>
      <c r="C7" s="23"/>
      <c r="D7" s="48" t="s">
        <v>218</v>
      </c>
      <c r="E7" s="23"/>
      <c r="F7" s="241" t="s">
        <v>540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6"/>
    </row>
    <row r="8" spans="2:18" s="6" customFormat="1" ht="14.2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</row>
    <row r="9" spans="2:18" s="6" customFormat="1" ht="15" customHeight="1">
      <c r="B9" s="22"/>
      <c r="C9" s="23"/>
      <c r="D9" s="18" t="s">
        <v>19</v>
      </c>
      <c r="E9" s="23"/>
      <c r="F9" s="16"/>
      <c r="G9" s="23"/>
      <c r="H9" s="23"/>
      <c r="I9" s="23"/>
      <c r="J9" s="23"/>
      <c r="K9" s="23"/>
      <c r="L9" s="23"/>
      <c r="M9" s="18" t="s">
        <v>20</v>
      </c>
      <c r="N9" s="23"/>
      <c r="O9" s="16"/>
      <c r="P9" s="23"/>
      <c r="Q9" s="23"/>
      <c r="R9" s="26"/>
    </row>
    <row r="10" spans="2:18" s="6" customFormat="1" ht="15" customHeight="1">
      <c r="B10" s="22"/>
      <c r="C10" s="23"/>
      <c r="D10" s="18" t="s">
        <v>22</v>
      </c>
      <c r="E10" s="23"/>
      <c r="F10" s="16" t="s">
        <v>23</v>
      </c>
      <c r="G10" s="23"/>
      <c r="H10" s="23"/>
      <c r="I10" s="23"/>
      <c r="J10" s="23"/>
      <c r="K10" s="23"/>
      <c r="L10" s="23"/>
      <c r="M10" s="18" t="s">
        <v>24</v>
      </c>
      <c r="N10" s="23"/>
      <c r="O10" s="280" t="str">
        <f>'[1]Rekapitulace stavby'!$AN$8</f>
        <v>10.10.2013</v>
      </c>
      <c r="P10" s="240"/>
      <c r="Q10" s="23"/>
      <c r="R10" s="26"/>
    </row>
    <row r="11" spans="2:18" s="6" customFormat="1" ht="12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6"/>
    </row>
    <row r="12" spans="2:18" s="6" customFormat="1" ht="15" customHeight="1">
      <c r="B12" s="22"/>
      <c r="C12" s="23"/>
      <c r="D12" s="18" t="s">
        <v>28</v>
      </c>
      <c r="E12" s="23"/>
      <c r="F12" s="23"/>
      <c r="G12" s="23"/>
      <c r="H12" s="23"/>
      <c r="I12" s="23"/>
      <c r="J12" s="23"/>
      <c r="K12" s="23"/>
      <c r="L12" s="23"/>
      <c r="M12" s="18" t="s">
        <v>29</v>
      </c>
      <c r="N12" s="23"/>
      <c r="O12" s="243"/>
      <c r="P12" s="240"/>
      <c r="Q12" s="23"/>
      <c r="R12" s="26"/>
    </row>
    <row r="13" spans="2:18" s="6" customFormat="1" ht="18.75" customHeight="1">
      <c r="B13" s="22"/>
      <c r="C13" s="23"/>
      <c r="D13" s="23"/>
      <c r="E13" s="16" t="s">
        <v>30</v>
      </c>
      <c r="F13" s="23"/>
      <c r="G13" s="23"/>
      <c r="H13" s="23"/>
      <c r="I13" s="23"/>
      <c r="J13" s="23"/>
      <c r="K13" s="23"/>
      <c r="L13" s="23"/>
      <c r="M13" s="18" t="s">
        <v>31</v>
      </c>
      <c r="N13" s="23"/>
      <c r="O13" s="243"/>
      <c r="P13" s="240"/>
      <c r="Q13" s="23"/>
      <c r="R13" s="26"/>
    </row>
    <row r="14" spans="2:18" s="6" customFormat="1" ht="7.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</row>
    <row r="15" spans="2:18" s="6" customFormat="1" ht="15" customHeight="1">
      <c r="B15" s="22"/>
      <c r="C15" s="23"/>
      <c r="D15" s="18" t="s">
        <v>32</v>
      </c>
      <c r="E15" s="23"/>
      <c r="F15" s="23"/>
      <c r="G15" s="23"/>
      <c r="H15" s="23"/>
      <c r="I15" s="23"/>
      <c r="J15" s="23"/>
      <c r="K15" s="23"/>
      <c r="L15" s="23"/>
      <c r="M15" s="18" t="s">
        <v>29</v>
      </c>
      <c r="N15" s="23"/>
      <c r="O15" s="243" t="str">
        <f>IF('[1]Rekapitulace stavby'!$AN$13="","",'[1]Rekapitulace stavby'!$AN$13)</f>
        <v>Vyplň údaj</v>
      </c>
      <c r="P15" s="240"/>
      <c r="Q15" s="23"/>
      <c r="R15" s="26"/>
    </row>
    <row r="16" spans="2:18" s="6" customFormat="1" ht="18.75" customHeight="1">
      <c r="B16" s="22"/>
      <c r="C16" s="23"/>
      <c r="D16" s="23"/>
      <c r="E16" s="16" t="str">
        <f>IF('[1]Rekapitulace stavby'!$E$14="","",'[1]Rekapitulace stavby'!$E$14)</f>
        <v>Vyplň údaj</v>
      </c>
      <c r="F16" s="23"/>
      <c r="G16" s="23"/>
      <c r="H16" s="23"/>
      <c r="I16" s="23"/>
      <c r="J16" s="23"/>
      <c r="K16" s="23"/>
      <c r="L16" s="23"/>
      <c r="M16" s="18" t="s">
        <v>31</v>
      </c>
      <c r="N16" s="23"/>
      <c r="O16" s="243" t="str">
        <f>IF('[1]Rekapitulace stavby'!$AN$14="","",'[1]Rekapitulace stavby'!$AN$14)</f>
        <v>Vyplň údaj</v>
      </c>
      <c r="P16" s="240"/>
      <c r="Q16" s="23"/>
      <c r="R16" s="26"/>
    </row>
    <row r="17" spans="2:18" s="6" customFormat="1" ht="7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</row>
    <row r="18" spans="2:18" s="6" customFormat="1" ht="15" customHeight="1">
      <c r="B18" s="22"/>
      <c r="C18" s="23"/>
      <c r="D18" s="18" t="s">
        <v>34</v>
      </c>
      <c r="E18" s="23"/>
      <c r="F18" s="23"/>
      <c r="G18" s="23"/>
      <c r="H18" s="23"/>
      <c r="I18" s="23"/>
      <c r="J18" s="23"/>
      <c r="K18" s="23"/>
      <c r="L18" s="23"/>
      <c r="M18" s="18" t="s">
        <v>29</v>
      </c>
      <c r="N18" s="23"/>
      <c r="O18" s="243"/>
      <c r="P18" s="240"/>
      <c r="Q18" s="23"/>
      <c r="R18" s="26"/>
    </row>
    <row r="19" spans="2:18" s="6" customFormat="1" ht="18.75" customHeight="1">
      <c r="B19" s="22"/>
      <c r="C19" s="23"/>
      <c r="D19" s="23"/>
      <c r="E19" s="16" t="s">
        <v>35</v>
      </c>
      <c r="F19" s="23"/>
      <c r="G19" s="23"/>
      <c r="H19" s="23"/>
      <c r="I19" s="23"/>
      <c r="J19" s="23"/>
      <c r="K19" s="23"/>
      <c r="L19" s="23"/>
      <c r="M19" s="18" t="s">
        <v>31</v>
      </c>
      <c r="N19" s="23"/>
      <c r="O19" s="243"/>
      <c r="P19" s="240"/>
      <c r="Q19" s="23"/>
      <c r="R19" s="26"/>
    </row>
    <row r="20" spans="2:18" s="6" customFormat="1" ht="7.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</row>
    <row r="21" spans="2:18" s="6" customFormat="1" ht="15" customHeight="1">
      <c r="B21" s="22"/>
      <c r="C21" s="23"/>
      <c r="D21" s="18" t="s">
        <v>37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84" customFormat="1" ht="15.75" customHeight="1">
      <c r="B22" s="85"/>
      <c r="C22" s="86"/>
      <c r="D22" s="86"/>
      <c r="E22" s="259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86"/>
      <c r="R22" s="87"/>
    </row>
    <row r="23" spans="2:18" s="6" customFormat="1" ht="7.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6"/>
    </row>
    <row r="24" spans="2:18" s="6" customFormat="1" ht="7.5" customHeight="1">
      <c r="B24" s="22"/>
      <c r="C24" s="2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23"/>
      <c r="R24" s="26"/>
    </row>
    <row r="25" spans="2:18" s="6" customFormat="1" ht="26.25" customHeight="1">
      <c r="B25" s="22"/>
      <c r="C25" s="23"/>
      <c r="D25" s="88" t="s">
        <v>38</v>
      </c>
      <c r="E25" s="23"/>
      <c r="F25" s="23"/>
      <c r="G25" s="23"/>
      <c r="H25" s="23"/>
      <c r="I25" s="23"/>
      <c r="J25" s="23"/>
      <c r="K25" s="23"/>
      <c r="L25" s="23"/>
      <c r="M25" s="230">
        <f>ROUNDUP($N$75,2)</f>
        <v>0</v>
      </c>
      <c r="N25" s="240"/>
      <c r="O25" s="240"/>
      <c r="P25" s="240"/>
      <c r="Q25" s="23"/>
      <c r="R25" s="26"/>
    </row>
    <row r="26" spans="2:18" s="6" customFormat="1" ht="7.5" customHeight="1">
      <c r="B26" s="22"/>
      <c r="C26" s="2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3"/>
      <c r="R26" s="26"/>
    </row>
    <row r="27" spans="2:18" s="6" customFormat="1" ht="15" customHeight="1">
      <c r="B27" s="22"/>
      <c r="C27" s="23"/>
      <c r="D27" s="28" t="s">
        <v>39</v>
      </c>
      <c r="E27" s="28" t="s">
        <v>40</v>
      </c>
      <c r="F27" s="29">
        <v>0.21</v>
      </c>
      <c r="G27" s="89" t="s">
        <v>41</v>
      </c>
      <c r="H27" s="283">
        <f>SUM($BE$75:$BE$127)</f>
        <v>0</v>
      </c>
      <c r="I27" s="240"/>
      <c r="J27" s="240"/>
      <c r="K27" s="23"/>
      <c r="L27" s="23"/>
      <c r="M27" s="283">
        <f>SUM($BE$75:$BE$127)*$F$27</f>
        <v>0</v>
      </c>
      <c r="N27" s="240"/>
      <c r="O27" s="240"/>
      <c r="P27" s="240"/>
      <c r="Q27" s="23"/>
      <c r="R27" s="26"/>
    </row>
    <row r="28" spans="2:18" s="6" customFormat="1" ht="15" customHeight="1">
      <c r="B28" s="22"/>
      <c r="C28" s="23"/>
      <c r="D28" s="23"/>
      <c r="E28" s="28" t="s">
        <v>42</v>
      </c>
      <c r="F28" s="29">
        <v>0.15</v>
      </c>
      <c r="G28" s="89" t="s">
        <v>41</v>
      </c>
      <c r="H28" s="283">
        <f>SUM($BF$75:$BF$127)</f>
        <v>0</v>
      </c>
      <c r="I28" s="240"/>
      <c r="J28" s="240"/>
      <c r="K28" s="23"/>
      <c r="L28" s="23"/>
      <c r="M28" s="283">
        <f>SUM($BF$75:$BF$127)*$F$28</f>
        <v>0</v>
      </c>
      <c r="N28" s="240"/>
      <c r="O28" s="240"/>
      <c r="P28" s="240"/>
      <c r="Q28" s="23"/>
      <c r="R28" s="26"/>
    </row>
    <row r="29" spans="2:18" s="6" customFormat="1" ht="15" customHeight="1" hidden="1">
      <c r="B29" s="22"/>
      <c r="C29" s="23"/>
      <c r="D29" s="23"/>
      <c r="E29" s="28" t="s">
        <v>43</v>
      </c>
      <c r="F29" s="29">
        <v>0.21</v>
      </c>
      <c r="G29" s="89" t="s">
        <v>41</v>
      </c>
      <c r="H29" s="283">
        <f>SUM($BG$75:$BG$127)</f>
        <v>0</v>
      </c>
      <c r="I29" s="240"/>
      <c r="J29" s="240"/>
      <c r="K29" s="23"/>
      <c r="L29" s="23"/>
      <c r="M29" s="283">
        <v>0</v>
      </c>
      <c r="N29" s="240"/>
      <c r="O29" s="240"/>
      <c r="P29" s="240"/>
      <c r="Q29" s="23"/>
      <c r="R29" s="26"/>
    </row>
    <row r="30" spans="2:18" s="6" customFormat="1" ht="15" customHeight="1" hidden="1">
      <c r="B30" s="22"/>
      <c r="C30" s="23"/>
      <c r="D30" s="23"/>
      <c r="E30" s="28" t="s">
        <v>44</v>
      </c>
      <c r="F30" s="29">
        <v>0.15</v>
      </c>
      <c r="G30" s="89" t="s">
        <v>41</v>
      </c>
      <c r="H30" s="283">
        <f>SUM($BH$75:$BH$127)</f>
        <v>0</v>
      </c>
      <c r="I30" s="240"/>
      <c r="J30" s="240"/>
      <c r="K30" s="23"/>
      <c r="L30" s="23"/>
      <c r="M30" s="283">
        <v>0</v>
      </c>
      <c r="N30" s="240"/>
      <c r="O30" s="240"/>
      <c r="P30" s="240"/>
      <c r="Q30" s="23"/>
      <c r="R30" s="26"/>
    </row>
    <row r="31" spans="2:18" s="6" customFormat="1" ht="15" customHeight="1" hidden="1">
      <c r="B31" s="22"/>
      <c r="C31" s="23"/>
      <c r="D31" s="23"/>
      <c r="E31" s="28" t="s">
        <v>45</v>
      </c>
      <c r="F31" s="29">
        <v>0</v>
      </c>
      <c r="G31" s="89" t="s">
        <v>41</v>
      </c>
      <c r="H31" s="283">
        <f>SUM($BI$75:$BI$127)</f>
        <v>0</v>
      </c>
      <c r="I31" s="240"/>
      <c r="J31" s="240"/>
      <c r="K31" s="23"/>
      <c r="L31" s="23"/>
      <c r="M31" s="283">
        <v>0</v>
      </c>
      <c r="N31" s="240"/>
      <c r="O31" s="240"/>
      <c r="P31" s="240"/>
      <c r="Q31" s="23"/>
      <c r="R31" s="26"/>
    </row>
    <row r="32" spans="2:18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6"/>
    </row>
    <row r="33" spans="2:18" s="6" customFormat="1" ht="26.25" customHeight="1">
      <c r="B33" s="22"/>
      <c r="C33" s="32"/>
      <c r="D33" s="33" t="s">
        <v>46</v>
      </c>
      <c r="E33" s="34"/>
      <c r="F33" s="34"/>
      <c r="G33" s="90" t="s">
        <v>47</v>
      </c>
      <c r="H33" s="35" t="s">
        <v>48</v>
      </c>
      <c r="I33" s="34"/>
      <c r="J33" s="34"/>
      <c r="K33" s="34"/>
      <c r="L33" s="237">
        <f>ROUNDUP(SUM($M$25:$M$31),2)</f>
        <v>0</v>
      </c>
      <c r="M33" s="233"/>
      <c r="N33" s="233"/>
      <c r="O33" s="233"/>
      <c r="P33" s="238"/>
      <c r="Q33" s="32"/>
      <c r="R33" s="36"/>
    </row>
    <row r="34" spans="2:18" s="6" customFormat="1" ht="1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</row>
    <row r="38" spans="2:18" s="6" customFormat="1" ht="7.5" customHeight="1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</row>
    <row r="39" spans="2:21" s="6" customFormat="1" ht="37.5" customHeight="1">
      <c r="B39" s="22"/>
      <c r="C39" s="239" t="s">
        <v>82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4"/>
      <c r="T39" s="23"/>
      <c r="U39" s="23"/>
    </row>
    <row r="40" spans="2:21" s="6" customFormat="1" ht="7.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6"/>
      <c r="T40" s="23"/>
      <c r="U40" s="23"/>
    </row>
    <row r="41" spans="2:21" s="6" customFormat="1" ht="30.75" customHeight="1">
      <c r="B41" s="22"/>
      <c r="C41" s="18" t="s">
        <v>16</v>
      </c>
      <c r="D41" s="23"/>
      <c r="E41" s="23"/>
      <c r="F41" s="286" t="str">
        <f>$F$6</f>
        <v>Karlovy Vary,Stará Role -Demolice řadových garáží v Jabloňové ulici aktualizace k 30.9.2013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6"/>
      <c r="T41" s="23"/>
      <c r="U41" s="23"/>
    </row>
    <row r="42" spans="2:21" s="6" customFormat="1" ht="37.5" customHeight="1">
      <c r="B42" s="22"/>
      <c r="C42" s="48" t="s">
        <v>218</v>
      </c>
      <c r="D42" s="23"/>
      <c r="E42" s="23"/>
      <c r="F42" s="241" t="str">
        <f>$F$7</f>
        <v>03 - Vnitřní garáž jednořadová sk.A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6"/>
      <c r="T42" s="23"/>
      <c r="U42" s="23"/>
    </row>
    <row r="43" spans="2:21" s="6" customFormat="1" ht="7.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6"/>
      <c r="T43" s="23"/>
      <c r="U43" s="23"/>
    </row>
    <row r="44" spans="2:21" s="6" customFormat="1" ht="18.75" customHeight="1">
      <c r="B44" s="22"/>
      <c r="C44" s="18" t="s">
        <v>22</v>
      </c>
      <c r="D44" s="23"/>
      <c r="E44" s="23"/>
      <c r="F44" s="16" t="str">
        <f>$F$10</f>
        <v>Karlovy Vary</v>
      </c>
      <c r="G44" s="23"/>
      <c r="H44" s="23"/>
      <c r="I44" s="23"/>
      <c r="J44" s="23"/>
      <c r="K44" s="18" t="s">
        <v>24</v>
      </c>
      <c r="L44" s="23"/>
      <c r="M44" s="280" t="str">
        <f>IF($O$10="","",$O$10)</f>
        <v>10.10.2013</v>
      </c>
      <c r="N44" s="240"/>
      <c r="O44" s="240"/>
      <c r="P44" s="240"/>
      <c r="Q44" s="23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5.75" customHeight="1">
      <c r="B46" s="22"/>
      <c r="C46" s="18" t="s">
        <v>28</v>
      </c>
      <c r="D46" s="23"/>
      <c r="E46" s="23"/>
      <c r="F46" s="16" t="str">
        <f>$E$13</f>
        <v>Statutární město Karlovy Vary,Moskevská 2035/21</v>
      </c>
      <c r="G46" s="23"/>
      <c r="H46" s="23"/>
      <c r="I46" s="23"/>
      <c r="J46" s="23"/>
      <c r="K46" s="18" t="s">
        <v>34</v>
      </c>
      <c r="L46" s="23"/>
      <c r="M46" s="243" t="str">
        <f>$E$19</f>
        <v>Jan Sobotka,Kynšperk n.O</v>
      </c>
      <c r="N46" s="240"/>
      <c r="O46" s="240"/>
      <c r="P46" s="240"/>
      <c r="Q46" s="240"/>
      <c r="R46" s="26"/>
      <c r="T46" s="23"/>
      <c r="U46" s="23"/>
    </row>
    <row r="47" spans="2:21" s="6" customFormat="1" ht="15" customHeight="1">
      <c r="B47" s="22"/>
      <c r="C47" s="18" t="s">
        <v>32</v>
      </c>
      <c r="D47" s="23"/>
      <c r="E47" s="23"/>
      <c r="F47" s="16" t="str">
        <f>IF($E$16="","",$E$16)</f>
        <v>Vyplň údaj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1.2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6"/>
      <c r="T48" s="23"/>
      <c r="U48" s="23"/>
    </row>
    <row r="49" spans="2:21" s="6" customFormat="1" ht="30" customHeight="1">
      <c r="B49" s="22"/>
      <c r="C49" s="281" t="s">
        <v>83</v>
      </c>
      <c r="D49" s="282"/>
      <c r="E49" s="282"/>
      <c r="F49" s="282"/>
      <c r="G49" s="282"/>
      <c r="H49" s="32"/>
      <c r="I49" s="32"/>
      <c r="J49" s="32"/>
      <c r="K49" s="32"/>
      <c r="L49" s="32"/>
      <c r="M49" s="32"/>
      <c r="N49" s="281" t="s">
        <v>84</v>
      </c>
      <c r="O49" s="282"/>
      <c r="P49" s="282"/>
      <c r="Q49" s="282"/>
      <c r="R49" s="3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47" s="6" customFormat="1" ht="30" customHeight="1">
      <c r="B51" s="22"/>
      <c r="C51" s="65" t="s">
        <v>85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0">
        <f>ROUNDUP($N$75,2)</f>
        <v>0</v>
      </c>
      <c r="O51" s="240"/>
      <c r="P51" s="240"/>
      <c r="Q51" s="240"/>
      <c r="R51" s="26"/>
      <c r="T51" s="23"/>
      <c r="U51" s="23"/>
      <c r="AU51" s="6" t="s">
        <v>86</v>
      </c>
    </row>
    <row r="52" spans="2:21" s="94" customFormat="1" ht="25.5" customHeight="1">
      <c r="B52" s="95"/>
      <c r="C52" s="96"/>
      <c r="D52" s="96" t="s">
        <v>87</v>
      </c>
      <c r="E52" s="96"/>
      <c r="F52" s="96"/>
      <c r="G52" s="96"/>
      <c r="H52" s="96"/>
      <c r="I52" s="96"/>
      <c r="J52" s="96"/>
      <c r="K52" s="96"/>
      <c r="L52" s="96"/>
      <c r="M52" s="96"/>
      <c r="N52" s="276">
        <f>ROUNDUP($N$76,2)</f>
        <v>0</v>
      </c>
      <c r="O52" s="277"/>
      <c r="P52" s="277"/>
      <c r="Q52" s="277"/>
      <c r="R52" s="97"/>
      <c r="T52" s="96"/>
      <c r="U52" s="96"/>
    </row>
    <row r="53" spans="2:21" s="98" customFormat="1" ht="21" customHeight="1">
      <c r="B53" s="99"/>
      <c r="C53" s="100"/>
      <c r="D53" s="100" t="s">
        <v>89</v>
      </c>
      <c r="E53" s="100"/>
      <c r="F53" s="100"/>
      <c r="G53" s="100"/>
      <c r="H53" s="100"/>
      <c r="I53" s="100"/>
      <c r="J53" s="100"/>
      <c r="K53" s="100"/>
      <c r="L53" s="100"/>
      <c r="M53" s="100"/>
      <c r="N53" s="278">
        <f>ROUNDUP($N$77,2)</f>
        <v>0</v>
      </c>
      <c r="O53" s="279"/>
      <c r="P53" s="279"/>
      <c r="Q53" s="279"/>
      <c r="R53" s="101"/>
      <c r="T53" s="100"/>
      <c r="U53" s="100"/>
    </row>
    <row r="54" spans="2:21" s="98" customFormat="1" ht="15.75" customHeight="1">
      <c r="B54" s="99"/>
      <c r="C54" s="100"/>
      <c r="D54" s="100" t="s">
        <v>425</v>
      </c>
      <c r="E54" s="100"/>
      <c r="F54" s="100"/>
      <c r="G54" s="100"/>
      <c r="H54" s="100"/>
      <c r="I54" s="100"/>
      <c r="J54" s="100"/>
      <c r="K54" s="100"/>
      <c r="L54" s="100"/>
      <c r="M54" s="100"/>
      <c r="N54" s="278">
        <f>ROUNDUP($N$96,2)</f>
        <v>0</v>
      </c>
      <c r="O54" s="279"/>
      <c r="P54" s="279"/>
      <c r="Q54" s="279"/>
      <c r="R54" s="101"/>
      <c r="T54" s="100"/>
      <c r="U54" s="100"/>
    </row>
    <row r="55" spans="2:21" s="94" customFormat="1" ht="25.5" customHeight="1">
      <c r="B55" s="95"/>
      <c r="C55" s="96"/>
      <c r="D55" s="96" t="s">
        <v>426</v>
      </c>
      <c r="E55" s="96"/>
      <c r="F55" s="96"/>
      <c r="G55" s="96"/>
      <c r="H55" s="96"/>
      <c r="I55" s="96"/>
      <c r="J55" s="96"/>
      <c r="K55" s="96"/>
      <c r="L55" s="96"/>
      <c r="M55" s="96"/>
      <c r="N55" s="276">
        <f>ROUNDUP($N$111,2)</f>
        <v>0</v>
      </c>
      <c r="O55" s="277"/>
      <c r="P55" s="277"/>
      <c r="Q55" s="277"/>
      <c r="R55" s="97"/>
      <c r="T55" s="96"/>
      <c r="U55" s="96"/>
    </row>
    <row r="56" spans="2:21" s="98" customFormat="1" ht="21" customHeight="1">
      <c r="B56" s="99"/>
      <c r="C56" s="100"/>
      <c r="D56" s="100" t="s">
        <v>427</v>
      </c>
      <c r="E56" s="100"/>
      <c r="F56" s="100"/>
      <c r="G56" s="100"/>
      <c r="H56" s="100"/>
      <c r="I56" s="100"/>
      <c r="J56" s="100"/>
      <c r="K56" s="100"/>
      <c r="L56" s="100"/>
      <c r="M56" s="100"/>
      <c r="N56" s="278">
        <f>ROUNDUP($N$112,2)</f>
        <v>0</v>
      </c>
      <c r="O56" s="279"/>
      <c r="P56" s="279"/>
      <c r="Q56" s="279"/>
      <c r="R56" s="101"/>
      <c r="T56" s="100"/>
      <c r="U56" s="100"/>
    </row>
    <row r="57" spans="2:21" s="98" customFormat="1" ht="21" customHeight="1">
      <c r="B57" s="99"/>
      <c r="C57" s="100"/>
      <c r="D57" s="100" t="s">
        <v>428</v>
      </c>
      <c r="E57" s="100"/>
      <c r="F57" s="100"/>
      <c r="G57" s="100"/>
      <c r="H57" s="100"/>
      <c r="I57" s="100"/>
      <c r="J57" s="100"/>
      <c r="K57" s="100"/>
      <c r="L57" s="100"/>
      <c r="M57" s="100"/>
      <c r="N57" s="278">
        <f>ROUNDUP($N$115,2)</f>
        <v>0</v>
      </c>
      <c r="O57" s="279"/>
      <c r="P57" s="279"/>
      <c r="Q57" s="279"/>
      <c r="R57" s="101"/>
      <c r="T57" s="100"/>
      <c r="U57" s="100"/>
    </row>
    <row r="58" spans="2:21" s="6" customFormat="1" ht="22.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6"/>
      <c r="T58" s="23"/>
      <c r="U58" s="23"/>
    </row>
    <row r="59" spans="2:21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/>
      <c r="T59" s="23"/>
      <c r="U59" s="23"/>
    </row>
    <row r="63" spans="2:19" s="6" customFormat="1" ht="7.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</row>
    <row r="64" spans="2:19" s="6" customFormat="1" ht="37.5" customHeight="1">
      <c r="B64" s="22"/>
      <c r="C64" s="239" t="s">
        <v>90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42"/>
    </row>
    <row r="65" spans="2:19" s="6" customFormat="1" ht="7.5" customHeight="1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42"/>
    </row>
    <row r="66" spans="2:19" s="6" customFormat="1" ht="30.75" customHeight="1">
      <c r="B66" s="22"/>
      <c r="C66" s="18" t="s">
        <v>16</v>
      </c>
      <c r="D66" s="23"/>
      <c r="E66" s="23"/>
      <c r="F66" s="286" t="str">
        <f>$F$6</f>
        <v>Karlovy Vary,Stará Role -Demolice řadových garáží v Jabloňové ulici aktualizace k 30.9.2013</v>
      </c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3"/>
      <c r="S66" s="42"/>
    </row>
    <row r="67" spans="2:19" s="6" customFormat="1" ht="37.5" customHeight="1">
      <c r="B67" s="22"/>
      <c r="C67" s="48" t="s">
        <v>218</v>
      </c>
      <c r="D67" s="23"/>
      <c r="E67" s="23"/>
      <c r="F67" s="241" t="str">
        <f>$F$7</f>
        <v>03 - Vnitřní garáž jednořadová sk.A</v>
      </c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3"/>
      <c r="S67" s="42"/>
    </row>
    <row r="68" spans="2:19" s="6" customFormat="1" ht="7.5" customHeight="1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42"/>
    </row>
    <row r="69" spans="2:19" s="6" customFormat="1" ht="18.75" customHeight="1">
      <c r="B69" s="22"/>
      <c r="C69" s="18" t="s">
        <v>22</v>
      </c>
      <c r="D69" s="23"/>
      <c r="E69" s="23"/>
      <c r="F69" s="16" t="str">
        <f>$F$10</f>
        <v>Karlovy Vary</v>
      </c>
      <c r="G69" s="23"/>
      <c r="H69" s="23"/>
      <c r="I69" s="23"/>
      <c r="J69" s="23"/>
      <c r="K69" s="18" t="s">
        <v>24</v>
      </c>
      <c r="L69" s="23"/>
      <c r="M69" s="280" t="str">
        <f>IF($O$10="","",$O$10)</f>
        <v>10.10.2013</v>
      </c>
      <c r="N69" s="240"/>
      <c r="O69" s="240"/>
      <c r="P69" s="240"/>
      <c r="Q69" s="23"/>
      <c r="R69" s="23"/>
      <c r="S69" s="42"/>
    </row>
    <row r="70" spans="2:19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42"/>
    </row>
    <row r="71" spans="2:19" s="6" customFormat="1" ht="15.75" customHeight="1">
      <c r="B71" s="22"/>
      <c r="C71" s="18" t="s">
        <v>28</v>
      </c>
      <c r="D71" s="23"/>
      <c r="E71" s="23"/>
      <c r="F71" s="16" t="str">
        <f>$E$13</f>
        <v>Statutární město Karlovy Vary,Moskevská 2035/21</v>
      </c>
      <c r="G71" s="23"/>
      <c r="H71" s="23"/>
      <c r="I71" s="23"/>
      <c r="J71" s="23"/>
      <c r="K71" s="18" t="s">
        <v>34</v>
      </c>
      <c r="L71" s="23"/>
      <c r="M71" s="243" t="str">
        <f>$E$19</f>
        <v>Jan Sobotka,Kynšperk n.O</v>
      </c>
      <c r="N71" s="240"/>
      <c r="O71" s="240"/>
      <c r="P71" s="240"/>
      <c r="Q71" s="240"/>
      <c r="R71" s="23"/>
      <c r="S71" s="42"/>
    </row>
    <row r="72" spans="2:19" s="6" customFormat="1" ht="15" customHeight="1">
      <c r="B72" s="22"/>
      <c r="C72" s="18" t="s">
        <v>32</v>
      </c>
      <c r="D72" s="23"/>
      <c r="E72" s="23"/>
      <c r="F72" s="16" t="str">
        <f>IF($E$16="","",$E$16)</f>
        <v>Vyplň údaj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19" s="6" customFormat="1" ht="11.25" customHeight="1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42"/>
    </row>
    <row r="74" spans="2:27" s="102" customFormat="1" ht="30" customHeight="1">
      <c r="B74" s="103"/>
      <c r="C74" s="104" t="s">
        <v>91</v>
      </c>
      <c r="D74" s="105" t="s">
        <v>55</v>
      </c>
      <c r="E74" s="105" t="s">
        <v>51</v>
      </c>
      <c r="F74" s="274" t="s">
        <v>92</v>
      </c>
      <c r="G74" s="275"/>
      <c r="H74" s="275"/>
      <c r="I74" s="275"/>
      <c r="J74" s="105" t="s">
        <v>93</v>
      </c>
      <c r="K74" s="105" t="s">
        <v>94</v>
      </c>
      <c r="L74" s="274" t="s">
        <v>95</v>
      </c>
      <c r="M74" s="275"/>
      <c r="N74" s="274" t="s">
        <v>96</v>
      </c>
      <c r="O74" s="275"/>
      <c r="P74" s="275"/>
      <c r="Q74" s="275"/>
      <c r="R74" s="106" t="s">
        <v>97</v>
      </c>
      <c r="S74" s="107"/>
      <c r="T74" s="58" t="s">
        <v>98</v>
      </c>
      <c r="U74" s="59" t="s">
        <v>39</v>
      </c>
      <c r="V74" s="59" t="s">
        <v>99</v>
      </c>
      <c r="W74" s="59" t="s">
        <v>100</v>
      </c>
      <c r="X74" s="59" t="s">
        <v>101</v>
      </c>
      <c r="Y74" s="59" t="s">
        <v>102</v>
      </c>
      <c r="Z74" s="59" t="s">
        <v>103</v>
      </c>
      <c r="AA74" s="60" t="s">
        <v>104</v>
      </c>
    </row>
    <row r="75" spans="2:63" s="6" customFormat="1" ht="30" customHeight="1">
      <c r="B75" s="22"/>
      <c r="C75" s="65" t="s">
        <v>85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63">
        <f>$BK$75</f>
        <v>0</v>
      </c>
      <c r="O75" s="240"/>
      <c r="P75" s="240"/>
      <c r="Q75" s="240"/>
      <c r="R75" s="23"/>
      <c r="S75" s="42"/>
      <c r="T75" s="62"/>
      <c r="U75" s="63"/>
      <c r="V75" s="63"/>
      <c r="W75" s="108">
        <f>$W$76+$W$111</f>
        <v>0</v>
      </c>
      <c r="X75" s="63"/>
      <c r="Y75" s="108">
        <f>$Y$76+$Y$111</f>
        <v>0</v>
      </c>
      <c r="Z75" s="63"/>
      <c r="AA75" s="109">
        <f>$AA$76+$AA$111</f>
        <v>12.975551</v>
      </c>
      <c r="AT75" s="6" t="s">
        <v>69</v>
      </c>
      <c r="AU75" s="6" t="s">
        <v>86</v>
      </c>
      <c r="BK75" s="110">
        <f>$BK$76+$BK$111</f>
        <v>0</v>
      </c>
    </row>
    <row r="76" spans="2:63" s="111" customFormat="1" ht="37.5" customHeight="1">
      <c r="B76" s="112"/>
      <c r="C76" s="113"/>
      <c r="D76" s="114" t="s">
        <v>87</v>
      </c>
      <c r="E76" s="113"/>
      <c r="F76" s="113"/>
      <c r="G76" s="113"/>
      <c r="H76" s="113"/>
      <c r="I76" s="113"/>
      <c r="J76" s="113"/>
      <c r="K76" s="113"/>
      <c r="L76" s="113"/>
      <c r="M76" s="113"/>
      <c r="N76" s="264">
        <f>$BK$76</f>
        <v>0</v>
      </c>
      <c r="O76" s="265"/>
      <c r="P76" s="265"/>
      <c r="Q76" s="265"/>
      <c r="R76" s="113"/>
      <c r="S76" s="115"/>
      <c r="T76" s="116"/>
      <c r="U76" s="113"/>
      <c r="V76" s="113"/>
      <c r="W76" s="117">
        <f>$W$77</f>
        <v>0</v>
      </c>
      <c r="X76" s="113"/>
      <c r="Y76" s="117">
        <f>$Y$77</f>
        <v>0</v>
      </c>
      <c r="Z76" s="113"/>
      <c r="AA76" s="118">
        <f>$AA$77</f>
        <v>10.926286</v>
      </c>
      <c r="AR76" s="119" t="s">
        <v>21</v>
      </c>
      <c r="AT76" s="119" t="s">
        <v>69</v>
      </c>
      <c r="AU76" s="119" t="s">
        <v>70</v>
      </c>
      <c r="AY76" s="119" t="s">
        <v>105</v>
      </c>
      <c r="BK76" s="120">
        <f>$BK$77</f>
        <v>0</v>
      </c>
    </row>
    <row r="77" spans="2:63" s="111" customFormat="1" ht="21" customHeight="1">
      <c r="B77" s="112"/>
      <c r="C77" s="113"/>
      <c r="D77" s="121" t="s">
        <v>89</v>
      </c>
      <c r="E77" s="113"/>
      <c r="F77" s="113"/>
      <c r="G77" s="113"/>
      <c r="H77" s="113"/>
      <c r="I77" s="113"/>
      <c r="J77" s="113"/>
      <c r="K77" s="113"/>
      <c r="L77" s="113"/>
      <c r="M77" s="113"/>
      <c r="N77" s="266">
        <f>$BK$77</f>
        <v>0</v>
      </c>
      <c r="O77" s="265"/>
      <c r="P77" s="265"/>
      <c r="Q77" s="265"/>
      <c r="R77" s="113"/>
      <c r="S77" s="115"/>
      <c r="T77" s="116"/>
      <c r="U77" s="113"/>
      <c r="V77" s="113"/>
      <c r="W77" s="117">
        <f>$W$78+SUM($W$79:$W$96)</f>
        <v>0</v>
      </c>
      <c r="X77" s="113"/>
      <c r="Y77" s="117">
        <f>$Y$78+SUM($Y$79:$Y$96)</f>
        <v>0</v>
      </c>
      <c r="Z77" s="113"/>
      <c r="AA77" s="118">
        <f>$AA$78+SUM($AA$79:$AA$96)</f>
        <v>10.926286</v>
      </c>
      <c r="AR77" s="119" t="s">
        <v>21</v>
      </c>
      <c r="AT77" s="119" t="s">
        <v>69</v>
      </c>
      <c r="AU77" s="119" t="s">
        <v>21</v>
      </c>
      <c r="AY77" s="119" t="s">
        <v>105</v>
      </c>
      <c r="BK77" s="120">
        <f>$BK$78+SUM($BK$79:$BK$96)</f>
        <v>0</v>
      </c>
    </row>
    <row r="78" spans="2:65" s="6" customFormat="1" ht="27" customHeight="1">
      <c r="B78" s="22"/>
      <c r="C78" s="122" t="s">
        <v>21</v>
      </c>
      <c r="D78" s="122" t="s">
        <v>106</v>
      </c>
      <c r="E78" s="123" t="s">
        <v>429</v>
      </c>
      <c r="F78" s="268" t="s">
        <v>430</v>
      </c>
      <c r="G78" s="269"/>
      <c r="H78" s="269"/>
      <c r="I78" s="269"/>
      <c r="J78" s="125" t="s">
        <v>117</v>
      </c>
      <c r="K78" s="126">
        <v>15.594</v>
      </c>
      <c r="L78" s="270"/>
      <c r="M78" s="269"/>
      <c r="N78" s="271">
        <f>ROUND($L$78*$K$78,2)</f>
        <v>0</v>
      </c>
      <c r="O78" s="269"/>
      <c r="P78" s="269"/>
      <c r="Q78" s="269"/>
      <c r="R78" s="124" t="s">
        <v>110</v>
      </c>
      <c r="S78" s="42"/>
      <c r="T78" s="127"/>
      <c r="U78" s="128" t="s">
        <v>40</v>
      </c>
      <c r="V78" s="23"/>
      <c r="W78" s="23"/>
      <c r="X78" s="129">
        <v>0</v>
      </c>
      <c r="Y78" s="129">
        <f>$X$78*$K$78</f>
        <v>0</v>
      </c>
      <c r="Z78" s="129">
        <v>0.261</v>
      </c>
      <c r="AA78" s="130">
        <f>$Z$78*$K$78</f>
        <v>4.070034</v>
      </c>
      <c r="AR78" s="84" t="s">
        <v>111</v>
      </c>
      <c r="AT78" s="84" t="s">
        <v>106</v>
      </c>
      <c r="AU78" s="84" t="s">
        <v>79</v>
      </c>
      <c r="AY78" s="6" t="s">
        <v>105</v>
      </c>
      <c r="BE78" s="131">
        <f>IF($U$78="základní",$N$78,0)</f>
        <v>0</v>
      </c>
      <c r="BF78" s="131">
        <f>IF($U$78="snížená",$N$78,0)</f>
        <v>0</v>
      </c>
      <c r="BG78" s="131">
        <f>IF($U$78="zákl. přenesená",$N$78,0)</f>
        <v>0</v>
      </c>
      <c r="BH78" s="131">
        <f>IF($U$78="sníž. přenesená",$N$78,0)</f>
        <v>0</v>
      </c>
      <c r="BI78" s="131">
        <f>IF($U$78="nulová",$N$78,0)</f>
        <v>0</v>
      </c>
      <c r="BJ78" s="84" t="s">
        <v>21</v>
      </c>
      <c r="BK78" s="131">
        <f>ROUND($L$78*$K$78,2)</f>
        <v>0</v>
      </c>
      <c r="BL78" s="84" t="s">
        <v>111</v>
      </c>
      <c r="BM78" s="84" t="s">
        <v>541</v>
      </c>
    </row>
    <row r="79" spans="2:47" s="6" customFormat="1" ht="16.5" customHeight="1">
      <c r="B79" s="22"/>
      <c r="C79" s="23"/>
      <c r="D79" s="23"/>
      <c r="E79" s="23"/>
      <c r="F79" s="262" t="s">
        <v>430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42"/>
      <c r="T79" s="55"/>
      <c r="U79" s="23"/>
      <c r="V79" s="23"/>
      <c r="W79" s="23"/>
      <c r="X79" s="23"/>
      <c r="Y79" s="23"/>
      <c r="Z79" s="23"/>
      <c r="AA79" s="56"/>
      <c r="AT79" s="6" t="s">
        <v>114</v>
      </c>
      <c r="AU79" s="6" t="s">
        <v>79</v>
      </c>
    </row>
    <row r="80" spans="2:51" s="6" customFormat="1" ht="15.75" customHeight="1">
      <c r="B80" s="132"/>
      <c r="C80" s="133"/>
      <c r="D80" s="133"/>
      <c r="E80" s="133"/>
      <c r="F80" s="272" t="s">
        <v>433</v>
      </c>
      <c r="G80" s="273"/>
      <c r="H80" s="273"/>
      <c r="I80" s="273"/>
      <c r="J80" s="133"/>
      <c r="K80" s="134">
        <v>15.034</v>
      </c>
      <c r="L80" s="133"/>
      <c r="M80" s="133"/>
      <c r="N80" s="133"/>
      <c r="O80" s="133"/>
      <c r="P80" s="133"/>
      <c r="Q80" s="133"/>
      <c r="R80" s="133"/>
      <c r="S80" s="135"/>
      <c r="T80" s="136"/>
      <c r="U80" s="133"/>
      <c r="V80" s="133"/>
      <c r="W80" s="133"/>
      <c r="X80" s="133"/>
      <c r="Y80" s="133"/>
      <c r="Z80" s="133"/>
      <c r="AA80" s="137"/>
      <c r="AT80" s="138" t="s">
        <v>156</v>
      </c>
      <c r="AU80" s="138" t="s">
        <v>79</v>
      </c>
      <c r="AV80" s="138" t="s">
        <v>79</v>
      </c>
      <c r="AW80" s="138" t="s">
        <v>86</v>
      </c>
      <c r="AX80" s="138" t="s">
        <v>70</v>
      </c>
      <c r="AY80" s="138" t="s">
        <v>105</v>
      </c>
    </row>
    <row r="81" spans="2:51" s="6" customFormat="1" ht="15.75" customHeight="1">
      <c r="B81" s="132"/>
      <c r="C81" s="133"/>
      <c r="D81" s="133"/>
      <c r="E81" s="133"/>
      <c r="F81" s="272" t="s">
        <v>542</v>
      </c>
      <c r="G81" s="273"/>
      <c r="H81" s="273"/>
      <c r="I81" s="273"/>
      <c r="J81" s="133"/>
      <c r="K81" s="134">
        <v>0.56</v>
      </c>
      <c r="L81" s="133"/>
      <c r="M81" s="133"/>
      <c r="N81" s="133"/>
      <c r="O81" s="133"/>
      <c r="P81" s="133"/>
      <c r="Q81" s="133"/>
      <c r="R81" s="133"/>
      <c r="S81" s="135"/>
      <c r="T81" s="136"/>
      <c r="U81" s="133"/>
      <c r="V81" s="133"/>
      <c r="W81" s="133"/>
      <c r="X81" s="133"/>
      <c r="Y81" s="133"/>
      <c r="Z81" s="133"/>
      <c r="AA81" s="137"/>
      <c r="AT81" s="138" t="s">
        <v>156</v>
      </c>
      <c r="AU81" s="138" t="s">
        <v>79</v>
      </c>
      <c r="AV81" s="138" t="s">
        <v>79</v>
      </c>
      <c r="AW81" s="138" t="s">
        <v>86</v>
      </c>
      <c r="AX81" s="138" t="s">
        <v>70</v>
      </c>
      <c r="AY81" s="138" t="s">
        <v>105</v>
      </c>
    </row>
    <row r="82" spans="2:65" s="6" customFormat="1" ht="27" customHeight="1">
      <c r="B82" s="22"/>
      <c r="C82" s="122" t="s">
        <v>79</v>
      </c>
      <c r="D82" s="122" t="s">
        <v>106</v>
      </c>
      <c r="E82" s="123" t="s">
        <v>435</v>
      </c>
      <c r="F82" s="268" t="s">
        <v>436</v>
      </c>
      <c r="G82" s="269"/>
      <c r="H82" s="269"/>
      <c r="I82" s="269"/>
      <c r="J82" s="125" t="s">
        <v>437</v>
      </c>
      <c r="K82" s="126">
        <v>3.453</v>
      </c>
      <c r="L82" s="270"/>
      <c r="M82" s="269"/>
      <c r="N82" s="271">
        <f>ROUND($L$82*$K$82,2)</f>
        <v>0</v>
      </c>
      <c r="O82" s="269"/>
      <c r="P82" s="269"/>
      <c r="Q82" s="269"/>
      <c r="R82" s="124" t="s">
        <v>110</v>
      </c>
      <c r="S82" s="42"/>
      <c r="T82" s="127"/>
      <c r="U82" s="128" t="s">
        <v>40</v>
      </c>
      <c r="V82" s="23"/>
      <c r="W82" s="23"/>
      <c r="X82" s="129">
        <v>0</v>
      </c>
      <c r="Y82" s="129">
        <f>$X$82*$K$82</f>
        <v>0</v>
      </c>
      <c r="Z82" s="129">
        <v>1.8</v>
      </c>
      <c r="AA82" s="130">
        <f>$Z$82*$K$82</f>
        <v>6.2154</v>
      </c>
      <c r="AR82" s="84" t="s">
        <v>111</v>
      </c>
      <c r="AT82" s="84" t="s">
        <v>106</v>
      </c>
      <c r="AU82" s="84" t="s">
        <v>79</v>
      </c>
      <c r="AY82" s="6" t="s">
        <v>105</v>
      </c>
      <c r="BE82" s="131">
        <f>IF($U$82="základní",$N$82,0)</f>
        <v>0</v>
      </c>
      <c r="BF82" s="131">
        <f>IF($U$82="snížená",$N$82,0)</f>
        <v>0</v>
      </c>
      <c r="BG82" s="131">
        <f>IF($U$82="zákl. přenesená",$N$82,0)</f>
        <v>0</v>
      </c>
      <c r="BH82" s="131">
        <f>IF($U$82="sníž. přenesená",$N$82,0)</f>
        <v>0</v>
      </c>
      <c r="BI82" s="131">
        <f>IF($U$82="nulová",$N$82,0)</f>
        <v>0</v>
      </c>
      <c r="BJ82" s="84" t="s">
        <v>21</v>
      </c>
      <c r="BK82" s="131">
        <f>ROUND($L$82*$K$82,2)</f>
        <v>0</v>
      </c>
      <c r="BL82" s="84" t="s">
        <v>111</v>
      </c>
      <c r="BM82" s="84" t="s">
        <v>543</v>
      </c>
    </row>
    <row r="83" spans="2:47" s="6" customFormat="1" ht="16.5" customHeight="1">
      <c r="B83" s="22"/>
      <c r="C83" s="23"/>
      <c r="D83" s="23"/>
      <c r="E83" s="23"/>
      <c r="F83" s="262" t="s">
        <v>517</v>
      </c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42"/>
      <c r="T83" s="55"/>
      <c r="U83" s="23"/>
      <c r="V83" s="23"/>
      <c r="W83" s="23"/>
      <c r="X83" s="23"/>
      <c r="Y83" s="23"/>
      <c r="Z83" s="23"/>
      <c r="AA83" s="56"/>
      <c r="AT83" s="6" t="s">
        <v>114</v>
      </c>
      <c r="AU83" s="6" t="s">
        <v>79</v>
      </c>
    </row>
    <row r="84" spans="2:51" s="6" customFormat="1" ht="15.75" customHeight="1">
      <c r="B84" s="132"/>
      <c r="C84" s="133"/>
      <c r="D84" s="133"/>
      <c r="E84" s="133"/>
      <c r="F84" s="272" t="s">
        <v>544</v>
      </c>
      <c r="G84" s="273"/>
      <c r="H84" s="273"/>
      <c r="I84" s="273"/>
      <c r="J84" s="133"/>
      <c r="K84" s="134">
        <v>5.175</v>
      </c>
      <c r="L84" s="133"/>
      <c r="M84" s="133"/>
      <c r="N84" s="133"/>
      <c r="O84" s="133"/>
      <c r="P84" s="133"/>
      <c r="Q84" s="133"/>
      <c r="R84" s="133"/>
      <c r="S84" s="135"/>
      <c r="T84" s="136"/>
      <c r="U84" s="133"/>
      <c r="V84" s="133"/>
      <c r="W84" s="133"/>
      <c r="X84" s="133"/>
      <c r="Y84" s="133"/>
      <c r="Z84" s="133"/>
      <c r="AA84" s="137"/>
      <c r="AT84" s="138" t="s">
        <v>156</v>
      </c>
      <c r="AU84" s="138" t="s">
        <v>79</v>
      </c>
      <c r="AV84" s="138" t="s">
        <v>79</v>
      </c>
      <c r="AW84" s="138" t="s">
        <v>86</v>
      </c>
      <c r="AX84" s="138" t="s">
        <v>70</v>
      </c>
      <c r="AY84" s="138" t="s">
        <v>105</v>
      </c>
    </row>
    <row r="85" spans="2:51" s="6" customFormat="1" ht="15.75" customHeight="1">
      <c r="B85" s="132"/>
      <c r="C85" s="133"/>
      <c r="D85" s="133"/>
      <c r="E85" s="133"/>
      <c r="F85" s="272" t="s">
        <v>441</v>
      </c>
      <c r="G85" s="273"/>
      <c r="H85" s="273"/>
      <c r="I85" s="273"/>
      <c r="J85" s="133"/>
      <c r="K85" s="134">
        <v>-1.722</v>
      </c>
      <c r="L85" s="133"/>
      <c r="M85" s="133"/>
      <c r="N85" s="133"/>
      <c r="O85" s="133"/>
      <c r="P85" s="133"/>
      <c r="Q85" s="133"/>
      <c r="R85" s="133"/>
      <c r="S85" s="135"/>
      <c r="T85" s="136"/>
      <c r="U85" s="133"/>
      <c r="V85" s="133"/>
      <c r="W85" s="133"/>
      <c r="X85" s="133"/>
      <c r="Y85" s="133"/>
      <c r="Z85" s="133"/>
      <c r="AA85" s="137"/>
      <c r="AT85" s="138" t="s">
        <v>156</v>
      </c>
      <c r="AU85" s="138" t="s">
        <v>79</v>
      </c>
      <c r="AV85" s="138" t="s">
        <v>79</v>
      </c>
      <c r="AW85" s="138" t="s">
        <v>86</v>
      </c>
      <c r="AX85" s="138" t="s">
        <v>70</v>
      </c>
      <c r="AY85" s="138" t="s">
        <v>105</v>
      </c>
    </row>
    <row r="86" spans="2:65" s="6" customFormat="1" ht="27" customHeight="1">
      <c r="B86" s="22"/>
      <c r="C86" s="122" t="s">
        <v>120</v>
      </c>
      <c r="D86" s="122" t="s">
        <v>106</v>
      </c>
      <c r="E86" s="123" t="s">
        <v>442</v>
      </c>
      <c r="F86" s="268" t="s">
        <v>443</v>
      </c>
      <c r="G86" s="269"/>
      <c r="H86" s="269"/>
      <c r="I86" s="269"/>
      <c r="J86" s="125" t="s">
        <v>437</v>
      </c>
      <c r="K86" s="126">
        <v>0.234</v>
      </c>
      <c r="L86" s="270"/>
      <c r="M86" s="269"/>
      <c r="N86" s="271">
        <f>ROUND($L$86*$K$86,2)</f>
        <v>0</v>
      </c>
      <c r="O86" s="269"/>
      <c r="P86" s="269"/>
      <c r="Q86" s="269"/>
      <c r="R86" s="124" t="s">
        <v>110</v>
      </c>
      <c r="S86" s="42"/>
      <c r="T86" s="127"/>
      <c r="U86" s="128" t="s">
        <v>40</v>
      </c>
      <c r="V86" s="23"/>
      <c r="W86" s="23"/>
      <c r="X86" s="129">
        <v>0</v>
      </c>
      <c r="Y86" s="129">
        <f>$X$86*$K$86</f>
        <v>0</v>
      </c>
      <c r="Z86" s="129">
        <v>1.8</v>
      </c>
      <c r="AA86" s="130">
        <f>$Z$86*$K$86</f>
        <v>0.4212</v>
      </c>
      <c r="AR86" s="84" t="s">
        <v>111</v>
      </c>
      <c r="AT86" s="84" t="s">
        <v>106</v>
      </c>
      <c r="AU86" s="84" t="s">
        <v>79</v>
      </c>
      <c r="AY86" s="6" t="s">
        <v>105</v>
      </c>
      <c r="BE86" s="131">
        <f>IF($U$86="základní",$N$86,0)</f>
        <v>0</v>
      </c>
      <c r="BF86" s="131">
        <f>IF($U$86="snížená",$N$86,0)</f>
        <v>0</v>
      </c>
      <c r="BG86" s="131">
        <f>IF($U$86="zákl. přenesená",$N$86,0)</f>
        <v>0</v>
      </c>
      <c r="BH86" s="131">
        <f>IF($U$86="sníž. přenesená",$N$86,0)</f>
        <v>0</v>
      </c>
      <c r="BI86" s="131">
        <f>IF($U$86="nulová",$N$86,0)</f>
        <v>0</v>
      </c>
      <c r="BJ86" s="84" t="s">
        <v>21</v>
      </c>
      <c r="BK86" s="131">
        <f>ROUND($L$86*$K$86,2)</f>
        <v>0</v>
      </c>
      <c r="BL86" s="84" t="s">
        <v>111</v>
      </c>
      <c r="BM86" s="84" t="s">
        <v>545</v>
      </c>
    </row>
    <row r="87" spans="2:47" s="6" customFormat="1" ht="16.5" customHeight="1">
      <c r="B87" s="22"/>
      <c r="C87" s="23"/>
      <c r="D87" s="23"/>
      <c r="E87" s="23"/>
      <c r="F87" s="262" t="s">
        <v>443</v>
      </c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42"/>
      <c r="T87" s="55"/>
      <c r="U87" s="23"/>
      <c r="V87" s="23"/>
      <c r="W87" s="23"/>
      <c r="X87" s="23"/>
      <c r="Y87" s="23"/>
      <c r="Z87" s="23"/>
      <c r="AA87" s="56"/>
      <c r="AT87" s="6" t="s">
        <v>114</v>
      </c>
      <c r="AU87" s="6" t="s">
        <v>79</v>
      </c>
    </row>
    <row r="88" spans="2:51" s="6" customFormat="1" ht="15.75" customHeight="1">
      <c r="B88" s="132"/>
      <c r="C88" s="133"/>
      <c r="D88" s="133"/>
      <c r="E88" s="133"/>
      <c r="F88" s="272" t="s">
        <v>446</v>
      </c>
      <c r="G88" s="273"/>
      <c r="H88" s="273"/>
      <c r="I88" s="273"/>
      <c r="J88" s="133"/>
      <c r="K88" s="134">
        <v>0.234</v>
      </c>
      <c r="L88" s="133"/>
      <c r="M88" s="133"/>
      <c r="N88" s="133"/>
      <c r="O88" s="133"/>
      <c r="P88" s="133"/>
      <c r="Q88" s="133"/>
      <c r="R88" s="133"/>
      <c r="S88" s="135"/>
      <c r="T88" s="136"/>
      <c r="U88" s="133"/>
      <c r="V88" s="133"/>
      <c r="W88" s="133"/>
      <c r="X88" s="133"/>
      <c r="Y88" s="133"/>
      <c r="Z88" s="133"/>
      <c r="AA88" s="137"/>
      <c r="AT88" s="138" t="s">
        <v>156</v>
      </c>
      <c r="AU88" s="138" t="s">
        <v>79</v>
      </c>
      <c r="AV88" s="138" t="s">
        <v>79</v>
      </c>
      <c r="AW88" s="138" t="s">
        <v>86</v>
      </c>
      <c r="AX88" s="138" t="s">
        <v>21</v>
      </c>
      <c r="AY88" s="138" t="s">
        <v>105</v>
      </c>
    </row>
    <row r="89" spans="2:65" s="6" customFormat="1" ht="27" customHeight="1">
      <c r="B89" s="22"/>
      <c r="C89" s="122" t="s">
        <v>111</v>
      </c>
      <c r="D89" s="122" t="s">
        <v>106</v>
      </c>
      <c r="E89" s="123" t="s">
        <v>447</v>
      </c>
      <c r="F89" s="268" t="s">
        <v>448</v>
      </c>
      <c r="G89" s="269"/>
      <c r="H89" s="269"/>
      <c r="I89" s="269"/>
      <c r="J89" s="125" t="s">
        <v>117</v>
      </c>
      <c r="K89" s="126">
        <v>0.7</v>
      </c>
      <c r="L89" s="270"/>
      <c r="M89" s="269"/>
      <c r="N89" s="271">
        <f>ROUND($L$89*$K$89,2)</f>
        <v>0</v>
      </c>
      <c r="O89" s="269"/>
      <c r="P89" s="269"/>
      <c r="Q89" s="269"/>
      <c r="R89" s="124" t="s">
        <v>110</v>
      </c>
      <c r="S89" s="42"/>
      <c r="T89" s="127"/>
      <c r="U89" s="128" t="s">
        <v>40</v>
      </c>
      <c r="V89" s="23"/>
      <c r="W89" s="23"/>
      <c r="X89" s="129">
        <v>0</v>
      </c>
      <c r="Y89" s="129">
        <f>$X$89*$K$89</f>
        <v>0</v>
      </c>
      <c r="Z89" s="129">
        <v>0.055</v>
      </c>
      <c r="AA89" s="130">
        <f>$Z$89*$K$89</f>
        <v>0.0385</v>
      </c>
      <c r="AR89" s="84" t="s">
        <v>111</v>
      </c>
      <c r="AT89" s="84" t="s">
        <v>106</v>
      </c>
      <c r="AU89" s="84" t="s">
        <v>79</v>
      </c>
      <c r="AY89" s="6" t="s">
        <v>105</v>
      </c>
      <c r="BE89" s="131">
        <f>IF($U$89="základní",$N$89,0)</f>
        <v>0</v>
      </c>
      <c r="BF89" s="131">
        <f>IF($U$89="snížená",$N$89,0)</f>
        <v>0</v>
      </c>
      <c r="BG89" s="131">
        <f>IF($U$89="zákl. přenesená",$N$89,0)</f>
        <v>0</v>
      </c>
      <c r="BH89" s="131">
        <f>IF($U$89="sníž. přenesená",$N$89,0)</f>
        <v>0</v>
      </c>
      <c r="BI89" s="131">
        <f>IF($U$89="nulová",$N$89,0)</f>
        <v>0</v>
      </c>
      <c r="BJ89" s="84" t="s">
        <v>21</v>
      </c>
      <c r="BK89" s="131">
        <f>ROUND($L$89*$K$89,2)</f>
        <v>0</v>
      </c>
      <c r="BL89" s="84" t="s">
        <v>111</v>
      </c>
      <c r="BM89" s="84" t="s">
        <v>546</v>
      </c>
    </row>
    <row r="90" spans="2:47" s="6" customFormat="1" ht="16.5" customHeight="1">
      <c r="B90" s="22"/>
      <c r="C90" s="23"/>
      <c r="D90" s="23"/>
      <c r="E90" s="23"/>
      <c r="F90" s="262" t="s">
        <v>448</v>
      </c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42"/>
      <c r="T90" s="55"/>
      <c r="U90" s="23"/>
      <c r="V90" s="23"/>
      <c r="W90" s="23"/>
      <c r="X90" s="23"/>
      <c r="Y90" s="23"/>
      <c r="Z90" s="23"/>
      <c r="AA90" s="56"/>
      <c r="AT90" s="6" t="s">
        <v>114</v>
      </c>
      <c r="AU90" s="6" t="s">
        <v>79</v>
      </c>
    </row>
    <row r="91" spans="2:51" s="6" customFormat="1" ht="15.75" customHeight="1">
      <c r="B91" s="132"/>
      <c r="C91" s="133"/>
      <c r="D91" s="133"/>
      <c r="E91" s="133"/>
      <c r="F91" s="272" t="s">
        <v>451</v>
      </c>
      <c r="G91" s="273"/>
      <c r="H91" s="273"/>
      <c r="I91" s="273"/>
      <c r="J91" s="133"/>
      <c r="K91" s="134">
        <v>0.7</v>
      </c>
      <c r="L91" s="133"/>
      <c r="M91" s="133"/>
      <c r="N91" s="133"/>
      <c r="O91" s="133"/>
      <c r="P91" s="133"/>
      <c r="Q91" s="133"/>
      <c r="R91" s="133"/>
      <c r="S91" s="135"/>
      <c r="T91" s="136"/>
      <c r="U91" s="133"/>
      <c r="V91" s="133"/>
      <c r="W91" s="133"/>
      <c r="X91" s="133"/>
      <c r="Y91" s="133"/>
      <c r="Z91" s="133"/>
      <c r="AA91" s="137"/>
      <c r="AT91" s="138" t="s">
        <v>156</v>
      </c>
      <c r="AU91" s="138" t="s">
        <v>79</v>
      </c>
      <c r="AV91" s="138" t="s">
        <v>79</v>
      </c>
      <c r="AW91" s="138" t="s">
        <v>86</v>
      </c>
      <c r="AX91" s="138" t="s">
        <v>21</v>
      </c>
      <c r="AY91" s="138" t="s">
        <v>105</v>
      </c>
    </row>
    <row r="92" spans="2:65" s="6" customFormat="1" ht="27" customHeight="1">
      <c r="B92" s="22"/>
      <c r="C92" s="122" t="s">
        <v>130</v>
      </c>
      <c r="D92" s="122" t="s">
        <v>106</v>
      </c>
      <c r="E92" s="123" t="s">
        <v>452</v>
      </c>
      <c r="F92" s="268" t="s">
        <v>453</v>
      </c>
      <c r="G92" s="269"/>
      <c r="H92" s="269"/>
      <c r="I92" s="269"/>
      <c r="J92" s="125" t="s">
        <v>454</v>
      </c>
      <c r="K92" s="126">
        <v>0.144</v>
      </c>
      <c r="L92" s="270"/>
      <c r="M92" s="269"/>
      <c r="N92" s="271">
        <f>ROUND($L$92*$K$92,2)</f>
        <v>0</v>
      </c>
      <c r="O92" s="269"/>
      <c r="P92" s="269"/>
      <c r="Q92" s="269"/>
      <c r="R92" s="124" t="s">
        <v>110</v>
      </c>
      <c r="S92" s="42"/>
      <c r="T92" s="127"/>
      <c r="U92" s="128" t="s">
        <v>40</v>
      </c>
      <c r="V92" s="23"/>
      <c r="W92" s="23"/>
      <c r="X92" s="129">
        <v>0</v>
      </c>
      <c r="Y92" s="129">
        <f>$X$92*$K$92</f>
        <v>0</v>
      </c>
      <c r="Z92" s="129">
        <v>1.258</v>
      </c>
      <c r="AA92" s="130">
        <f>$Z$92*$K$92</f>
        <v>0.18115199999999998</v>
      </c>
      <c r="AR92" s="84" t="s">
        <v>111</v>
      </c>
      <c r="AT92" s="84" t="s">
        <v>106</v>
      </c>
      <c r="AU92" s="84" t="s">
        <v>79</v>
      </c>
      <c r="AY92" s="6" t="s">
        <v>105</v>
      </c>
      <c r="BE92" s="131">
        <f>IF($U$92="základní",$N$92,0)</f>
        <v>0</v>
      </c>
      <c r="BF92" s="131">
        <f>IF($U$92="snížená",$N$92,0)</f>
        <v>0</v>
      </c>
      <c r="BG92" s="131">
        <f>IF($U$92="zákl. přenesená",$N$92,0)</f>
        <v>0</v>
      </c>
      <c r="BH92" s="131">
        <f>IF($U$92="sníž. přenesená",$N$92,0)</f>
        <v>0</v>
      </c>
      <c r="BI92" s="131">
        <f>IF($U$92="nulová",$N$92,0)</f>
        <v>0</v>
      </c>
      <c r="BJ92" s="84" t="s">
        <v>21</v>
      </c>
      <c r="BK92" s="131">
        <f>ROUND($L$92*$K$92,2)</f>
        <v>0</v>
      </c>
      <c r="BL92" s="84" t="s">
        <v>111</v>
      </c>
      <c r="BM92" s="84" t="s">
        <v>547</v>
      </c>
    </row>
    <row r="93" spans="2:47" s="6" customFormat="1" ht="16.5" customHeight="1">
      <c r="B93" s="22"/>
      <c r="C93" s="23"/>
      <c r="D93" s="23"/>
      <c r="E93" s="23"/>
      <c r="F93" s="262" t="s">
        <v>453</v>
      </c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42"/>
      <c r="T93" s="55"/>
      <c r="U93" s="23"/>
      <c r="V93" s="23"/>
      <c r="W93" s="23"/>
      <c r="X93" s="23"/>
      <c r="Y93" s="23"/>
      <c r="Z93" s="23"/>
      <c r="AA93" s="56"/>
      <c r="AT93" s="6" t="s">
        <v>114</v>
      </c>
      <c r="AU93" s="6" t="s">
        <v>79</v>
      </c>
    </row>
    <row r="94" spans="2:51" s="6" customFormat="1" ht="15.75" customHeight="1">
      <c r="B94" s="132"/>
      <c r="C94" s="133"/>
      <c r="D94" s="133"/>
      <c r="E94" s="133"/>
      <c r="F94" s="272" t="s">
        <v>457</v>
      </c>
      <c r="G94" s="273"/>
      <c r="H94" s="273"/>
      <c r="I94" s="273"/>
      <c r="J94" s="133"/>
      <c r="K94" s="134">
        <v>0.107</v>
      </c>
      <c r="L94" s="133"/>
      <c r="M94" s="133"/>
      <c r="N94" s="133"/>
      <c r="O94" s="133"/>
      <c r="P94" s="133"/>
      <c r="Q94" s="133"/>
      <c r="R94" s="133"/>
      <c r="S94" s="135"/>
      <c r="T94" s="136"/>
      <c r="U94" s="133"/>
      <c r="V94" s="133"/>
      <c r="W94" s="133"/>
      <c r="X94" s="133"/>
      <c r="Y94" s="133"/>
      <c r="Z94" s="133"/>
      <c r="AA94" s="137"/>
      <c r="AT94" s="138" t="s">
        <v>156</v>
      </c>
      <c r="AU94" s="138" t="s">
        <v>79</v>
      </c>
      <c r="AV94" s="138" t="s">
        <v>79</v>
      </c>
      <c r="AW94" s="138" t="s">
        <v>86</v>
      </c>
      <c r="AX94" s="138" t="s">
        <v>70</v>
      </c>
      <c r="AY94" s="138" t="s">
        <v>105</v>
      </c>
    </row>
    <row r="95" spans="2:51" s="6" customFormat="1" ht="15.75" customHeight="1">
      <c r="B95" s="132"/>
      <c r="C95" s="133"/>
      <c r="D95" s="133"/>
      <c r="E95" s="133"/>
      <c r="F95" s="272" t="s">
        <v>458</v>
      </c>
      <c r="G95" s="273"/>
      <c r="H95" s="273"/>
      <c r="I95" s="273"/>
      <c r="J95" s="133"/>
      <c r="K95" s="134">
        <v>0.037</v>
      </c>
      <c r="L95" s="133"/>
      <c r="M95" s="133"/>
      <c r="N95" s="133"/>
      <c r="O95" s="133"/>
      <c r="P95" s="133"/>
      <c r="Q95" s="133"/>
      <c r="R95" s="133"/>
      <c r="S95" s="135"/>
      <c r="T95" s="136"/>
      <c r="U95" s="133"/>
      <c r="V95" s="133"/>
      <c r="W95" s="133"/>
      <c r="X95" s="133"/>
      <c r="Y95" s="133"/>
      <c r="Z95" s="133"/>
      <c r="AA95" s="137"/>
      <c r="AT95" s="138" t="s">
        <v>156</v>
      </c>
      <c r="AU95" s="138" t="s">
        <v>79</v>
      </c>
      <c r="AV95" s="138" t="s">
        <v>79</v>
      </c>
      <c r="AW95" s="138" t="s">
        <v>86</v>
      </c>
      <c r="AX95" s="138" t="s">
        <v>70</v>
      </c>
      <c r="AY95" s="138" t="s">
        <v>105</v>
      </c>
    </row>
    <row r="96" spans="2:63" s="111" customFormat="1" ht="23.25" customHeight="1">
      <c r="B96" s="112"/>
      <c r="C96" s="113"/>
      <c r="D96" s="121" t="s">
        <v>425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66">
        <f>$BK$96</f>
        <v>0</v>
      </c>
      <c r="O96" s="265"/>
      <c r="P96" s="265"/>
      <c r="Q96" s="265"/>
      <c r="R96" s="113"/>
      <c r="S96" s="115"/>
      <c r="T96" s="116"/>
      <c r="U96" s="113"/>
      <c r="V96" s="113"/>
      <c r="W96" s="117">
        <f>SUM($W$97:$W$110)</f>
        <v>0</v>
      </c>
      <c r="X96" s="113"/>
      <c r="Y96" s="117">
        <f>SUM($Y$97:$Y$110)</f>
        <v>0</v>
      </c>
      <c r="Z96" s="113"/>
      <c r="AA96" s="118">
        <f>SUM($AA$97:$AA$110)</f>
        <v>0</v>
      </c>
      <c r="AR96" s="119" t="s">
        <v>21</v>
      </c>
      <c r="AT96" s="119" t="s">
        <v>69</v>
      </c>
      <c r="AU96" s="119" t="s">
        <v>79</v>
      </c>
      <c r="AY96" s="119" t="s">
        <v>105</v>
      </c>
      <c r="BK96" s="120">
        <f>SUM($BK$97:$BK$110)</f>
        <v>0</v>
      </c>
    </row>
    <row r="97" spans="2:65" s="6" customFormat="1" ht="39" customHeight="1">
      <c r="B97" s="22"/>
      <c r="C97" s="122" t="s">
        <v>135</v>
      </c>
      <c r="D97" s="122" t="s">
        <v>106</v>
      </c>
      <c r="E97" s="123" t="s">
        <v>459</v>
      </c>
      <c r="F97" s="268" t="s">
        <v>460</v>
      </c>
      <c r="G97" s="269"/>
      <c r="H97" s="269"/>
      <c r="I97" s="269"/>
      <c r="J97" s="125" t="s">
        <v>454</v>
      </c>
      <c r="K97" s="126">
        <v>12.976</v>
      </c>
      <c r="L97" s="270"/>
      <c r="M97" s="269"/>
      <c r="N97" s="271">
        <f>ROUND($L$97*$K$97,2)</f>
        <v>0</v>
      </c>
      <c r="O97" s="269"/>
      <c r="P97" s="269"/>
      <c r="Q97" s="269"/>
      <c r="R97" s="124" t="s">
        <v>110</v>
      </c>
      <c r="S97" s="42"/>
      <c r="T97" s="127"/>
      <c r="U97" s="128" t="s">
        <v>40</v>
      </c>
      <c r="V97" s="23"/>
      <c r="W97" s="23"/>
      <c r="X97" s="129">
        <v>0</v>
      </c>
      <c r="Y97" s="129">
        <f>$X$97*$K$97</f>
        <v>0</v>
      </c>
      <c r="Z97" s="129">
        <v>0</v>
      </c>
      <c r="AA97" s="130">
        <f>$Z$97*$K$97</f>
        <v>0</v>
      </c>
      <c r="AR97" s="84" t="s">
        <v>111</v>
      </c>
      <c r="AT97" s="84" t="s">
        <v>106</v>
      </c>
      <c r="AU97" s="84" t="s">
        <v>120</v>
      </c>
      <c r="AY97" s="6" t="s">
        <v>105</v>
      </c>
      <c r="BE97" s="131">
        <f>IF($U$97="základní",$N$97,0)</f>
        <v>0</v>
      </c>
      <c r="BF97" s="131">
        <f>IF($U$97="snížená",$N$97,0)</f>
        <v>0</v>
      </c>
      <c r="BG97" s="131">
        <f>IF($U$97="zákl. přenesená",$N$97,0)</f>
        <v>0</v>
      </c>
      <c r="BH97" s="131">
        <f>IF($U$97="sníž. přenesená",$N$97,0)</f>
        <v>0</v>
      </c>
      <c r="BI97" s="131">
        <f>IF($U$97="nulová",$N$97,0)</f>
        <v>0</v>
      </c>
      <c r="BJ97" s="84" t="s">
        <v>21</v>
      </c>
      <c r="BK97" s="131">
        <f>ROUND($L$97*$K$97,2)</f>
        <v>0</v>
      </c>
      <c r="BL97" s="84" t="s">
        <v>111</v>
      </c>
      <c r="BM97" s="84" t="s">
        <v>548</v>
      </c>
    </row>
    <row r="98" spans="2:47" s="6" customFormat="1" ht="16.5" customHeight="1">
      <c r="B98" s="22"/>
      <c r="C98" s="23"/>
      <c r="D98" s="23"/>
      <c r="E98" s="23"/>
      <c r="F98" s="262" t="s">
        <v>460</v>
      </c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42"/>
      <c r="T98" s="55"/>
      <c r="U98" s="23"/>
      <c r="V98" s="23"/>
      <c r="W98" s="23"/>
      <c r="X98" s="23"/>
      <c r="Y98" s="23"/>
      <c r="Z98" s="23"/>
      <c r="AA98" s="56"/>
      <c r="AT98" s="6" t="s">
        <v>114</v>
      </c>
      <c r="AU98" s="6" t="s">
        <v>120</v>
      </c>
    </row>
    <row r="99" spans="2:65" s="6" customFormat="1" ht="27" customHeight="1">
      <c r="B99" s="22"/>
      <c r="C99" s="122" t="s">
        <v>140</v>
      </c>
      <c r="D99" s="122" t="s">
        <v>106</v>
      </c>
      <c r="E99" s="123" t="s">
        <v>463</v>
      </c>
      <c r="F99" s="268" t="s">
        <v>464</v>
      </c>
      <c r="G99" s="269"/>
      <c r="H99" s="269"/>
      <c r="I99" s="269"/>
      <c r="J99" s="125" t="s">
        <v>454</v>
      </c>
      <c r="K99" s="126">
        <v>12.976</v>
      </c>
      <c r="L99" s="270"/>
      <c r="M99" s="269"/>
      <c r="N99" s="271">
        <f>ROUND($L$99*$K$99,2)</f>
        <v>0</v>
      </c>
      <c r="O99" s="269"/>
      <c r="P99" s="269"/>
      <c r="Q99" s="269"/>
      <c r="R99" s="124" t="s">
        <v>110</v>
      </c>
      <c r="S99" s="42"/>
      <c r="T99" s="127"/>
      <c r="U99" s="128" t="s">
        <v>40</v>
      </c>
      <c r="V99" s="23"/>
      <c r="W99" s="23"/>
      <c r="X99" s="129">
        <v>0</v>
      </c>
      <c r="Y99" s="129">
        <f>$X$99*$K$99</f>
        <v>0</v>
      </c>
      <c r="Z99" s="129">
        <v>0</v>
      </c>
      <c r="AA99" s="130">
        <f>$Z$99*$K$99</f>
        <v>0</v>
      </c>
      <c r="AR99" s="84" t="s">
        <v>111</v>
      </c>
      <c r="AT99" s="84" t="s">
        <v>106</v>
      </c>
      <c r="AU99" s="84" t="s">
        <v>120</v>
      </c>
      <c r="AY99" s="6" t="s">
        <v>105</v>
      </c>
      <c r="BE99" s="131">
        <f>IF($U$99="základní",$N$99,0)</f>
        <v>0</v>
      </c>
      <c r="BF99" s="131">
        <f>IF($U$99="snížená",$N$99,0)</f>
        <v>0</v>
      </c>
      <c r="BG99" s="131">
        <f>IF($U$99="zákl. přenesená",$N$99,0)</f>
        <v>0</v>
      </c>
      <c r="BH99" s="131">
        <f>IF($U$99="sníž. přenesená",$N$99,0)</f>
        <v>0</v>
      </c>
      <c r="BI99" s="131">
        <f>IF($U$99="nulová",$N$99,0)</f>
        <v>0</v>
      </c>
      <c r="BJ99" s="84" t="s">
        <v>21</v>
      </c>
      <c r="BK99" s="131">
        <f>ROUND($L$99*$K$99,2)</f>
        <v>0</v>
      </c>
      <c r="BL99" s="84" t="s">
        <v>111</v>
      </c>
      <c r="BM99" s="84" t="s">
        <v>549</v>
      </c>
    </row>
    <row r="100" spans="2:47" s="6" customFormat="1" ht="16.5" customHeight="1">
      <c r="B100" s="22"/>
      <c r="C100" s="23"/>
      <c r="D100" s="23"/>
      <c r="E100" s="23"/>
      <c r="F100" s="262" t="s">
        <v>464</v>
      </c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42"/>
      <c r="T100" s="55"/>
      <c r="U100" s="23"/>
      <c r="V100" s="23"/>
      <c r="W100" s="23"/>
      <c r="X100" s="23"/>
      <c r="Y100" s="23"/>
      <c r="Z100" s="23"/>
      <c r="AA100" s="56"/>
      <c r="AT100" s="6" t="s">
        <v>114</v>
      </c>
      <c r="AU100" s="6" t="s">
        <v>120</v>
      </c>
    </row>
    <row r="101" spans="2:65" s="6" customFormat="1" ht="27" customHeight="1">
      <c r="B101" s="22"/>
      <c r="C101" s="122" t="s">
        <v>145</v>
      </c>
      <c r="D101" s="122" t="s">
        <v>106</v>
      </c>
      <c r="E101" s="123" t="s">
        <v>467</v>
      </c>
      <c r="F101" s="268" t="s">
        <v>468</v>
      </c>
      <c r="G101" s="269"/>
      <c r="H101" s="269"/>
      <c r="I101" s="269"/>
      <c r="J101" s="125" t="s">
        <v>454</v>
      </c>
      <c r="K101" s="126">
        <v>77.856</v>
      </c>
      <c r="L101" s="270"/>
      <c r="M101" s="269"/>
      <c r="N101" s="271">
        <f>ROUND($L$101*$K$101,2)</f>
        <v>0</v>
      </c>
      <c r="O101" s="269"/>
      <c r="P101" s="269"/>
      <c r="Q101" s="269"/>
      <c r="R101" s="124" t="s">
        <v>110</v>
      </c>
      <c r="S101" s="42"/>
      <c r="T101" s="127"/>
      <c r="U101" s="128" t="s">
        <v>40</v>
      </c>
      <c r="V101" s="23"/>
      <c r="W101" s="23"/>
      <c r="X101" s="129">
        <v>0</v>
      </c>
      <c r="Y101" s="129">
        <f>$X$101*$K$101</f>
        <v>0</v>
      </c>
      <c r="Z101" s="129">
        <v>0</v>
      </c>
      <c r="AA101" s="130">
        <f>$Z$101*$K$101</f>
        <v>0</v>
      </c>
      <c r="AR101" s="84" t="s">
        <v>111</v>
      </c>
      <c r="AT101" s="84" t="s">
        <v>106</v>
      </c>
      <c r="AU101" s="84" t="s">
        <v>120</v>
      </c>
      <c r="AY101" s="6" t="s">
        <v>105</v>
      </c>
      <c r="BE101" s="131">
        <f>IF($U$101="základní",$N$101,0)</f>
        <v>0</v>
      </c>
      <c r="BF101" s="131">
        <f>IF($U$101="snížená",$N$101,0)</f>
        <v>0</v>
      </c>
      <c r="BG101" s="131">
        <f>IF($U$101="zákl. přenesená",$N$101,0)</f>
        <v>0</v>
      </c>
      <c r="BH101" s="131">
        <f>IF($U$101="sníž. přenesená",$N$101,0)</f>
        <v>0</v>
      </c>
      <c r="BI101" s="131">
        <f>IF($U$101="nulová",$N$101,0)</f>
        <v>0</v>
      </c>
      <c r="BJ101" s="84" t="s">
        <v>21</v>
      </c>
      <c r="BK101" s="131">
        <f>ROUND($L$101*$K$101,2)</f>
        <v>0</v>
      </c>
      <c r="BL101" s="84" t="s">
        <v>111</v>
      </c>
      <c r="BM101" s="84" t="s">
        <v>550</v>
      </c>
    </row>
    <row r="102" spans="2:47" s="6" customFormat="1" ht="16.5" customHeight="1">
      <c r="B102" s="22"/>
      <c r="C102" s="23"/>
      <c r="D102" s="23"/>
      <c r="E102" s="23"/>
      <c r="F102" s="262" t="s">
        <v>468</v>
      </c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42"/>
      <c r="T102" s="55"/>
      <c r="U102" s="23"/>
      <c r="V102" s="23"/>
      <c r="W102" s="23"/>
      <c r="X102" s="23"/>
      <c r="Y102" s="23"/>
      <c r="Z102" s="23"/>
      <c r="AA102" s="56"/>
      <c r="AT102" s="6" t="s">
        <v>114</v>
      </c>
      <c r="AU102" s="6" t="s">
        <v>120</v>
      </c>
    </row>
    <row r="103" spans="2:51" s="6" customFormat="1" ht="15.75" customHeight="1">
      <c r="B103" s="132"/>
      <c r="C103" s="133"/>
      <c r="D103" s="133"/>
      <c r="E103" s="133"/>
      <c r="F103" s="272" t="s">
        <v>551</v>
      </c>
      <c r="G103" s="273"/>
      <c r="H103" s="273"/>
      <c r="I103" s="273"/>
      <c r="J103" s="133"/>
      <c r="K103" s="134">
        <v>77.856</v>
      </c>
      <c r="L103" s="133"/>
      <c r="M103" s="133"/>
      <c r="N103" s="133"/>
      <c r="O103" s="133"/>
      <c r="P103" s="133"/>
      <c r="Q103" s="133"/>
      <c r="R103" s="133"/>
      <c r="S103" s="135"/>
      <c r="T103" s="136"/>
      <c r="U103" s="133"/>
      <c r="V103" s="133"/>
      <c r="W103" s="133"/>
      <c r="X103" s="133"/>
      <c r="Y103" s="133"/>
      <c r="Z103" s="133"/>
      <c r="AA103" s="137"/>
      <c r="AT103" s="138" t="s">
        <v>156</v>
      </c>
      <c r="AU103" s="138" t="s">
        <v>120</v>
      </c>
      <c r="AV103" s="138" t="s">
        <v>79</v>
      </c>
      <c r="AW103" s="138" t="s">
        <v>70</v>
      </c>
      <c r="AX103" s="138" t="s">
        <v>21</v>
      </c>
      <c r="AY103" s="138" t="s">
        <v>105</v>
      </c>
    </row>
    <row r="104" spans="2:65" s="6" customFormat="1" ht="27" customHeight="1">
      <c r="B104" s="22"/>
      <c r="C104" s="122" t="s">
        <v>150</v>
      </c>
      <c r="D104" s="122" t="s">
        <v>106</v>
      </c>
      <c r="E104" s="123" t="s">
        <v>472</v>
      </c>
      <c r="F104" s="268" t="s">
        <v>473</v>
      </c>
      <c r="G104" s="269"/>
      <c r="H104" s="269"/>
      <c r="I104" s="269"/>
      <c r="J104" s="125" t="s">
        <v>454</v>
      </c>
      <c r="K104" s="126">
        <v>10.926</v>
      </c>
      <c r="L104" s="270"/>
      <c r="M104" s="269"/>
      <c r="N104" s="271">
        <f>ROUND($L$104*$K$104,2)</f>
        <v>0</v>
      </c>
      <c r="O104" s="269"/>
      <c r="P104" s="269"/>
      <c r="Q104" s="269"/>
      <c r="R104" s="124" t="s">
        <v>110</v>
      </c>
      <c r="S104" s="42"/>
      <c r="T104" s="127"/>
      <c r="U104" s="128" t="s">
        <v>40</v>
      </c>
      <c r="V104" s="23"/>
      <c r="W104" s="23"/>
      <c r="X104" s="129">
        <v>0</v>
      </c>
      <c r="Y104" s="129">
        <f>$X$104*$K$104</f>
        <v>0</v>
      </c>
      <c r="Z104" s="129">
        <v>0</v>
      </c>
      <c r="AA104" s="130">
        <f>$Z$104*$K$104</f>
        <v>0</v>
      </c>
      <c r="AR104" s="84" t="s">
        <v>111</v>
      </c>
      <c r="AT104" s="84" t="s">
        <v>106</v>
      </c>
      <c r="AU104" s="84" t="s">
        <v>120</v>
      </c>
      <c r="AY104" s="6" t="s">
        <v>105</v>
      </c>
      <c r="BE104" s="131">
        <f>IF($U$104="základní",$N$104,0)</f>
        <v>0</v>
      </c>
      <c r="BF104" s="131">
        <f>IF($U$104="snížená",$N$104,0)</f>
        <v>0</v>
      </c>
      <c r="BG104" s="131">
        <f>IF($U$104="zákl. přenesená",$N$104,0)</f>
        <v>0</v>
      </c>
      <c r="BH104" s="131">
        <f>IF($U$104="sníž. přenesená",$N$104,0)</f>
        <v>0</v>
      </c>
      <c r="BI104" s="131">
        <f>IF($U$104="nulová",$N$104,0)</f>
        <v>0</v>
      </c>
      <c r="BJ104" s="84" t="s">
        <v>21</v>
      </c>
      <c r="BK104" s="131">
        <f>ROUND($L$104*$K$104,2)</f>
        <v>0</v>
      </c>
      <c r="BL104" s="84" t="s">
        <v>111</v>
      </c>
      <c r="BM104" s="84" t="s">
        <v>552</v>
      </c>
    </row>
    <row r="105" spans="2:47" s="6" customFormat="1" ht="16.5" customHeight="1">
      <c r="B105" s="22"/>
      <c r="C105" s="23"/>
      <c r="D105" s="23"/>
      <c r="E105" s="23"/>
      <c r="F105" s="262" t="s">
        <v>473</v>
      </c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42"/>
      <c r="T105" s="55"/>
      <c r="U105" s="23"/>
      <c r="V105" s="23"/>
      <c r="W105" s="23"/>
      <c r="X105" s="23"/>
      <c r="Y105" s="23"/>
      <c r="Z105" s="23"/>
      <c r="AA105" s="56"/>
      <c r="AT105" s="6" t="s">
        <v>114</v>
      </c>
      <c r="AU105" s="6" t="s">
        <v>120</v>
      </c>
    </row>
    <row r="106" spans="2:51" s="6" customFormat="1" ht="15.75" customHeight="1">
      <c r="B106" s="132"/>
      <c r="C106" s="133"/>
      <c r="D106" s="133"/>
      <c r="E106" s="133"/>
      <c r="F106" s="272" t="s">
        <v>553</v>
      </c>
      <c r="G106" s="273"/>
      <c r="H106" s="273"/>
      <c r="I106" s="273"/>
      <c r="J106" s="133"/>
      <c r="K106" s="134">
        <v>10.926</v>
      </c>
      <c r="L106" s="133"/>
      <c r="M106" s="133"/>
      <c r="N106" s="133"/>
      <c r="O106" s="133"/>
      <c r="P106" s="133"/>
      <c r="Q106" s="133"/>
      <c r="R106" s="133"/>
      <c r="S106" s="135"/>
      <c r="T106" s="136"/>
      <c r="U106" s="133"/>
      <c r="V106" s="133"/>
      <c r="W106" s="133"/>
      <c r="X106" s="133"/>
      <c r="Y106" s="133"/>
      <c r="Z106" s="133"/>
      <c r="AA106" s="137"/>
      <c r="AT106" s="138" t="s">
        <v>156</v>
      </c>
      <c r="AU106" s="138" t="s">
        <v>120</v>
      </c>
      <c r="AV106" s="138" t="s">
        <v>79</v>
      </c>
      <c r="AW106" s="138" t="s">
        <v>86</v>
      </c>
      <c r="AX106" s="138" t="s">
        <v>70</v>
      </c>
      <c r="AY106" s="138" t="s">
        <v>105</v>
      </c>
    </row>
    <row r="107" spans="2:65" s="6" customFormat="1" ht="27" customHeight="1">
      <c r="B107" s="22"/>
      <c r="C107" s="122" t="s">
        <v>26</v>
      </c>
      <c r="D107" s="122" t="s">
        <v>106</v>
      </c>
      <c r="E107" s="123" t="s">
        <v>477</v>
      </c>
      <c r="F107" s="268" t="s">
        <v>478</v>
      </c>
      <c r="G107" s="269"/>
      <c r="H107" s="269"/>
      <c r="I107" s="269"/>
      <c r="J107" s="125" t="s">
        <v>454</v>
      </c>
      <c r="K107" s="126">
        <v>1.817</v>
      </c>
      <c r="L107" s="270"/>
      <c r="M107" s="269"/>
      <c r="N107" s="271">
        <f>ROUND($L$107*$K$107,2)</f>
        <v>0</v>
      </c>
      <c r="O107" s="269"/>
      <c r="P107" s="269"/>
      <c r="Q107" s="269"/>
      <c r="R107" s="124" t="s">
        <v>110</v>
      </c>
      <c r="S107" s="42"/>
      <c r="T107" s="127"/>
      <c r="U107" s="128" t="s">
        <v>40</v>
      </c>
      <c r="V107" s="23"/>
      <c r="W107" s="23"/>
      <c r="X107" s="129">
        <v>0</v>
      </c>
      <c r="Y107" s="129">
        <f>$X$107*$K$107</f>
        <v>0</v>
      </c>
      <c r="Z107" s="129">
        <v>0</v>
      </c>
      <c r="AA107" s="130">
        <f>$Z$107*$K$107</f>
        <v>0</v>
      </c>
      <c r="AR107" s="84" t="s">
        <v>111</v>
      </c>
      <c r="AT107" s="84" t="s">
        <v>106</v>
      </c>
      <c r="AU107" s="84" t="s">
        <v>120</v>
      </c>
      <c r="AY107" s="6" t="s">
        <v>105</v>
      </c>
      <c r="BE107" s="131">
        <f>IF($U$107="základní",$N$107,0)</f>
        <v>0</v>
      </c>
      <c r="BF107" s="131">
        <f>IF($U$107="snížená",$N$107,0)</f>
        <v>0</v>
      </c>
      <c r="BG107" s="131">
        <f>IF($U$107="zákl. přenesená",$N$107,0)</f>
        <v>0</v>
      </c>
      <c r="BH107" s="131">
        <f>IF($U$107="sníž. přenesená",$N$107,0)</f>
        <v>0</v>
      </c>
      <c r="BI107" s="131">
        <f>IF($U$107="nulová",$N$107,0)</f>
        <v>0</v>
      </c>
      <c r="BJ107" s="84" t="s">
        <v>21</v>
      </c>
      <c r="BK107" s="131">
        <f>ROUND($L$107*$K$107,2)</f>
        <v>0</v>
      </c>
      <c r="BL107" s="84" t="s">
        <v>111</v>
      </c>
      <c r="BM107" s="84" t="s">
        <v>554</v>
      </c>
    </row>
    <row r="108" spans="2:47" s="6" customFormat="1" ht="16.5" customHeight="1">
      <c r="B108" s="22"/>
      <c r="C108" s="23"/>
      <c r="D108" s="23"/>
      <c r="E108" s="23"/>
      <c r="F108" s="262" t="s">
        <v>478</v>
      </c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42"/>
      <c r="T108" s="55"/>
      <c r="U108" s="23"/>
      <c r="V108" s="23"/>
      <c r="W108" s="23"/>
      <c r="X108" s="23"/>
      <c r="Y108" s="23"/>
      <c r="Z108" s="23"/>
      <c r="AA108" s="56"/>
      <c r="AT108" s="6" t="s">
        <v>114</v>
      </c>
      <c r="AU108" s="6" t="s">
        <v>120</v>
      </c>
    </row>
    <row r="109" spans="2:65" s="6" customFormat="1" ht="27" customHeight="1">
      <c r="B109" s="22"/>
      <c r="C109" s="122" t="s">
        <v>161</v>
      </c>
      <c r="D109" s="122" t="s">
        <v>106</v>
      </c>
      <c r="E109" s="123" t="s">
        <v>481</v>
      </c>
      <c r="F109" s="268" t="s">
        <v>482</v>
      </c>
      <c r="G109" s="269"/>
      <c r="H109" s="269"/>
      <c r="I109" s="269"/>
      <c r="J109" s="125" t="s">
        <v>454</v>
      </c>
      <c r="K109" s="126">
        <v>0.233</v>
      </c>
      <c r="L109" s="270"/>
      <c r="M109" s="269"/>
      <c r="N109" s="271">
        <f>ROUND($L$109*$K$109,2)</f>
        <v>0</v>
      </c>
      <c r="O109" s="269"/>
      <c r="P109" s="269"/>
      <c r="Q109" s="269"/>
      <c r="R109" s="124" t="s">
        <v>110</v>
      </c>
      <c r="S109" s="42"/>
      <c r="T109" s="127"/>
      <c r="U109" s="128" t="s">
        <v>40</v>
      </c>
      <c r="V109" s="23"/>
      <c r="W109" s="23"/>
      <c r="X109" s="129">
        <v>0</v>
      </c>
      <c r="Y109" s="129">
        <f>$X$109*$K$109</f>
        <v>0</v>
      </c>
      <c r="Z109" s="129">
        <v>0</v>
      </c>
      <c r="AA109" s="130">
        <f>$Z$109*$K$109</f>
        <v>0</v>
      </c>
      <c r="AR109" s="84" t="s">
        <v>111</v>
      </c>
      <c r="AT109" s="84" t="s">
        <v>106</v>
      </c>
      <c r="AU109" s="84" t="s">
        <v>120</v>
      </c>
      <c r="AY109" s="6" t="s">
        <v>105</v>
      </c>
      <c r="BE109" s="131">
        <f>IF($U$109="základní",$N$109,0)</f>
        <v>0</v>
      </c>
      <c r="BF109" s="131">
        <f>IF($U$109="snížená",$N$109,0)</f>
        <v>0</v>
      </c>
      <c r="BG109" s="131">
        <f>IF($U$109="zákl. přenesená",$N$109,0)</f>
        <v>0</v>
      </c>
      <c r="BH109" s="131">
        <f>IF($U$109="sníž. přenesená",$N$109,0)</f>
        <v>0</v>
      </c>
      <c r="BI109" s="131">
        <f>IF($U$109="nulová",$N$109,0)</f>
        <v>0</v>
      </c>
      <c r="BJ109" s="84" t="s">
        <v>21</v>
      </c>
      <c r="BK109" s="131">
        <f>ROUND($L$109*$K$109,2)</f>
        <v>0</v>
      </c>
      <c r="BL109" s="84" t="s">
        <v>111</v>
      </c>
      <c r="BM109" s="84" t="s">
        <v>555</v>
      </c>
    </row>
    <row r="110" spans="2:47" s="6" customFormat="1" ht="16.5" customHeight="1">
      <c r="B110" s="22"/>
      <c r="C110" s="23"/>
      <c r="D110" s="23"/>
      <c r="E110" s="23"/>
      <c r="F110" s="262" t="s">
        <v>482</v>
      </c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42"/>
      <c r="T110" s="55"/>
      <c r="U110" s="23"/>
      <c r="V110" s="23"/>
      <c r="W110" s="23"/>
      <c r="X110" s="23"/>
      <c r="Y110" s="23"/>
      <c r="Z110" s="23"/>
      <c r="AA110" s="56"/>
      <c r="AT110" s="6" t="s">
        <v>114</v>
      </c>
      <c r="AU110" s="6" t="s">
        <v>120</v>
      </c>
    </row>
    <row r="111" spans="2:63" s="111" customFormat="1" ht="37.5" customHeight="1">
      <c r="B111" s="112"/>
      <c r="C111" s="113"/>
      <c r="D111" s="114" t="s">
        <v>426</v>
      </c>
      <c r="E111" s="113"/>
      <c r="F111" s="113"/>
      <c r="G111" s="113"/>
      <c r="H111" s="113"/>
      <c r="I111" s="113"/>
      <c r="J111" s="113"/>
      <c r="K111" s="113"/>
      <c r="L111" s="113"/>
      <c r="M111" s="113"/>
      <c r="N111" s="264">
        <f>$BK$111</f>
        <v>0</v>
      </c>
      <c r="O111" s="265"/>
      <c r="P111" s="265"/>
      <c r="Q111" s="265"/>
      <c r="R111" s="113"/>
      <c r="S111" s="115"/>
      <c r="T111" s="116"/>
      <c r="U111" s="113"/>
      <c r="V111" s="113"/>
      <c r="W111" s="117">
        <f>$W$112+$W$115</f>
        <v>0</v>
      </c>
      <c r="X111" s="113"/>
      <c r="Y111" s="117">
        <f>$Y$112+$Y$115</f>
        <v>0</v>
      </c>
      <c r="Z111" s="113"/>
      <c r="AA111" s="118">
        <f>$AA$112+$AA$115</f>
        <v>2.049265</v>
      </c>
      <c r="AR111" s="119" t="s">
        <v>79</v>
      </c>
      <c r="AT111" s="119" t="s">
        <v>69</v>
      </c>
      <c r="AU111" s="119" t="s">
        <v>70</v>
      </c>
      <c r="AY111" s="119" t="s">
        <v>105</v>
      </c>
      <c r="BK111" s="120">
        <f>$BK$112+$BK$115</f>
        <v>0</v>
      </c>
    </row>
    <row r="112" spans="2:63" s="111" customFormat="1" ht="21" customHeight="1">
      <c r="B112" s="112"/>
      <c r="C112" s="113"/>
      <c r="D112" s="121" t="s">
        <v>427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266">
        <f>$BK$112</f>
        <v>0</v>
      </c>
      <c r="O112" s="265"/>
      <c r="P112" s="265"/>
      <c r="Q112" s="265"/>
      <c r="R112" s="113"/>
      <c r="S112" s="115"/>
      <c r="T112" s="116"/>
      <c r="U112" s="113"/>
      <c r="V112" s="113"/>
      <c r="W112" s="117">
        <f>SUM($W$113:$W$114)</f>
        <v>0</v>
      </c>
      <c r="X112" s="113"/>
      <c r="Y112" s="117">
        <f>SUM($Y$113:$Y$114)</f>
        <v>0</v>
      </c>
      <c r="Z112" s="113"/>
      <c r="AA112" s="118">
        <f>SUM($AA$113:$AA$114)</f>
        <v>0.2325</v>
      </c>
      <c r="AR112" s="119" t="s">
        <v>79</v>
      </c>
      <c r="AT112" s="119" t="s">
        <v>69</v>
      </c>
      <c r="AU112" s="119" t="s">
        <v>21</v>
      </c>
      <c r="AY112" s="119" t="s">
        <v>105</v>
      </c>
      <c r="BK112" s="120">
        <f>SUM($BK$113:$BK$114)</f>
        <v>0</v>
      </c>
    </row>
    <row r="113" spans="2:65" s="6" customFormat="1" ht="27" customHeight="1">
      <c r="B113" s="22"/>
      <c r="C113" s="122" t="s">
        <v>166</v>
      </c>
      <c r="D113" s="122" t="s">
        <v>106</v>
      </c>
      <c r="E113" s="123" t="s">
        <v>485</v>
      </c>
      <c r="F113" s="268" t="s">
        <v>486</v>
      </c>
      <c r="G113" s="269"/>
      <c r="H113" s="269"/>
      <c r="I113" s="269"/>
      <c r="J113" s="125" t="s">
        <v>117</v>
      </c>
      <c r="K113" s="126">
        <v>23.25</v>
      </c>
      <c r="L113" s="270"/>
      <c r="M113" s="269"/>
      <c r="N113" s="271">
        <f>ROUND($L$113*$K$113,2)</f>
        <v>0</v>
      </c>
      <c r="O113" s="269"/>
      <c r="P113" s="269"/>
      <c r="Q113" s="269"/>
      <c r="R113" s="124" t="s">
        <v>110</v>
      </c>
      <c r="S113" s="42"/>
      <c r="T113" s="127"/>
      <c r="U113" s="128" t="s">
        <v>40</v>
      </c>
      <c r="V113" s="23"/>
      <c r="W113" s="23"/>
      <c r="X113" s="129">
        <v>0</v>
      </c>
      <c r="Y113" s="129">
        <f>$X$113*$K$113</f>
        <v>0</v>
      </c>
      <c r="Z113" s="129">
        <v>0.01</v>
      </c>
      <c r="AA113" s="130">
        <f>$Z$113*$K$113</f>
        <v>0.2325</v>
      </c>
      <c r="AR113" s="84" t="s">
        <v>183</v>
      </c>
      <c r="AT113" s="84" t="s">
        <v>106</v>
      </c>
      <c r="AU113" s="84" t="s">
        <v>79</v>
      </c>
      <c r="AY113" s="6" t="s">
        <v>105</v>
      </c>
      <c r="BE113" s="131">
        <f>IF($U$113="základní",$N$113,0)</f>
        <v>0</v>
      </c>
      <c r="BF113" s="131">
        <f>IF($U$113="snížená",$N$113,0)</f>
        <v>0</v>
      </c>
      <c r="BG113" s="131">
        <f>IF($U$113="zákl. přenesená",$N$113,0)</f>
        <v>0</v>
      </c>
      <c r="BH113" s="131">
        <f>IF($U$113="sníž. přenesená",$N$113,0)</f>
        <v>0</v>
      </c>
      <c r="BI113" s="131">
        <f>IF($U$113="nulová",$N$113,0)</f>
        <v>0</v>
      </c>
      <c r="BJ113" s="84" t="s">
        <v>21</v>
      </c>
      <c r="BK113" s="131">
        <f>ROUND($L$113*$K$113,2)</f>
        <v>0</v>
      </c>
      <c r="BL113" s="84" t="s">
        <v>183</v>
      </c>
      <c r="BM113" s="84" t="s">
        <v>556</v>
      </c>
    </row>
    <row r="114" spans="2:47" s="6" customFormat="1" ht="16.5" customHeight="1">
      <c r="B114" s="22"/>
      <c r="C114" s="23"/>
      <c r="D114" s="23"/>
      <c r="E114" s="23"/>
      <c r="F114" s="262" t="s">
        <v>486</v>
      </c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42"/>
      <c r="T114" s="55"/>
      <c r="U114" s="23"/>
      <c r="V114" s="23"/>
      <c r="W114" s="23"/>
      <c r="X114" s="23"/>
      <c r="Y114" s="23"/>
      <c r="Z114" s="23"/>
      <c r="AA114" s="56"/>
      <c r="AT114" s="6" t="s">
        <v>114</v>
      </c>
      <c r="AU114" s="6" t="s">
        <v>79</v>
      </c>
    </row>
    <row r="115" spans="2:63" s="111" customFormat="1" ht="30.75" customHeight="1">
      <c r="B115" s="112"/>
      <c r="C115" s="113"/>
      <c r="D115" s="121" t="s">
        <v>428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266">
        <f>$BK$115</f>
        <v>0</v>
      </c>
      <c r="O115" s="265"/>
      <c r="P115" s="265"/>
      <c r="Q115" s="265"/>
      <c r="R115" s="113"/>
      <c r="S115" s="115"/>
      <c r="T115" s="116"/>
      <c r="U115" s="113"/>
      <c r="V115" s="113"/>
      <c r="W115" s="117">
        <f>SUM($W$116:$W$127)</f>
        <v>0</v>
      </c>
      <c r="X115" s="113"/>
      <c r="Y115" s="117">
        <f>SUM($Y$116:$Y$127)</f>
        <v>0</v>
      </c>
      <c r="Z115" s="113"/>
      <c r="AA115" s="118">
        <f>SUM($AA$116:$AA$127)</f>
        <v>1.8167650000000002</v>
      </c>
      <c r="AR115" s="119" t="s">
        <v>79</v>
      </c>
      <c r="AT115" s="119" t="s">
        <v>69</v>
      </c>
      <c r="AU115" s="119" t="s">
        <v>21</v>
      </c>
      <c r="AY115" s="119" t="s">
        <v>105</v>
      </c>
      <c r="BK115" s="120">
        <f>SUM($BK$116:$BK$127)</f>
        <v>0</v>
      </c>
    </row>
    <row r="116" spans="2:65" s="6" customFormat="1" ht="15.75" customHeight="1">
      <c r="B116" s="22"/>
      <c r="C116" s="122" t="s">
        <v>171</v>
      </c>
      <c r="D116" s="122" t="s">
        <v>106</v>
      </c>
      <c r="E116" s="123" t="s">
        <v>489</v>
      </c>
      <c r="F116" s="268" t="s">
        <v>490</v>
      </c>
      <c r="G116" s="269"/>
      <c r="H116" s="269"/>
      <c r="I116" s="269"/>
      <c r="J116" s="125" t="s">
        <v>117</v>
      </c>
      <c r="K116" s="126">
        <v>23.25</v>
      </c>
      <c r="L116" s="270"/>
      <c r="M116" s="269"/>
      <c r="N116" s="271">
        <f>ROUND($L$116*$K$116,2)</f>
        <v>0</v>
      </c>
      <c r="O116" s="269"/>
      <c r="P116" s="269"/>
      <c r="Q116" s="269"/>
      <c r="R116" s="124" t="s">
        <v>110</v>
      </c>
      <c r="S116" s="42"/>
      <c r="T116" s="127"/>
      <c r="U116" s="128" t="s">
        <v>40</v>
      </c>
      <c r="V116" s="23"/>
      <c r="W116" s="23"/>
      <c r="X116" s="129">
        <v>0</v>
      </c>
      <c r="Y116" s="129">
        <f>$X$116*$K$116</f>
        <v>0</v>
      </c>
      <c r="Z116" s="129">
        <v>0.015</v>
      </c>
      <c r="AA116" s="130">
        <f>$Z$116*$K$116</f>
        <v>0.34875</v>
      </c>
      <c r="AR116" s="84" t="s">
        <v>183</v>
      </c>
      <c r="AT116" s="84" t="s">
        <v>106</v>
      </c>
      <c r="AU116" s="84" t="s">
        <v>79</v>
      </c>
      <c r="AY116" s="6" t="s">
        <v>105</v>
      </c>
      <c r="BE116" s="131">
        <f>IF($U$116="základní",$N$116,0)</f>
        <v>0</v>
      </c>
      <c r="BF116" s="131">
        <f>IF($U$116="snížená",$N$116,0)</f>
        <v>0</v>
      </c>
      <c r="BG116" s="131">
        <f>IF($U$116="zákl. přenesená",$N$116,0)</f>
        <v>0</v>
      </c>
      <c r="BH116" s="131">
        <f>IF($U$116="sníž. přenesená",$N$116,0)</f>
        <v>0</v>
      </c>
      <c r="BI116" s="131">
        <f>IF($U$116="nulová",$N$116,0)</f>
        <v>0</v>
      </c>
      <c r="BJ116" s="84" t="s">
        <v>21</v>
      </c>
      <c r="BK116" s="131">
        <f>ROUND($L$116*$K$116,2)</f>
        <v>0</v>
      </c>
      <c r="BL116" s="84" t="s">
        <v>183</v>
      </c>
      <c r="BM116" s="84" t="s">
        <v>557</v>
      </c>
    </row>
    <row r="117" spans="2:47" s="6" customFormat="1" ht="16.5" customHeight="1">
      <c r="B117" s="22"/>
      <c r="C117" s="23"/>
      <c r="D117" s="23"/>
      <c r="E117" s="23"/>
      <c r="F117" s="262" t="s">
        <v>490</v>
      </c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42"/>
      <c r="T117" s="55"/>
      <c r="U117" s="23"/>
      <c r="V117" s="23"/>
      <c r="W117" s="23"/>
      <c r="X117" s="23"/>
      <c r="Y117" s="23"/>
      <c r="Z117" s="23"/>
      <c r="AA117" s="56"/>
      <c r="AT117" s="6" t="s">
        <v>114</v>
      </c>
      <c r="AU117" s="6" t="s">
        <v>79</v>
      </c>
    </row>
    <row r="118" spans="2:51" s="6" customFormat="1" ht="15.75" customHeight="1">
      <c r="B118" s="132"/>
      <c r="C118" s="133"/>
      <c r="D118" s="133"/>
      <c r="E118" s="133"/>
      <c r="F118" s="272" t="s">
        <v>558</v>
      </c>
      <c r="G118" s="273"/>
      <c r="H118" s="273"/>
      <c r="I118" s="273"/>
      <c r="J118" s="133"/>
      <c r="K118" s="134">
        <v>23.25</v>
      </c>
      <c r="L118" s="133"/>
      <c r="M118" s="133"/>
      <c r="N118" s="133"/>
      <c r="O118" s="133"/>
      <c r="P118" s="133"/>
      <c r="Q118" s="133"/>
      <c r="R118" s="133"/>
      <c r="S118" s="135"/>
      <c r="T118" s="136"/>
      <c r="U118" s="133"/>
      <c r="V118" s="133"/>
      <c r="W118" s="133"/>
      <c r="X118" s="133"/>
      <c r="Y118" s="133"/>
      <c r="Z118" s="133"/>
      <c r="AA118" s="137"/>
      <c r="AT118" s="138" t="s">
        <v>156</v>
      </c>
      <c r="AU118" s="138" t="s">
        <v>79</v>
      </c>
      <c r="AV118" s="138" t="s">
        <v>79</v>
      </c>
      <c r="AW118" s="138" t="s">
        <v>86</v>
      </c>
      <c r="AX118" s="138" t="s">
        <v>21</v>
      </c>
      <c r="AY118" s="138" t="s">
        <v>105</v>
      </c>
    </row>
    <row r="119" spans="2:65" s="6" customFormat="1" ht="27" customHeight="1">
      <c r="B119" s="22"/>
      <c r="C119" s="122" t="s">
        <v>176</v>
      </c>
      <c r="D119" s="122" t="s">
        <v>106</v>
      </c>
      <c r="E119" s="123" t="s">
        <v>494</v>
      </c>
      <c r="F119" s="268" t="s">
        <v>495</v>
      </c>
      <c r="G119" s="269"/>
      <c r="H119" s="269"/>
      <c r="I119" s="269"/>
      <c r="J119" s="125" t="s">
        <v>496</v>
      </c>
      <c r="K119" s="126">
        <v>30</v>
      </c>
      <c r="L119" s="270"/>
      <c r="M119" s="269"/>
      <c r="N119" s="271">
        <f>ROUND($L$119*$K$119,2)</f>
        <v>0</v>
      </c>
      <c r="O119" s="269"/>
      <c r="P119" s="269"/>
      <c r="Q119" s="269"/>
      <c r="R119" s="124" t="s">
        <v>110</v>
      </c>
      <c r="S119" s="42"/>
      <c r="T119" s="127"/>
      <c r="U119" s="128" t="s">
        <v>40</v>
      </c>
      <c r="V119" s="23"/>
      <c r="W119" s="23"/>
      <c r="X119" s="129">
        <v>0</v>
      </c>
      <c r="Y119" s="129">
        <f>$X$119*$K$119</f>
        <v>0</v>
      </c>
      <c r="Z119" s="129">
        <v>0.017</v>
      </c>
      <c r="AA119" s="130">
        <f>$Z$119*$K$119</f>
        <v>0.51</v>
      </c>
      <c r="AR119" s="84" t="s">
        <v>183</v>
      </c>
      <c r="AT119" s="84" t="s">
        <v>106</v>
      </c>
      <c r="AU119" s="84" t="s">
        <v>79</v>
      </c>
      <c r="AY119" s="6" t="s">
        <v>105</v>
      </c>
      <c r="BE119" s="131">
        <f>IF($U$119="základní",$N$119,0)</f>
        <v>0</v>
      </c>
      <c r="BF119" s="131">
        <f>IF($U$119="snížená",$N$119,0)</f>
        <v>0</v>
      </c>
      <c r="BG119" s="131">
        <f>IF($U$119="zákl. přenesená",$N$119,0)</f>
        <v>0</v>
      </c>
      <c r="BH119" s="131">
        <f>IF($U$119="sníž. přenesená",$N$119,0)</f>
        <v>0</v>
      </c>
      <c r="BI119" s="131">
        <f>IF($U$119="nulová",$N$119,0)</f>
        <v>0</v>
      </c>
      <c r="BJ119" s="84" t="s">
        <v>21</v>
      </c>
      <c r="BK119" s="131">
        <f>ROUND($L$119*$K$119,2)</f>
        <v>0</v>
      </c>
      <c r="BL119" s="84" t="s">
        <v>183</v>
      </c>
      <c r="BM119" s="84" t="s">
        <v>559</v>
      </c>
    </row>
    <row r="120" spans="2:47" s="6" customFormat="1" ht="16.5" customHeight="1">
      <c r="B120" s="22"/>
      <c r="C120" s="23"/>
      <c r="D120" s="23"/>
      <c r="E120" s="23"/>
      <c r="F120" s="262" t="s">
        <v>495</v>
      </c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42"/>
      <c r="T120" s="55"/>
      <c r="U120" s="23"/>
      <c r="V120" s="23"/>
      <c r="W120" s="23"/>
      <c r="X120" s="23"/>
      <c r="Y120" s="23"/>
      <c r="Z120" s="23"/>
      <c r="AA120" s="56"/>
      <c r="AT120" s="6" t="s">
        <v>114</v>
      </c>
      <c r="AU120" s="6" t="s">
        <v>79</v>
      </c>
    </row>
    <row r="121" spans="2:51" s="6" customFormat="1" ht="15.75" customHeight="1">
      <c r="B121" s="132"/>
      <c r="C121" s="133"/>
      <c r="D121" s="133"/>
      <c r="E121" s="133"/>
      <c r="F121" s="272" t="s">
        <v>499</v>
      </c>
      <c r="G121" s="273"/>
      <c r="H121" s="273"/>
      <c r="I121" s="273"/>
      <c r="J121" s="133"/>
      <c r="K121" s="134">
        <v>30</v>
      </c>
      <c r="L121" s="133"/>
      <c r="M121" s="133"/>
      <c r="N121" s="133"/>
      <c r="O121" s="133"/>
      <c r="P121" s="133"/>
      <c r="Q121" s="133"/>
      <c r="R121" s="133"/>
      <c r="S121" s="135"/>
      <c r="T121" s="136"/>
      <c r="U121" s="133"/>
      <c r="V121" s="133"/>
      <c r="W121" s="133"/>
      <c r="X121" s="133"/>
      <c r="Y121" s="133"/>
      <c r="Z121" s="133"/>
      <c r="AA121" s="137"/>
      <c r="AT121" s="138" t="s">
        <v>156</v>
      </c>
      <c r="AU121" s="138" t="s">
        <v>79</v>
      </c>
      <c r="AV121" s="138" t="s">
        <v>79</v>
      </c>
      <c r="AW121" s="138" t="s">
        <v>86</v>
      </c>
      <c r="AX121" s="138" t="s">
        <v>21</v>
      </c>
      <c r="AY121" s="138" t="s">
        <v>105</v>
      </c>
    </row>
    <row r="122" spans="2:65" s="6" customFormat="1" ht="27" customHeight="1">
      <c r="B122" s="22"/>
      <c r="C122" s="122" t="s">
        <v>8</v>
      </c>
      <c r="D122" s="122" t="s">
        <v>106</v>
      </c>
      <c r="E122" s="123" t="s">
        <v>500</v>
      </c>
      <c r="F122" s="268" t="s">
        <v>501</v>
      </c>
      <c r="G122" s="269"/>
      <c r="H122" s="269"/>
      <c r="I122" s="269"/>
      <c r="J122" s="125" t="s">
        <v>117</v>
      </c>
      <c r="K122" s="126">
        <v>20.435</v>
      </c>
      <c r="L122" s="270"/>
      <c r="M122" s="269"/>
      <c r="N122" s="271">
        <f>ROUND($L$122*$K$122,2)</f>
        <v>0</v>
      </c>
      <c r="O122" s="269"/>
      <c r="P122" s="269"/>
      <c r="Q122" s="269"/>
      <c r="R122" s="124" t="s">
        <v>110</v>
      </c>
      <c r="S122" s="42"/>
      <c r="T122" s="127"/>
      <c r="U122" s="128" t="s">
        <v>40</v>
      </c>
      <c r="V122" s="23"/>
      <c r="W122" s="23"/>
      <c r="X122" s="129">
        <v>0</v>
      </c>
      <c r="Y122" s="129">
        <f>$X$122*$K$122</f>
        <v>0</v>
      </c>
      <c r="Z122" s="129">
        <v>0.014</v>
      </c>
      <c r="AA122" s="130">
        <f>$Z$122*$K$122</f>
        <v>0.28609</v>
      </c>
      <c r="AR122" s="84" t="s">
        <v>183</v>
      </c>
      <c r="AT122" s="84" t="s">
        <v>106</v>
      </c>
      <c r="AU122" s="84" t="s">
        <v>79</v>
      </c>
      <c r="AY122" s="6" t="s">
        <v>105</v>
      </c>
      <c r="BE122" s="131">
        <f>IF($U$122="základní",$N$122,0)</f>
        <v>0</v>
      </c>
      <c r="BF122" s="131">
        <f>IF($U$122="snížená",$N$122,0)</f>
        <v>0</v>
      </c>
      <c r="BG122" s="131">
        <f>IF($U$122="zákl. přenesená",$N$122,0)</f>
        <v>0</v>
      </c>
      <c r="BH122" s="131">
        <f>IF($U$122="sníž. přenesená",$N$122,0)</f>
        <v>0</v>
      </c>
      <c r="BI122" s="131">
        <f>IF($U$122="nulová",$N$122,0)</f>
        <v>0</v>
      </c>
      <c r="BJ122" s="84" t="s">
        <v>21</v>
      </c>
      <c r="BK122" s="131">
        <f>ROUND($L$122*$K$122,2)</f>
        <v>0</v>
      </c>
      <c r="BL122" s="84" t="s">
        <v>183</v>
      </c>
      <c r="BM122" s="84" t="s">
        <v>560</v>
      </c>
    </row>
    <row r="123" spans="2:47" s="6" customFormat="1" ht="16.5" customHeight="1">
      <c r="B123" s="22"/>
      <c r="C123" s="23"/>
      <c r="D123" s="23"/>
      <c r="E123" s="23"/>
      <c r="F123" s="262" t="s">
        <v>501</v>
      </c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42"/>
      <c r="T123" s="55"/>
      <c r="U123" s="23"/>
      <c r="V123" s="23"/>
      <c r="W123" s="23"/>
      <c r="X123" s="23"/>
      <c r="Y123" s="23"/>
      <c r="Z123" s="23"/>
      <c r="AA123" s="56"/>
      <c r="AT123" s="6" t="s">
        <v>114</v>
      </c>
      <c r="AU123" s="6" t="s">
        <v>79</v>
      </c>
    </row>
    <row r="124" spans="2:51" s="6" customFormat="1" ht="15.75" customHeight="1">
      <c r="B124" s="132"/>
      <c r="C124" s="133"/>
      <c r="D124" s="133"/>
      <c r="E124" s="133"/>
      <c r="F124" s="272" t="s">
        <v>561</v>
      </c>
      <c r="G124" s="273"/>
      <c r="H124" s="273"/>
      <c r="I124" s="273"/>
      <c r="J124" s="133"/>
      <c r="K124" s="134">
        <v>20.435</v>
      </c>
      <c r="L124" s="133"/>
      <c r="M124" s="133"/>
      <c r="N124" s="133"/>
      <c r="O124" s="133"/>
      <c r="P124" s="133"/>
      <c r="Q124" s="133"/>
      <c r="R124" s="133"/>
      <c r="S124" s="135"/>
      <c r="T124" s="136"/>
      <c r="U124" s="133"/>
      <c r="V124" s="133"/>
      <c r="W124" s="133"/>
      <c r="X124" s="133"/>
      <c r="Y124" s="133"/>
      <c r="Z124" s="133"/>
      <c r="AA124" s="137"/>
      <c r="AT124" s="138" t="s">
        <v>156</v>
      </c>
      <c r="AU124" s="138" t="s">
        <v>79</v>
      </c>
      <c r="AV124" s="138" t="s">
        <v>79</v>
      </c>
      <c r="AW124" s="138" t="s">
        <v>86</v>
      </c>
      <c r="AX124" s="138" t="s">
        <v>21</v>
      </c>
      <c r="AY124" s="138" t="s">
        <v>105</v>
      </c>
    </row>
    <row r="125" spans="2:65" s="6" customFormat="1" ht="27" customHeight="1">
      <c r="B125" s="22"/>
      <c r="C125" s="122" t="s">
        <v>183</v>
      </c>
      <c r="D125" s="122" t="s">
        <v>106</v>
      </c>
      <c r="E125" s="123" t="s">
        <v>505</v>
      </c>
      <c r="F125" s="268" t="s">
        <v>506</v>
      </c>
      <c r="G125" s="269"/>
      <c r="H125" s="269"/>
      <c r="I125" s="269"/>
      <c r="J125" s="125" t="s">
        <v>117</v>
      </c>
      <c r="K125" s="126">
        <v>21.675</v>
      </c>
      <c r="L125" s="270"/>
      <c r="M125" s="269"/>
      <c r="N125" s="271">
        <f>ROUND($L$125*$K$125,2)</f>
        <v>0</v>
      </c>
      <c r="O125" s="269"/>
      <c r="P125" s="269"/>
      <c r="Q125" s="269"/>
      <c r="R125" s="124" t="s">
        <v>110</v>
      </c>
      <c r="S125" s="42"/>
      <c r="T125" s="127"/>
      <c r="U125" s="128" t="s">
        <v>40</v>
      </c>
      <c r="V125" s="23"/>
      <c r="W125" s="23"/>
      <c r="X125" s="129">
        <v>0</v>
      </c>
      <c r="Y125" s="129">
        <f>$X$125*$K$125</f>
        <v>0</v>
      </c>
      <c r="Z125" s="129">
        <v>0.031</v>
      </c>
      <c r="AA125" s="130">
        <f>$Z$125*$K$125</f>
        <v>0.671925</v>
      </c>
      <c r="AR125" s="84" t="s">
        <v>183</v>
      </c>
      <c r="AT125" s="84" t="s">
        <v>106</v>
      </c>
      <c r="AU125" s="84" t="s">
        <v>79</v>
      </c>
      <c r="AY125" s="6" t="s">
        <v>105</v>
      </c>
      <c r="BE125" s="131">
        <f>IF($U$125="základní",$N$125,0)</f>
        <v>0</v>
      </c>
      <c r="BF125" s="131">
        <f>IF($U$125="snížená",$N$125,0)</f>
        <v>0</v>
      </c>
      <c r="BG125" s="131">
        <f>IF($U$125="zákl. přenesená",$N$125,0)</f>
        <v>0</v>
      </c>
      <c r="BH125" s="131">
        <f>IF($U$125="sníž. přenesená",$N$125,0)</f>
        <v>0</v>
      </c>
      <c r="BI125" s="131">
        <f>IF($U$125="nulová",$N$125,0)</f>
        <v>0</v>
      </c>
      <c r="BJ125" s="84" t="s">
        <v>21</v>
      </c>
      <c r="BK125" s="131">
        <f>ROUND($L$125*$K$125,2)</f>
        <v>0</v>
      </c>
      <c r="BL125" s="84" t="s">
        <v>183</v>
      </c>
      <c r="BM125" s="84" t="s">
        <v>562</v>
      </c>
    </row>
    <row r="126" spans="2:47" s="6" customFormat="1" ht="16.5" customHeight="1">
      <c r="B126" s="22"/>
      <c r="C126" s="23"/>
      <c r="D126" s="23"/>
      <c r="E126" s="23"/>
      <c r="F126" s="262" t="s">
        <v>506</v>
      </c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42"/>
      <c r="T126" s="55"/>
      <c r="U126" s="23"/>
      <c r="V126" s="23"/>
      <c r="W126" s="23"/>
      <c r="X126" s="23"/>
      <c r="Y126" s="23"/>
      <c r="Z126" s="23"/>
      <c r="AA126" s="56"/>
      <c r="AT126" s="6" t="s">
        <v>114</v>
      </c>
      <c r="AU126" s="6" t="s">
        <v>79</v>
      </c>
    </row>
    <row r="127" spans="2:51" s="6" customFormat="1" ht="15.75" customHeight="1">
      <c r="B127" s="132"/>
      <c r="C127" s="133"/>
      <c r="D127" s="133"/>
      <c r="E127" s="133"/>
      <c r="F127" s="272" t="s">
        <v>563</v>
      </c>
      <c r="G127" s="273"/>
      <c r="H127" s="273"/>
      <c r="I127" s="273"/>
      <c r="J127" s="133"/>
      <c r="K127" s="134">
        <v>21.675</v>
      </c>
      <c r="L127" s="133"/>
      <c r="M127" s="133"/>
      <c r="N127" s="133"/>
      <c r="O127" s="133"/>
      <c r="P127" s="133"/>
      <c r="Q127" s="133"/>
      <c r="R127" s="133"/>
      <c r="S127" s="135"/>
      <c r="T127" s="295"/>
      <c r="U127" s="296"/>
      <c r="V127" s="296"/>
      <c r="W127" s="296"/>
      <c r="X127" s="296"/>
      <c r="Y127" s="296"/>
      <c r="Z127" s="296"/>
      <c r="AA127" s="297"/>
      <c r="AT127" s="138" t="s">
        <v>156</v>
      </c>
      <c r="AU127" s="138" t="s">
        <v>79</v>
      </c>
      <c r="AV127" s="138" t="s">
        <v>79</v>
      </c>
      <c r="AW127" s="138" t="s">
        <v>86</v>
      </c>
      <c r="AX127" s="138" t="s">
        <v>21</v>
      </c>
      <c r="AY127" s="138" t="s">
        <v>105</v>
      </c>
    </row>
    <row r="128" spans="2:19" s="6" customFormat="1" ht="7.5" customHeight="1"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42"/>
    </row>
    <row r="129" s="2" customFormat="1" ht="14.25" customHeight="1"/>
  </sheetData>
  <sheetProtection/>
  <mergeCells count="133">
    <mergeCell ref="F124:I124"/>
    <mergeCell ref="F125:I125"/>
    <mergeCell ref="L125:M125"/>
    <mergeCell ref="N125:Q125"/>
    <mergeCell ref="F126:R126"/>
    <mergeCell ref="F127:I127"/>
    <mergeCell ref="F120:R120"/>
    <mergeCell ref="F121:I121"/>
    <mergeCell ref="F122:I122"/>
    <mergeCell ref="L122:M122"/>
    <mergeCell ref="N122:Q122"/>
    <mergeCell ref="F123:R123"/>
    <mergeCell ref="F116:I116"/>
    <mergeCell ref="L116:M116"/>
    <mergeCell ref="N116:Q116"/>
    <mergeCell ref="F117:R117"/>
    <mergeCell ref="F118:I118"/>
    <mergeCell ref="F119:I119"/>
    <mergeCell ref="L119:M119"/>
    <mergeCell ref="N119:Q119"/>
    <mergeCell ref="N112:Q112"/>
    <mergeCell ref="F113:I113"/>
    <mergeCell ref="L113:M113"/>
    <mergeCell ref="N113:Q113"/>
    <mergeCell ref="F114:R114"/>
    <mergeCell ref="N115:Q115"/>
    <mergeCell ref="F108:R108"/>
    <mergeCell ref="F109:I109"/>
    <mergeCell ref="L109:M109"/>
    <mergeCell ref="N109:Q109"/>
    <mergeCell ref="F110:R110"/>
    <mergeCell ref="N111:Q111"/>
    <mergeCell ref="F104:I104"/>
    <mergeCell ref="L104:M104"/>
    <mergeCell ref="N104:Q104"/>
    <mergeCell ref="F105:R105"/>
    <mergeCell ref="F106:I106"/>
    <mergeCell ref="F107:I107"/>
    <mergeCell ref="L107:M107"/>
    <mergeCell ref="N107:Q107"/>
    <mergeCell ref="F100:R100"/>
    <mergeCell ref="F101:I101"/>
    <mergeCell ref="L101:M101"/>
    <mergeCell ref="N101:Q101"/>
    <mergeCell ref="F102:R102"/>
    <mergeCell ref="F103:I103"/>
    <mergeCell ref="N96:Q96"/>
    <mergeCell ref="F97:I97"/>
    <mergeCell ref="L97:M97"/>
    <mergeCell ref="N97:Q97"/>
    <mergeCell ref="F98:R98"/>
    <mergeCell ref="F99:I99"/>
    <mergeCell ref="L99:M99"/>
    <mergeCell ref="N99:Q99"/>
    <mergeCell ref="F92:I92"/>
    <mergeCell ref="L92:M92"/>
    <mergeCell ref="N92:Q92"/>
    <mergeCell ref="F93:R93"/>
    <mergeCell ref="F94:I94"/>
    <mergeCell ref="F95:I95"/>
    <mergeCell ref="F88:I88"/>
    <mergeCell ref="F89:I89"/>
    <mergeCell ref="L89:M89"/>
    <mergeCell ref="N89:Q89"/>
    <mergeCell ref="F90:R90"/>
    <mergeCell ref="F91:I91"/>
    <mergeCell ref="F84:I84"/>
    <mergeCell ref="F85:I85"/>
    <mergeCell ref="F86:I86"/>
    <mergeCell ref="L86:M86"/>
    <mergeCell ref="N86:Q86"/>
    <mergeCell ref="F87:R87"/>
    <mergeCell ref="F80:I80"/>
    <mergeCell ref="F81:I81"/>
    <mergeCell ref="F82:I82"/>
    <mergeCell ref="L82:M82"/>
    <mergeCell ref="N82:Q82"/>
    <mergeCell ref="F83:R83"/>
    <mergeCell ref="N76:Q76"/>
    <mergeCell ref="N77:Q77"/>
    <mergeCell ref="F78:I78"/>
    <mergeCell ref="L78:M78"/>
    <mergeCell ref="N78:Q78"/>
    <mergeCell ref="F79:R79"/>
    <mergeCell ref="M69:P69"/>
    <mergeCell ref="M71:Q71"/>
    <mergeCell ref="F74:I74"/>
    <mergeCell ref="L74:M74"/>
    <mergeCell ref="N74:Q74"/>
    <mergeCell ref="N75:Q75"/>
    <mergeCell ref="N55:Q55"/>
    <mergeCell ref="N56:Q56"/>
    <mergeCell ref="N57:Q57"/>
    <mergeCell ref="C64:R64"/>
    <mergeCell ref="F66:Q66"/>
    <mergeCell ref="F67:Q67"/>
    <mergeCell ref="C49:G49"/>
    <mergeCell ref="N49:Q49"/>
    <mergeCell ref="N51:Q51"/>
    <mergeCell ref="N52:Q52"/>
    <mergeCell ref="N53:Q53"/>
    <mergeCell ref="N54:Q54"/>
    <mergeCell ref="L33:P33"/>
    <mergeCell ref="C39:R39"/>
    <mergeCell ref="F41:Q41"/>
    <mergeCell ref="F42:Q42"/>
    <mergeCell ref="M44:P44"/>
    <mergeCell ref="M46:Q46"/>
    <mergeCell ref="H29:J29"/>
    <mergeCell ref="M29:P29"/>
    <mergeCell ref="H30:J30"/>
    <mergeCell ref="M30:P30"/>
    <mergeCell ref="H31:J31"/>
    <mergeCell ref="M31:P31"/>
    <mergeCell ref="O19:P19"/>
    <mergeCell ref="E22:P22"/>
    <mergeCell ref="M25:P25"/>
    <mergeCell ref="H27:J27"/>
    <mergeCell ref="M27:P27"/>
    <mergeCell ref="H28:J28"/>
    <mergeCell ref="M28:P28"/>
    <mergeCell ref="O10:P10"/>
    <mergeCell ref="O12:P12"/>
    <mergeCell ref="O13:P13"/>
    <mergeCell ref="O15:P15"/>
    <mergeCell ref="O16:P16"/>
    <mergeCell ref="O18:P18"/>
    <mergeCell ref="H1:K1"/>
    <mergeCell ref="C2:R2"/>
    <mergeCell ref="S2:AC2"/>
    <mergeCell ref="C4:R4"/>
    <mergeCell ref="F6:Q6"/>
    <mergeCell ref="F7:Q7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5"/>
  <sheetViews>
    <sheetView zoomScalePageLayoutView="0" workbookViewId="0" topLeftCell="A1">
      <selection activeCell="L16" sqref="L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255</v>
      </c>
      <c r="G1" s="147"/>
      <c r="H1" s="267" t="s">
        <v>256</v>
      </c>
      <c r="I1" s="267"/>
      <c r="J1" s="267"/>
      <c r="K1" s="267"/>
      <c r="L1" s="147" t="s">
        <v>257</v>
      </c>
      <c r="M1" s="147"/>
      <c r="N1" s="145"/>
      <c r="O1" s="146" t="s">
        <v>80</v>
      </c>
      <c r="P1" s="145"/>
      <c r="Q1" s="145"/>
      <c r="R1" s="145"/>
      <c r="S1" s="147" t="s">
        <v>258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2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564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239" t="s">
        <v>81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86" t="str">
        <f>'[1]Rekapitulace stavby'!$K$6</f>
        <v>Karlovy Vary,Stará Role -Demolice řadových garáží v Jabloňové ulici aktualizace k 30.9.2013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2"/>
    </row>
    <row r="7" spans="2:18" s="6" customFormat="1" ht="37.5" customHeight="1">
      <c r="B7" s="22"/>
      <c r="C7" s="23"/>
      <c r="D7" s="48" t="s">
        <v>218</v>
      </c>
      <c r="E7" s="23"/>
      <c r="F7" s="241" t="s">
        <v>565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6"/>
    </row>
    <row r="8" spans="2:18" s="6" customFormat="1" ht="14.2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</row>
    <row r="9" spans="2:18" s="6" customFormat="1" ht="15" customHeight="1">
      <c r="B9" s="22"/>
      <c r="C9" s="23"/>
      <c r="D9" s="18" t="s">
        <v>19</v>
      </c>
      <c r="E9" s="23"/>
      <c r="F9" s="16"/>
      <c r="G9" s="23"/>
      <c r="H9" s="23"/>
      <c r="I9" s="23"/>
      <c r="J9" s="23"/>
      <c r="K9" s="23"/>
      <c r="L9" s="23"/>
      <c r="M9" s="18" t="s">
        <v>20</v>
      </c>
      <c r="N9" s="23"/>
      <c r="O9" s="16"/>
      <c r="P9" s="23"/>
      <c r="Q9" s="23"/>
      <c r="R9" s="26"/>
    </row>
    <row r="10" spans="2:18" s="6" customFormat="1" ht="15" customHeight="1">
      <c r="B10" s="22"/>
      <c r="C10" s="23"/>
      <c r="D10" s="18" t="s">
        <v>22</v>
      </c>
      <c r="E10" s="23"/>
      <c r="F10" s="16" t="s">
        <v>23</v>
      </c>
      <c r="G10" s="23"/>
      <c r="H10" s="23"/>
      <c r="I10" s="23"/>
      <c r="J10" s="23"/>
      <c r="K10" s="23"/>
      <c r="L10" s="23"/>
      <c r="M10" s="18" t="s">
        <v>24</v>
      </c>
      <c r="N10" s="23"/>
      <c r="O10" s="280" t="str">
        <f>'[1]Rekapitulace stavby'!$AN$8</f>
        <v>10.10.2013</v>
      </c>
      <c r="P10" s="240"/>
      <c r="Q10" s="23"/>
      <c r="R10" s="26"/>
    </row>
    <row r="11" spans="2:18" s="6" customFormat="1" ht="12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6"/>
    </row>
    <row r="12" spans="2:18" s="6" customFormat="1" ht="15" customHeight="1">
      <c r="B12" s="22"/>
      <c r="C12" s="23"/>
      <c r="D12" s="18" t="s">
        <v>28</v>
      </c>
      <c r="E12" s="23"/>
      <c r="F12" s="23"/>
      <c r="G12" s="23"/>
      <c r="H12" s="23"/>
      <c r="I12" s="23"/>
      <c r="J12" s="23"/>
      <c r="K12" s="23"/>
      <c r="L12" s="23"/>
      <c r="M12" s="18" t="s">
        <v>29</v>
      </c>
      <c r="N12" s="23"/>
      <c r="O12" s="243"/>
      <c r="P12" s="240"/>
      <c r="Q12" s="23"/>
      <c r="R12" s="26"/>
    </row>
    <row r="13" spans="2:18" s="6" customFormat="1" ht="18.75" customHeight="1">
      <c r="B13" s="22"/>
      <c r="C13" s="23"/>
      <c r="D13" s="23"/>
      <c r="E13" s="16" t="s">
        <v>30</v>
      </c>
      <c r="F13" s="23"/>
      <c r="G13" s="23"/>
      <c r="H13" s="23"/>
      <c r="I13" s="23"/>
      <c r="J13" s="23"/>
      <c r="K13" s="23"/>
      <c r="L13" s="23"/>
      <c r="M13" s="18" t="s">
        <v>31</v>
      </c>
      <c r="N13" s="23"/>
      <c r="O13" s="243"/>
      <c r="P13" s="240"/>
      <c r="Q13" s="23"/>
      <c r="R13" s="26"/>
    </row>
    <row r="14" spans="2:18" s="6" customFormat="1" ht="7.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</row>
    <row r="15" spans="2:18" s="6" customFormat="1" ht="15" customHeight="1">
      <c r="B15" s="22"/>
      <c r="C15" s="23"/>
      <c r="D15" s="18" t="s">
        <v>32</v>
      </c>
      <c r="E15" s="23"/>
      <c r="F15" s="23"/>
      <c r="G15" s="23"/>
      <c r="H15" s="23"/>
      <c r="I15" s="23"/>
      <c r="J15" s="23"/>
      <c r="K15" s="23"/>
      <c r="L15" s="23"/>
      <c r="M15" s="18" t="s">
        <v>29</v>
      </c>
      <c r="N15" s="23"/>
      <c r="O15" s="243" t="str">
        <f>IF('[1]Rekapitulace stavby'!$AN$13="","",'[1]Rekapitulace stavby'!$AN$13)</f>
        <v>Vyplň údaj</v>
      </c>
      <c r="P15" s="240"/>
      <c r="Q15" s="23"/>
      <c r="R15" s="26"/>
    </row>
    <row r="16" spans="2:18" s="6" customFormat="1" ht="18.75" customHeight="1">
      <c r="B16" s="22"/>
      <c r="C16" s="23"/>
      <c r="D16" s="23"/>
      <c r="E16" s="16" t="str">
        <f>IF('[1]Rekapitulace stavby'!$E$14="","",'[1]Rekapitulace stavby'!$E$14)</f>
        <v>Vyplň údaj</v>
      </c>
      <c r="F16" s="23"/>
      <c r="G16" s="23"/>
      <c r="H16" s="23"/>
      <c r="I16" s="23"/>
      <c r="J16" s="23"/>
      <c r="K16" s="23"/>
      <c r="L16" s="23"/>
      <c r="M16" s="18" t="s">
        <v>31</v>
      </c>
      <c r="N16" s="23"/>
      <c r="O16" s="243" t="str">
        <f>IF('[1]Rekapitulace stavby'!$AN$14="","",'[1]Rekapitulace stavby'!$AN$14)</f>
        <v>Vyplň údaj</v>
      </c>
      <c r="P16" s="240"/>
      <c r="Q16" s="23"/>
      <c r="R16" s="26"/>
    </row>
    <row r="17" spans="2:18" s="6" customFormat="1" ht="7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</row>
    <row r="18" spans="2:18" s="6" customFormat="1" ht="15" customHeight="1">
      <c r="B18" s="22"/>
      <c r="C18" s="23"/>
      <c r="D18" s="18" t="s">
        <v>34</v>
      </c>
      <c r="E18" s="23"/>
      <c r="F18" s="23"/>
      <c r="G18" s="23"/>
      <c r="H18" s="23"/>
      <c r="I18" s="23"/>
      <c r="J18" s="23"/>
      <c r="K18" s="23"/>
      <c r="L18" s="23"/>
      <c r="M18" s="18" t="s">
        <v>29</v>
      </c>
      <c r="N18" s="23"/>
      <c r="O18" s="243"/>
      <c r="P18" s="240"/>
      <c r="Q18" s="23"/>
      <c r="R18" s="26"/>
    </row>
    <row r="19" spans="2:18" s="6" customFormat="1" ht="18.75" customHeight="1">
      <c r="B19" s="22"/>
      <c r="C19" s="23"/>
      <c r="D19" s="23"/>
      <c r="E19" s="16" t="s">
        <v>35</v>
      </c>
      <c r="F19" s="23"/>
      <c r="G19" s="23"/>
      <c r="H19" s="23"/>
      <c r="I19" s="23"/>
      <c r="J19" s="23"/>
      <c r="K19" s="23"/>
      <c r="L19" s="23"/>
      <c r="M19" s="18" t="s">
        <v>31</v>
      </c>
      <c r="N19" s="23"/>
      <c r="O19" s="243"/>
      <c r="P19" s="240"/>
      <c r="Q19" s="23"/>
      <c r="R19" s="26"/>
    </row>
    <row r="20" spans="2:18" s="6" customFormat="1" ht="7.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</row>
    <row r="21" spans="2:18" s="6" customFormat="1" ht="15" customHeight="1">
      <c r="B21" s="22"/>
      <c r="C21" s="23"/>
      <c r="D21" s="18" t="s">
        <v>37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84" customFormat="1" ht="15.75" customHeight="1">
      <c r="B22" s="85"/>
      <c r="C22" s="86"/>
      <c r="D22" s="86"/>
      <c r="E22" s="259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86"/>
      <c r="R22" s="87"/>
    </row>
    <row r="23" spans="2:18" s="6" customFormat="1" ht="7.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6"/>
    </row>
    <row r="24" spans="2:18" s="6" customFormat="1" ht="7.5" customHeight="1">
      <c r="B24" s="22"/>
      <c r="C24" s="2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23"/>
      <c r="R24" s="26"/>
    </row>
    <row r="25" spans="2:18" s="6" customFormat="1" ht="26.25" customHeight="1">
      <c r="B25" s="22"/>
      <c r="C25" s="23"/>
      <c r="D25" s="88" t="s">
        <v>38</v>
      </c>
      <c r="E25" s="23"/>
      <c r="F25" s="23"/>
      <c r="G25" s="23"/>
      <c r="H25" s="23"/>
      <c r="I25" s="23"/>
      <c r="J25" s="23"/>
      <c r="K25" s="23"/>
      <c r="L25" s="23"/>
      <c r="M25" s="230">
        <f>ROUNDUP($N$75,2)</f>
        <v>0</v>
      </c>
      <c r="N25" s="240"/>
      <c r="O25" s="240"/>
      <c r="P25" s="240"/>
      <c r="Q25" s="23"/>
      <c r="R25" s="26"/>
    </row>
    <row r="26" spans="2:18" s="6" customFormat="1" ht="7.5" customHeight="1">
      <c r="B26" s="22"/>
      <c r="C26" s="2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3"/>
      <c r="R26" s="26"/>
    </row>
    <row r="27" spans="2:18" s="6" customFormat="1" ht="15" customHeight="1">
      <c r="B27" s="22"/>
      <c r="C27" s="23"/>
      <c r="D27" s="28" t="s">
        <v>39</v>
      </c>
      <c r="E27" s="28" t="s">
        <v>40</v>
      </c>
      <c r="F27" s="29">
        <v>0.21</v>
      </c>
      <c r="G27" s="89" t="s">
        <v>41</v>
      </c>
      <c r="H27" s="283">
        <f>SUM($BE$75:$BE$124)</f>
        <v>0</v>
      </c>
      <c r="I27" s="240"/>
      <c r="J27" s="240"/>
      <c r="K27" s="23"/>
      <c r="L27" s="23"/>
      <c r="M27" s="283">
        <f>SUM($BE$75:$BE$124)*$F$27</f>
        <v>0</v>
      </c>
      <c r="N27" s="240"/>
      <c r="O27" s="240"/>
      <c r="P27" s="240"/>
      <c r="Q27" s="23"/>
      <c r="R27" s="26"/>
    </row>
    <row r="28" spans="2:18" s="6" customFormat="1" ht="15" customHeight="1">
      <c r="B28" s="22"/>
      <c r="C28" s="23"/>
      <c r="D28" s="23"/>
      <c r="E28" s="28" t="s">
        <v>42</v>
      </c>
      <c r="F28" s="29">
        <v>0.15</v>
      </c>
      <c r="G28" s="89" t="s">
        <v>41</v>
      </c>
      <c r="H28" s="283">
        <f>SUM($BF$75:$BF$124)</f>
        <v>0</v>
      </c>
      <c r="I28" s="240"/>
      <c r="J28" s="240"/>
      <c r="K28" s="23"/>
      <c r="L28" s="23"/>
      <c r="M28" s="283">
        <f>SUM($BF$75:$BF$124)*$F$28</f>
        <v>0</v>
      </c>
      <c r="N28" s="240"/>
      <c r="O28" s="240"/>
      <c r="P28" s="240"/>
      <c r="Q28" s="23"/>
      <c r="R28" s="26"/>
    </row>
    <row r="29" spans="2:18" s="6" customFormat="1" ht="15" customHeight="1" hidden="1">
      <c r="B29" s="22"/>
      <c r="C29" s="23"/>
      <c r="D29" s="23"/>
      <c r="E29" s="28" t="s">
        <v>43</v>
      </c>
      <c r="F29" s="29">
        <v>0.21</v>
      </c>
      <c r="G29" s="89" t="s">
        <v>41</v>
      </c>
      <c r="H29" s="283">
        <f>SUM($BG$75:$BG$124)</f>
        <v>0</v>
      </c>
      <c r="I29" s="240"/>
      <c r="J29" s="240"/>
      <c r="K29" s="23"/>
      <c r="L29" s="23"/>
      <c r="M29" s="283">
        <v>0</v>
      </c>
      <c r="N29" s="240"/>
      <c r="O29" s="240"/>
      <c r="P29" s="240"/>
      <c r="Q29" s="23"/>
      <c r="R29" s="26"/>
    </row>
    <row r="30" spans="2:18" s="6" customFormat="1" ht="15" customHeight="1" hidden="1">
      <c r="B30" s="22"/>
      <c r="C30" s="23"/>
      <c r="D30" s="23"/>
      <c r="E30" s="28" t="s">
        <v>44</v>
      </c>
      <c r="F30" s="29">
        <v>0.15</v>
      </c>
      <c r="G30" s="89" t="s">
        <v>41</v>
      </c>
      <c r="H30" s="283">
        <f>SUM($BH$75:$BH$124)</f>
        <v>0</v>
      </c>
      <c r="I30" s="240"/>
      <c r="J30" s="240"/>
      <c r="K30" s="23"/>
      <c r="L30" s="23"/>
      <c r="M30" s="283">
        <v>0</v>
      </c>
      <c r="N30" s="240"/>
      <c r="O30" s="240"/>
      <c r="P30" s="240"/>
      <c r="Q30" s="23"/>
      <c r="R30" s="26"/>
    </row>
    <row r="31" spans="2:18" s="6" customFormat="1" ht="15" customHeight="1" hidden="1">
      <c r="B31" s="22"/>
      <c r="C31" s="23"/>
      <c r="D31" s="23"/>
      <c r="E31" s="28" t="s">
        <v>45</v>
      </c>
      <c r="F31" s="29">
        <v>0</v>
      </c>
      <c r="G31" s="89" t="s">
        <v>41</v>
      </c>
      <c r="H31" s="283">
        <f>SUM($BI$75:$BI$124)</f>
        <v>0</v>
      </c>
      <c r="I31" s="240"/>
      <c r="J31" s="240"/>
      <c r="K31" s="23"/>
      <c r="L31" s="23"/>
      <c r="M31" s="283">
        <v>0</v>
      </c>
      <c r="N31" s="240"/>
      <c r="O31" s="240"/>
      <c r="P31" s="240"/>
      <c r="Q31" s="23"/>
      <c r="R31" s="26"/>
    </row>
    <row r="32" spans="2:18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6"/>
    </row>
    <row r="33" spans="2:18" s="6" customFormat="1" ht="26.25" customHeight="1">
      <c r="B33" s="22"/>
      <c r="C33" s="32"/>
      <c r="D33" s="33" t="s">
        <v>46</v>
      </c>
      <c r="E33" s="34"/>
      <c r="F33" s="34"/>
      <c r="G33" s="90" t="s">
        <v>47</v>
      </c>
      <c r="H33" s="35" t="s">
        <v>48</v>
      </c>
      <c r="I33" s="34"/>
      <c r="J33" s="34"/>
      <c r="K33" s="34"/>
      <c r="L33" s="237">
        <f>ROUNDUP(SUM($M$25:$M$31),2)</f>
        <v>0</v>
      </c>
      <c r="M33" s="233"/>
      <c r="N33" s="233"/>
      <c r="O33" s="233"/>
      <c r="P33" s="238"/>
      <c r="Q33" s="32"/>
      <c r="R33" s="36"/>
    </row>
    <row r="34" spans="2:18" s="6" customFormat="1" ht="1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</row>
    <row r="38" spans="2:18" s="6" customFormat="1" ht="7.5" customHeight="1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</row>
    <row r="39" spans="2:21" s="6" customFormat="1" ht="37.5" customHeight="1">
      <c r="B39" s="22"/>
      <c r="C39" s="239" t="s">
        <v>82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4"/>
      <c r="T39" s="23"/>
      <c r="U39" s="23"/>
    </row>
    <row r="40" spans="2:21" s="6" customFormat="1" ht="7.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6"/>
      <c r="T40" s="23"/>
      <c r="U40" s="23"/>
    </row>
    <row r="41" spans="2:21" s="6" customFormat="1" ht="30.75" customHeight="1">
      <c r="B41" s="22"/>
      <c r="C41" s="18" t="s">
        <v>16</v>
      </c>
      <c r="D41" s="23"/>
      <c r="E41" s="23"/>
      <c r="F41" s="286" t="str">
        <f>$F$6</f>
        <v>Karlovy Vary,Stará Role -Demolice řadových garáží v Jabloňové ulici aktualizace k 30.9.2013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6"/>
      <c r="T41" s="23"/>
      <c r="U41" s="23"/>
    </row>
    <row r="42" spans="2:21" s="6" customFormat="1" ht="37.5" customHeight="1">
      <c r="B42" s="22"/>
      <c r="C42" s="48" t="s">
        <v>218</v>
      </c>
      <c r="D42" s="23"/>
      <c r="E42" s="23"/>
      <c r="F42" s="241" t="str">
        <f>$F$7</f>
        <v>04 - Vnitřní garáž dvouřadová sk.A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6"/>
      <c r="T42" s="23"/>
      <c r="U42" s="23"/>
    </row>
    <row r="43" spans="2:21" s="6" customFormat="1" ht="7.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6"/>
      <c r="T43" s="23"/>
      <c r="U43" s="23"/>
    </row>
    <row r="44" spans="2:21" s="6" customFormat="1" ht="18.75" customHeight="1">
      <c r="B44" s="22"/>
      <c r="C44" s="18" t="s">
        <v>22</v>
      </c>
      <c r="D44" s="23"/>
      <c r="E44" s="23"/>
      <c r="F44" s="16" t="str">
        <f>$F$10</f>
        <v>Karlovy Vary</v>
      </c>
      <c r="G44" s="23"/>
      <c r="H44" s="23"/>
      <c r="I44" s="23"/>
      <c r="J44" s="23"/>
      <c r="K44" s="18" t="s">
        <v>24</v>
      </c>
      <c r="L44" s="23"/>
      <c r="M44" s="280" t="str">
        <f>IF($O$10="","",$O$10)</f>
        <v>10.10.2013</v>
      </c>
      <c r="N44" s="240"/>
      <c r="O44" s="240"/>
      <c r="P44" s="240"/>
      <c r="Q44" s="23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5.75" customHeight="1">
      <c r="B46" s="22"/>
      <c r="C46" s="18" t="s">
        <v>28</v>
      </c>
      <c r="D46" s="23"/>
      <c r="E46" s="23"/>
      <c r="F46" s="16" t="str">
        <f>$E$13</f>
        <v>Statutární město Karlovy Vary,Moskevská 2035/21</v>
      </c>
      <c r="G46" s="23"/>
      <c r="H46" s="23"/>
      <c r="I46" s="23"/>
      <c r="J46" s="23"/>
      <c r="K46" s="18" t="s">
        <v>34</v>
      </c>
      <c r="L46" s="23"/>
      <c r="M46" s="243" t="str">
        <f>$E$19</f>
        <v>Jan Sobotka,Kynšperk n.O</v>
      </c>
      <c r="N46" s="240"/>
      <c r="O46" s="240"/>
      <c r="P46" s="240"/>
      <c r="Q46" s="240"/>
      <c r="R46" s="26"/>
      <c r="T46" s="23"/>
      <c r="U46" s="23"/>
    </row>
    <row r="47" spans="2:21" s="6" customFormat="1" ht="15" customHeight="1">
      <c r="B47" s="22"/>
      <c r="C47" s="18" t="s">
        <v>32</v>
      </c>
      <c r="D47" s="23"/>
      <c r="E47" s="23"/>
      <c r="F47" s="16" t="str">
        <f>IF($E$16="","",$E$16)</f>
        <v>Vyplň údaj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1.2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6"/>
      <c r="T48" s="23"/>
      <c r="U48" s="23"/>
    </row>
    <row r="49" spans="2:21" s="6" customFormat="1" ht="30" customHeight="1">
      <c r="B49" s="22"/>
      <c r="C49" s="281" t="s">
        <v>83</v>
      </c>
      <c r="D49" s="282"/>
      <c r="E49" s="282"/>
      <c r="F49" s="282"/>
      <c r="G49" s="282"/>
      <c r="H49" s="32"/>
      <c r="I49" s="32"/>
      <c r="J49" s="32"/>
      <c r="K49" s="32"/>
      <c r="L49" s="32"/>
      <c r="M49" s="32"/>
      <c r="N49" s="281" t="s">
        <v>84</v>
      </c>
      <c r="O49" s="282"/>
      <c r="P49" s="282"/>
      <c r="Q49" s="282"/>
      <c r="R49" s="3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47" s="6" customFormat="1" ht="30" customHeight="1">
      <c r="B51" s="22"/>
      <c r="C51" s="65" t="s">
        <v>85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0">
        <f>ROUNDUP($N$75,2)</f>
        <v>0</v>
      </c>
      <c r="O51" s="240"/>
      <c r="P51" s="240"/>
      <c r="Q51" s="240"/>
      <c r="R51" s="26"/>
      <c r="T51" s="23"/>
      <c r="U51" s="23"/>
      <c r="AU51" s="6" t="s">
        <v>86</v>
      </c>
    </row>
    <row r="52" spans="2:21" s="94" customFormat="1" ht="25.5" customHeight="1">
      <c r="B52" s="95"/>
      <c r="C52" s="96"/>
      <c r="D52" s="96" t="s">
        <v>87</v>
      </c>
      <c r="E52" s="96"/>
      <c r="F52" s="96"/>
      <c r="G52" s="96"/>
      <c r="H52" s="96"/>
      <c r="I52" s="96"/>
      <c r="J52" s="96"/>
      <c r="K52" s="96"/>
      <c r="L52" s="96"/>
      <c r="M52" s="96"/>
      <c r="N52" s="276">
        <f>ROUNDUP($N$76,2)</f>
        <v>0</v>
      </c>
      <c r="O52" s="277"/>
      <c r="P52" s="277"/>
      <c r="Q52" s="277"/>
      <c r="R52" s="97"/>
      <c r="T52" s="96"/>
      <c r="U52" s="96"/>
    </row>
    <row r="53" spans="2:21" s="98" customFormat="1" ht="21" customHeight="1">
      <c r="B53" s="99"/>
      <c r="C53" s="100"/>
      <c r="D53" s="100" t="s">
        <v>89</v>
      </c>
      <c r="E53" s="100"/>
      <c r="F53" s="100"/>
      <c r="G53" s="100"/>
      <c r="H53" s="100"/>
      <c r="I53" s="100"/>
      <c r="J53" s="100"/>
      <c r="K53" s="100"/>
      <c r="L53" s="100"/>
      <c r="M53" s="100"/>
      <c r="N53" s="278">
        <f>ROUNDUP($N$77,2)</f>
        <v>0</v>
      </c>
      <c r="O53" s="279"/>
      <c r="P53" s="279"/>
      <c r="Q53" s="279"/>
      <c r="R53" s="101"/>
      <c r="T53" s="100"/>
      <c r="U53" s="100"/>
    </row>
    <row r="54" spans="2:21" s="98" customFormat="1" ht="15.75" customHeight="1">
      <c r="B54" s="99"/>
      <c r="C54" s="100"/>
      <c r="D54" s="100" t="s">
        <v>425</v>
      </c>
      <c r="E54" s="100"/>
      <c r="F54" s="100"/>
      <c r="G54" s="100"/>
      <c r="H54" s="100"/>
      <c r="I54" s="100"/>
      <c r="J54" s="100"/>
      <c r="K54" s="100"/>
      <c r="L54" s="100"/>
      <c r="M54" s="100"/>
      <c r="N54" s="278">
        <f>ROUNDUP($N$93,2)</f>
        <v>0</v>
      </c>
      <c r="O54" s="279"/>
      <c r="P54" s="279"/>
      <c r="Q54" s="279"/>
      <c r="R54" s="101"/>
      <c r="T54" s="100"/>
      <c r="U54" s="100"/>
    </row>
    <row r="55" spans="2:21" s="94" customFormat="1" ht="25.5" customHeight="1">
      <c r="B55" s="95"/>
      <c r="C55" s="96"/>
      <c r="D55" s="96" t="s">
        <v>426</v>
      </c>
      <c r="E55" s="96"/>
      <c r="F55" s="96"/>
      <c r="G55" s="96"/>
      <c r="H55" s="96"/>
      <c r="I55" s="96"/>
      <c r="J55" s="96"/>
      <c r="K55" s="96"/>
      <c r="L55" s="96"/>
      <c r="M55" s="96"/>
      <c r="N55" s="276">
        <f>ROUNDUP($N$108,2)</f>
        <v>0</v>
      </c>
      <c r="O55" s="277"/>
      <c r="P55" s="277"/>
      <c r="Q55" s="277"/>
      <c r="R55" s="97"/>
      <c r="T55" s="96"/>
      <c r="U55" s="96"/>
    </row>
    <row r="56" spans="2:21" s="98" customFormat="1" ht="21" customHeight="1">
      <c r="B56" s="99"/>
      <c r="C56" s="100"/>
      <c r="D56" s="100" t="s">
        <v>427</v>
      </c>
      <c r="E56" s="100"/>
      <c r="F56" s="100"/>
      <c r="G56" s="100"/>
      <c r="H56" s="100"/>
      <c r="I56" s="100"/>
      <c r="J56" s="100"/>
      <c r="K56" s="100"/>
      <c r="L56" s="100"/>
      <c r="M56" s="100"/>
      <c r="N56" s="278">
        <f>ROUNDUP($N$109,2)</f>
        <v>0</v>
      </c>
      <c r="O56" s="279"/>
      <c r="P56" s="279"/>
      <c r="Q56" s="279"/>
      <c r="R56" s="101"/>
      <c r="T56" s="100"/>
      <c r="U56" s="100"/>
    </row>
    <row r="57" spans="2:21" s="98" customFormat="1" ht="21" customHeight="1">
      <c r="B57" s="99"/>
      <c r="C57" s="100"/>
      <c r="D57" s="100" t="s">
        <v>428</v>
      </c>
      <c r="E57" s="100"/>
      <c r="F57" s="100"/>
      <c r="G57" s="100"/>
      <c r="H57" s="100"/>
      <c r="I57" s="100"/>
      <c r="J57" s="100"/>
      <c r="K57" s="100"/>
      <c r="L57" s="100"/>
      <c r="M57" s="100"/>
      <c r="N57" s="278">
        <f>ROUNDUP($N$112,2)</f>
        <v>0</v>
      </c>
      <c r="O57" s="279"/>
      <c r="P57" s="279"/>
      <c r="Q57" s="279"/>
      <c r="R57" s="101"/>
      <c r="T57" s="100"/>
      <c r="U57" s="100"/>
    </row>
    <row r="58" spans="2:21" s="6" customFormat="1" ht="22.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6"/>
      <c r="T58" s="23"/>
      <c r="U58" s="23"/>
    </row>
    <row r="59" spans="2:21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/>
      <c r="T59" s="23"/>
      <c r="U59" s="23"/>
    </row>
    <row r="63" spans="2:19" s="6" customFormat="1" ht="7.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</row>
    <row r="64" spans="2:19" s="6" customFormat="1" ht="37.5" customHeight="1">
      <c r="B64" s="22"/>
      <c r="C64" s="239" t="s">
        <v>90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42"/>
    </row>
    <row r="65" spans="2:19" s="6" customFormat="1" ht="7.5" customHeight="1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42"/>
    </row>
    <row r="66" spans="2:19" s="6" customFormat="1" ht="30.75" customHeight="1">
      <c r="B66" s="22"/>
      <c r="C66" s="18" t="s">
        <v>16</v>
      </c>
      <c r="D66" s="23"/>
      <c r="E66" s="23"/>
      <c r="F66" s="286" t="str">
        <f>$F$6</f>
        <v>Karlovy Vary,Stará Role -Demolice řadových garáží v Jabloňové ulici aktualizace k 30.9.2013</v>
      </c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3"/>
      <c r="S66" s="42"/>
    </row>
    <row r="67" spans="2:19" s="6" customFormat="1" ht="37.5" customHeight="1">
      <c r="B67" s="22"/>
      <c r="C67" s="48" t="s">
        <v>218</v>
      </c>
      <c r="D67" s="23"/>
      <c r="E67" s="23"/>
      <c r="F67" s="241" t="str">
        <f>$F$7</f>
        <v>04 - Vnitřní garáž dvouřadová sk.A</v>
      </c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3"/>
      <c r="S67" s="42"/>
    </row>
    <row r="68" spans="2:19" s="6" customFormat="1" ht="7.5" customHeight="1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42"/>
    </row>
    <row r="69" spans="2:19" s="6" customFormat="1" ht="18.75" customHeight="1">
      <c r="B69" s="22"/>
      <c r="C69" s="18" t="s">
        <v>22</v>
      </c>
      <c r="D69" s="23"/>
      <c r="E69" s="23"/>
      <c r="F69" s="16" t="str">
        <f>$F$10</f>
        <v>Karlovy Vary</v>
      </c>
      <c r="G69" s="23"/>
      <c r="H69" s="23"/>
      <c r="I69" s="23"/>
      <c r="J69" s="23"/>
      <c r="K69" s="18" t="s">
        <v>24</v>
      </c>
      <c r="L69" s="23"/>
      <c r="M69" s="280" t="str">
        <f>IF($O$10="","",$O$10)</f>
        <v>10.10.2013</v>
      </c>
      <c r="N69" s="240"/>
      <c r="O69" s="240"/>
      <c r="P69" s="240"/>
      <c r="Q69" s="23"/>
      <c r="R69" s="23"/>
      <c r="S69" s="42"/>
    </row>
    <row r="70" spans="2:19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42"/>
    </row>
    <row r="71" spans="2:19" s="6" customFormat="1" ht="15.75" customHeight="1">
      <c r="B71" s="22"/>
      <c r="C71" s="18" t="s">
        <v>28</v>
      </c>
      <c r="D71" s="23"/>
      <c r="E71" s="23"/>
      <c r="F71" s="16" t="str">
        <f>$E$13</f>
        <v>Statutární město Karlovy Vary,Moskevská 2035/21</v>
      </c>
      <c r="G71" s="23"/>
      <c r="H71" s="23"/>
      <c r="I71" s="23"/>
      <c r="J71" s="23"/>
      <c r="K71" s="18" t="s">
        <v>34</v>
      </c>
      <c r="L71" s="23"/>
      <c r="M71" s="243" t="str">
        <f>$E$19</f>
        <v>Jan Sobotka,Kynšperk n.O</v>
      </c>
      <c r="N71" s="240"/>
      <c r="O71" s="240"/>
      <c r="P71" s="240"/>
      <c r="Q71" s="240"/>
      <c r="R71" s="23"/>
      <c r="S71" s="42"/>
    </row>
    <row r="72" spans="2:19" s="6" customFormat="1" ht="15" customHeight="1">
      <c r="B72" s="22"/>
      <c r="C72" s="18" t="s">
        <v>32</v>
      </c>
      <c r="D72" s="23"/>
      <c r="E72" s="23"/>
      <c r="F72" s="16" t="str">
        <f>IF($E$16="","",$E$16)</f>
        <v>Vyplň údaj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19" s="6" customFormat="1" ht="11.25" customHeight="1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42"/>
    </row>
    <row r="74" spans="2:27" s="102" customFormat="1" ht="30" customHeight="1">
      <c r="B74" s="103"/>
      <c r="C74" s="104" t="s">
        <v>91</v>
      </c>
      <c r="D74" s="105" t="s">
        <v>55</v>
      </c>
      <c r="E74" s="105" t="s">
        <v>51</v>
      </c>
      <c r="F74" s="274" t="s">
        <v>92</v>
      </c>
      <c r="G74" s="275"/>
      <c r="H74" s="275"/>
      <c r="I74" s="275"/>
      <c r="J74" s="105" t="s">
        <v>93</v>
      </c>
      <c r="K74" s="105" t="s">
        <v>94</v>
      </c>
      <c r="L74" s="274" t="s">
        <v>95</v>
      </c>
      <c r="M74" s="275"/>
      <c r="N74" s="274" t="s">
        <v>96</v>
      </c>
      <c r="O74" s="275"/>
      <c r="P74" s="275"/>
      <c r="Q74" s="275"/>
      <c r="R74" s="106" t="s">
        <v>97</v>
      </c>
      <c r="S74" s="107"/>
      <c r="T74" s="58" t="s">
        <v>98</v>
      </c>
      <c r="U74" s="59" t="s">
        <v>39</v>
      </c>
      <c r="V74" s="59" t="s">
        <v>99</v>
      </c>
      <c r="W74" s="59" t="s">
        <v>100</v>
      </c>
      <c r="X74" s="59" t="s">
        <v>101</v>
      </c>
      <c r="Y74" s="59" t="s">
        <v>102</v>
      </c>
      <c r="Z74" s="59" t="s">
        <v>103</v>
      </c>
      <c r="AA74" s="60" t="s">
        <v>104</v>
      </c>
    </row>
    <row r="75" spans="2:63" s="6" customFormat="1" ht="30" customHeight="1">
      <c r="B75" s="22"/>
      <c r="C75" s="65" t="s">
        <v>85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63">
        <f>$BK$75</f>
        <v>0</v>
      </c>
      <c r="O75" s="240"/>
      <c r="P75" s="240"/>
      <c r="Q75" s="240"/>
      <c r="R75" s="23"/>
      <c r="S75" s="42"/>
      <c r="T75" s="62"/>
      <c r="U75" s="63"/>
      <c r="V75" s="63"/>
      <c r="W75" s="108">
        <f>$W$76+$W$108</f>
        <v>0</v>
      </c>
      <c r="X75" s="63"/>
      <c r="Y75" s="108">
        <f>$Y$76+$Y$108</f>
        <v>0</v>
      </c>
      <c r="Z75" s="63"/>
      <c r="AA75" s="109">
        <f>$AA$76+$AA$108</f>
        <v>9.451841</v>
      </c>
      <c r="AT75" s="6" t="s">
        <v>69</v>
      </c>
      <c r="AU75" s="6" t="s">
        <v>86</v>
      </c>
      <c r="BK75" s="110">
        <f>$BK$76+$BK$108</f>
        <v>0</v>
      </c>
    </row>
    <row r="76" spans="2:63" s="111" customFormat="1" ht="37.5" customHeight="1">
      <c r="B76" s="112"/>
      <c r="C76" s="113"/>
      <c r="D76" s="114" t="s">
        <v>87</v>
      </c>
      <c r="E76" s="113"/>
      <c r="F76" s="113"/>
      <c r="G76" s="113"/>
      <c r="H76" s="113"/>
      <c r="I76" s="113"/>
      <c r="J76" s="113"/>
      <c r="K76" s="113"/>
      <c r="L76" s="113"/>
      <c r="M76" s="113"/>
      <c r="N76" s="264">
        <f>$BK$76</f>
        <v>0</v>
      </c>
      <c r="O76" s="265"/>
      <c r="P76" s="265"/>
      <c r="Q76" s="265"/>
      <c r="R76" s="113"/>
      <c r="S76" s="115"/>
      <c r="T76" s="116"/>
      <c r="U76" s="113"/>
      <c r="V76" s="113"/>
      <c r="W76" s="117">
        <f>$W$77</f>
        <v>0</v>
      </c>
      <c r="X76" s="113"/>
      <c r="Y76" s="117">
        <f>$Y$77</f>
        <v>0</v>
      </c>
      <c r="Z76" s="113"/>
      <c r="AA76" s="118">
        <f>$AA$77</f>
        <v>7.505928</v>
      </c>
      <c r="AR76" s="119" t="s">
        <v>21</v>
      </c>
      <c r="AT76" s="119" t="s">
        <v>69</v>
      </c>
      <c r="AU76" s="119" t="s">
        <v>70</v>
      </c>
      <c r="AY76" s="119" t="s">
        <v>105</v>
      </c>
      <c r="BK76" s="120">
        <f>$BK$77</f>
        <v>0</v>
      </c>
    </row>
    <row r="77" spans="2:63" s="111" customFormat="1" ht="21" customHeight="1">
      <c r="B77" s="112"/>
      <c r="C77" s="113"/>
      <c r="D77" s="121" t="s">
        <v>89</v>
      </c>
      <c r="E77" s="113"/>
      <c r="F77" s="113"/>
      <c r="G77" s="113"/>
      <c r="H77" s="113"/>
      <c r="I77" s="113"/>
      <c r="J77" s="113"/>
      <c r="K77" s="113"/>
      <c r="L77" s="113"/>
      <c r="M77" s="113"/>
      <c r="N77" s="266">
        <f>$BK$77</f>
        <v>0</v>
      </c>
      <c r="O77" s="265"/>
      <c r="P77" s="265"/>
      <c r="Q77" s="265"/>
      <c r="R77" s="113"/>
      <c r="S77" s="115"/>
      <c r="T77" s="116"/>
      <c r="U77" s="113"/>
      <c r="V77" s="113"/>
      <c r="W77" s="117">
        <f>$W$78+SUM($W$79:$W$93)</f>
        <v>0</v>
      </c>
      <c r="X77" s="113"/>
      <c r="Y77" s="117">
        <f>$Y$78+SUM($Y$79:$Y$93)</f>
        <v>0</v>
      </c>
      <c r="Z77" s="113"/>
      <c r="AA77" s="118">
        <f>$AA$78+SUM($AA$79:$AA$93)</f>
        <v>7.505928</v>
      </c>
      <c r="AR77" s="119" t="s">
        <v>21</v>
      </c>
      <c r="AT77" s="119" t="s">
        <v>69</v>
      </c>
      <c r="AU77" s="119" t="s">
        <v>21</v>
      </c>
      <c r="AY77" s="119" t="s">
        <v>105</v>
      </c>
      <c r="BK77" s="120">
        <f>$BK$78+SUM($BK$79:$BK$93)</f>
        <v>0</v>
      </c>
    </row>
    <row r="78" spans="2:65" s="6" customFormat="1" ht="27" customHeight="1">
      <c r="B78" s="22"/>
      <c r="C78" s="122" t="s">
        <v>21</v>
      </c>
      <c r="D78" s="122" t="s">
        <v>106</v>
      </c>
      <c r="E78" s="123" t="s">
        <v>429</v>
      </c>
      <c r="F78" s="268" t="s">
        <v>430</v>
      </c>
      <c r="G78" s="269"/>
      <c r="H78" s="269"/>
      <c r="I78" s="269"/>
      <c r="J78" s="125" t="s">
        <v>117</v>
      </c>
      <c r="K78" s="126">
        <v>21.416</v>
      </c>
      <c r="L78" s="270"/>
      <c r="M78" s="269"/>
      <c r="N78" s="271">
        <f>ROUND($L$78*$K$78,2)</f>
        <v>0</v>
      </c>
      <c r="O78" s="269"/>
      <c r="P78" s="269"/>
      <c r="Q78" s="269"/>
      <c r="R78" s="124" t="s">
        <v>110</v>
      </c>
      <c r="S78" s="42"/>
      <c r="T78" s="127"/>
      <c r="U78" s="128" t="s">
        <v>40</v>
      </c>
      <c r="V78" s="23"/>
      <c r="W78" s="23"/>
      <c r="X78" s="129">
        <v>0</v>
      </c>
      <c r="Y78" s="129">
        <f>$X$78*$K$78</f>
        <v>0</v>
      </c>
      <c r="Z78" s="129">
        <v>0.261</v>
      </c>
      <c r="AA78" s="130">
        <f>$Z$78*$K$78</f>
        <v>5.589576</v>
      </c>
      <c r="AR78" s="84" t="s">
        <v>111</v>
      </c>
      <c r="AT78" s="84" t="s">
        <v>106</v>
      </c>
      <c r="AU78" s="84" t="s">
        <v>79</v>
      </c>
      <c r="AY78" s="6" t="s">
        <v>105</v>
      </c>
      <c r="BE78" s="131">
        <f>IF($U$78="základní",$N$78,0)</f>
        <v>0</v>
      </c>
      <c r="BF78" s="131">
        <f>IF($U$78="snížená",$N$78,0)</f>
        <v>0</v>
      </c>
      <c r="BG78" s="131">
        <f>IF($U$78="zákl. přenesená",$N$78,0)</f>
        <v>0</v>
      </c>
      <c r="BH78" s="131">
        <f>IF($U$78="sníž. přenesená",$N$78,0)</f>
        <v>0</v>
      </c>
      <c r="BI78" s="131">
        <f>IF($U$78="nulová",$N$78,0)</f>
        <v>0</v>
      </c>
      <c r="BJ78" s="84" t="s">
        <v>21</v>
      </c>
      <c r="BK78" s="131">
        <f>ROUND($L$78*$K$78,2)</f>
        <v>0</v>
      </c>
      <c r="BL78" s="84" t="s">
        <v>111</v>
      </c>
      <c r="BM78" s="84" t="s">
        <v>566</v>
      </c>
    </row>
    <row r="79" spans="2:47" s="6" customFormat="1" ht="16.5" customHeight="1">
      <c r="B79" s="22"/>
      <c r="C79" s="23"/>
      <c r="D79" s="23"/>
      <c r="E79" s="23"/>
      <c r="F79" s="262" t="s">
        <v>430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42"/>
      <c r="T79" s="55"/>
      <c r="U79" s="23"/>
      <c r="V79" s="23"/>
      <c r="W79" s="23"/>
      <c r="X79" s="23"/>
      <c r="Y79" s="23"/>
      <c r="Z79" s="23"/>
      <c r="AA79" s="56"/>
      <c r="AT79" s="6" t="s">
        <v>114</v>
      </c>
      <c r="AU79" s="6" t="s">
        <v>79</v>
      </c>
    </row>
    <row r="80" spans="2:51" s="6" customFormat="1" ht="15.75" customHeight="1">
      <c r="B80" s="132"/>
      <c r="C80" s="133"/>
      <c r="D80" s="133"/>
      <c r="E80" s="133"/>
      <c r="F80" s="272" t="s">
        <v>513</v>
      </c>
      <c r="G80" s="273"/>
      <c r="H80" s="273"/>
      <c r="I80" s="273"/>
      <c r="J80" s="133"/>
      <c r="K80" s="134">
        <v>16.2</v>
      </c>
      <c r="L80" s="133"/>
      <c r="M80" s="133"/>
      <c r="N80" s="133"/>
      <c r="O80" s="133"/>
      <c r="P80" s="133"/>
      <c r="Q80" s="133"/>
      <c r="R80" s="133"/>
      <c r="S80" s="135"/>
      <c r="T80" s="136"/>
      <c r="U80" s="133"/>
      <c r="V80" s="133"/>
      <c r="W80" s="133"/>
      <c r="X80" s="133"/>
      <c r="Y80" s="133"/>
      <c r="Z80" s="133"/>
      <c r="AA80" s="137"/>
      <c r="AT80" s="138" t="s">
        <v>156</v>
      </c>
      <c r="AU80" s="138" t="s">
        <v>79</v>
      </c>
      <c r="AV80" s="138" t="s">
        <v>79</v>
      </c>
      <c r="AW80" s="138" t="s">
        <v>86</v>
      </c>
      <c r="AX80" s="138" t="s">
        <v>70</v>
      </c>
      <c r="AY80" s="138" t="s">
        <v>105</v>
      </c>
    </row>
    <row r="81" spans="2:51" s="6" customFormat="1" ht="15.75" customHeight="1">
      <c r="B81" s="132"/>
      <c r="C81" s="133"/>
      <c r="D81" s="133"/>
      <c r="E81" s="133"/>
      <c r="F81" s="272" t="s">
        <v>514</v>
      </c>
      <c r="G81" s="273"/>
      <c r="H81" s="273"/>
      <c r="I81" s="273"/>
      <c r="J81" s="133"/>
      <c r="K81" s="134">
        <v>0.996</v>
      </c>
      <c r="L81" s="133"/>
      <c r="M81" s="133"/>
      <c r="N81" s="133"/>
      <c r="O81" s="133"/>
      <c r="P81" s="133"/>
      <c r="Q81" s="133"/>
      <c r="R81" s="133"/>
      <c r="S81" s="135"/>
      <c r="T81" s="136"/>
      <c r="U81" s="133"/>
      <c r="V81" s="133"/>
      <c r="W81" s="133"/>
      <c r="X81" s="133"/>
      <c r="Y81" s="133"/>
      <c r="Z81" s="133"/>
      <c r="AA81" s="137"/>
      <c r="AT81" s="138" t="s">
        <v>156</v>
      </c>
      <c r="AU81" s="138" t="s">
        <v>79</v>
      </c>
      <c r="AV81" s="138" t="s">
        <v>79</v>
      </c>
      <c r="AW81" s="138" t="s">
        <v>86</v>
      </c>
      <c r="AX81" s="138" t="s">
        <v>70</v>
      </c>
      <c r="AY81" s="138" t="s">
        <v>105</v>
      </c>
    </row>
    <row r="82" spans="2:51" s="6" customFormat="1" ht="15.75" customHeight="1">
      <c r="B82" s="132"/>
      <c r="C82" s="133"/>
      <c r="D82" s="133"/>
      <c r="E82" s="133"/>
      <c r="F82" s="272" t="s">
        <v>515</v>
      </c>
      <c r="G82" s="273"/>
      <c r="H82" s="273"/>
      <c r="I82" s="273"/>
      <c r="J82" s="133"/>
      <c r="K82" s="134">
        <v>4.22</v>
      </c>
      <c r="L82" s="133"/>
      <c r="M82" s="133"/>
      <c r="N82" s="133"/>
      <c r="O82" s="133"/>
      <c r="P82" s="133"/>
      <c r="Q82" s="133"/>
      <c r="R82" s="133"/>
      <c r="S82" s="135"/>
      <c r="T82" s="136"/>
      <c r="U82" s="133"/>
      <c r="V82" s="133"/>
      <c r="W82" s="133"/>
      <c r="X82" s="133"/>
      <c r="Y82" s="133"/>
      <c r="Z82" s="133"/>
      <c r="AA82" s="137"/>
      <c r="AT82" s="138" t="s">
        <v>156</v>
      </c>
      <c r="AU82" s="138" t="s">
        <v>79</v>
      </c>
      <c r="AV82" s="138" t="s">
        <v>79</v>
      </c>
      <c r="AW82" s="138" t="s">
        <v>86</v>
      </c>
      <c r="AX82" s="138" t="s">
        <v>70</v>
      </c>
      <c r="AY82" s="138" t="s">
        <v>105</v>
      </c>
    </row>
    <row r="83" spans="2:65" s="6" customFormat="1" ht="27" customHeight="1">
      <c r="B83" s="22"/>
      <c r="C83" s="122" t="s">
        <v>79</v>
      </c>
      <c r="D83" s="122" t="s">
        <v>106</v>
      </c>
      <c r="E83" s="123" t="s">
        <v>435</v>
      </c>
      <c r="F83" s="268" t="s">
        <v>436</v>
      </c>
      <c r="G83" s="269"/>
      <c r="H83" s="269"/>
      <c r="I83" s="269"/>
      <c r="J83" s="125" t="s">
        <v>437</v>
      </c>
      <c r="K83" s="126">
        <v>0.73</v>
      </c>
      <c r="L83" s="270"/>
      <c r="M83" s="269"/>
      <c r="N83" s="271">
        <f>ROUND($L$83*$K$83,2)</f>
        <v>0</v>
      </c>
      <c r="O83" s="269"/>
      <c r="P83" s="269"/>
      <c r="Q83" s="269"/>
      <c r="R83" s="124" t="s">
        <v>110</v>
      </c>
      <c r="S83" s="42"/>
      <c r="T83" s="127"/>
      <c r="U83" s="128" t="s">
        <v>40</v>
      </c>
      <c r="V83" s="23"/>
      <c r="W83" s="23"/>
      <c r="X83" s="129">
        <v>0</v>
      </c>
      <c r="Y83" s="129">
        <f>$X$83*$K$83</f>
        <v>0</v>
      </c>
      <c r="Z83" s="129">
        <v>1.8</v>
      </c>
      <c r="AA83" s="130">
        <f>$Z$83*$K$83</f>
        <v>1.314</v>
      </c>
      <c r="AR83" s="84" t="s">
        <v>111</v>
      </c>
      <c r="AT83" s="84" t="s">
        <v>106</v>
      </c>
      <c r="AU83" s="84" t="s">
        <v>79</v>
      </c>
      <c r="AY83" s="6" t="s">
        <v>105</v>
      </c>
      <c r="BE83" s="131">
        <f>IF($U$83="základní",$N$83,0)</f>
        <v>0</v>
      </c>
      <c r="BF83" s="131">
        <f>IF($U$83="snížená",$N$83,0)</f>
        <v>0</v>
      </c>
      <c r="BG83" s="131">
        <f>IF($U$83="zákl. přenesená",$N$83,0)</f>
        <v>0</v>
      </c>
      <c r="BH83" s="131">
        <f>IF($U$83="sníž. přenesená",$N$83,0)</f>
        <v>0</v>
      </c>
      <c r="BI83" s="131">
        <f>IF($U$83="nulová",$N$83,0)</f>
        <v>0</v>
      </c>
      <c r="BJ83" s="84" t="s">
        <v>21</v>
      </c>
      <c r="BK83" s="131">
        <f>ROUND($L$83*$K$83,2)</f>
        <v>0</v>
      </c>
      <c r="BL83" s="84" t="s">
        <v>111</v>
      </c>
      <c r="BM83" s="84" t="s">
        <v>567</v>
      </c>
    </row>
    <row r="84" spans="2:47" s="6" customFormat="1" ht="16.5" customHeight="1">
      <c r="B84" s="22"/>
      <c r="C84" s="23"/>
      <c r="D84" s="23"/>
      <c r="E84" s="23"/>
      <c r="F84" s="262" t="s">
        <v>517</v>
      </c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42"/>
      <c r="T84" s="55"/>
      <c r="U84" s="23"/>
      <c r="V84" s="23"/>
      <c r="W84" s="23"/>
      <c r="X84" s="23"/>
      <c r="Y84" s="23"/>
      <c r="Z84" s="23"/>
      <c r="AA84" s="56"/>
      <c r="AT84" s="6" t="s">
        <v>114</v>
      </c>
      <c r="AU84" s="6" t="s">
        <v>79</v>
      </c>
    </row>
    <row r="85" spans="2:51" s="6" customFormat="1" ht="15.75" customHeight="1">
      <c r="B85" s="132"/>
      <c r="C85" s="133"/>
      <c r="D85" s="133"/>
      <c r="E85" s="133"/>
      <c r="F85" s="272" t="s">
        <v>519</v>
      </c>
      <c r="G85" s="273"/>
      <c r="H85" s="273"/>
      <c r="I85" s="273"/>
      <c r="J85" s="133"/>
      <c r="K85" s="134">
        <v>0.73</v>
      </c>
      <c r="L85" s="133"/>
      <c r="M85" s="133"/>
      <c r="N85" s="133"/>
      <c r="O85" s="133"/>
      <c r="P85" s="133"/>
      <c r="Q85" s="133"/>
      <c r="R85" s="133"/>
      <c r="S85" s="135"/>
      <c r="T85" s="136"/>
      <c r="U85" s="133"/>
      <c r="V85" s="133"/>
      <c r="W85" s="133"/>
      <c r="X85" s="133"/>
      <c r="Y85" s="133"/>
      <c r="Z85" s="133"/>
      <c r="AA85" s="137"/>
      <c r="AT85" s="138" t="s">
        <v>156</v>
      </c>
      <c r="AU85" s="138" t="s">
        <v>79</v>
      </c>
      <c r="AV85" s="138" t="s">
        <v>79</v>
      </c>
      <c r="AW85" s="138" t="s">
        <v>86</v>
      </c>
      <c r="AX85" s="138" t="s">
        <v>70</v>
      </c>
      <c r="AY85" s="138" t="s">
        <v>105</v>
      </c>
    </row>
    <row r="86" spans="2:65" s="6" customFormat="1" ht="27" customHeight="1">
      <c r="B86" s="22"/>
      <c r="C86" s="122" t="s">
        <v>120</v>
      </c>
      <c r="D86" s="122" t="s">
        <v>106</v>
      </c>
      <c r="E86" s="123" t="s">
        <v>442</v>
      </c>
      <c r="F86" s="268" t="s">
        <v>443</v>
      </c>
      <c r="G86" s="269"/>
      <c r="H86" s="269"/>
      <c r="I86" s="269"/>
      <c r="J86" s="125" t="s">
        <v>437</v>
      </c>
      <c r="K86" s="126">
        <v>0.234</v>
      </c>
      <c r="L86" s="270"/>
      <c r="M86" s="269"/>
      <c r="N86" s="271">
        <f>ROUND($L$86*$K$86,2)</f>
        <v>0</v>
      </c>
      <c r="O86" s="269"/>
      <c r="P86" s="269"/>
      <c r="Q86" s="269"/>
      <c r="R86" s="124" t="s">
        <v>110</v>
      </c>
      <c r="S86" s="42"/>
      <c r="T86" s="127"/>
      <c r="U86" s="128" t="s">
        <v>40</v>
      </c>
      <c r="V86" s="23"/>
      <c r="W86" s="23"/>
      <c r="X86" s="129">
        <v>0</v>
      </c>
      <c r="Y86" s="129">
        <f>$X$86*$K$86</f>
        <v>0</v>
      </c>
      <c r="Z86" s="129">
        <v>1.8</v>
      </c>
      <c r="AA86" s="130">
        <f>$Z$86*$K$86</f>
        <v>0.4212</v>
      </c>
      <c r="AR86" s="84" t="s">
        <v>111</v>
      </c>
      <c r="AT86" s="84" t="s">
        <v>106</v>
      </c>
      <c r="AU86" s="84" t="s">
        <v>79</v>
      </c>
      <c r="AY86" s="6" t="s">
        <v>105</v>
      </c>
      <c r="BE86" s="131">
        <f>IF($U$86="základní",$N$86,0)</f>
        <v>0</v>
      </c>
      <c r="BF86" s="131">
        <f>IF($U$86="snížená",$N$86,0)</f>
        <v>0</v>
      </c>
      <c r="BG86" s="131">
        <f>IF($U$86="zákl. přenesená",$N$86,0)</f>
        <v>0</v>
      </c>
      <c r="BH86" s="131">
        <f>IF($U$86="sníž. přenesená",$N$86,0)</f>
        <v>0</v>
      </c>
      <c r="BI86" s="131">
        <f>IF($U$86="nulová",$N$86,0)</f>
        <v>0</v>
      </c>
      <c r="BJ86" s="84" t="s">
        <v>21</v>
      </c>
      <c r="BK86" s="131">
        <f>ROUND($L$86*$K$86,2)</f>
        <v>0</v>
      </c>
      <c r="BL86" s="84" t="s">
        <v>111</v>
      </c>
      <c r="BM86" s="84" t="s">
        <v>568</v>
      </c>
    </row>
    <row r="87" spans="2:47" s="6" customFormat="1" ht="16.5" customHeight="1">
      <c r="B87" s="22"/>
      <c r="C87" s="23"/>
      <c r="D87" s="23"/>
      <c r="E87" s="23"/>
      <c r="F87" s="262" t="s">
        <v>443</v>
      </c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42"/>
      <c r="T87" s="55"/>
      <c r="U87" s="23"/>
      <c r="V87" s="23"/>
      <c r="W87" s="23"/>
      <c r="X87" s="23"/>
      <c r="Y87" s="23"/>
      <c r="Z87" s="23"/>
      <c r="AA87" s="56"/>
      <c r="AT87" s="6" t="s">
        <v>114</v>
      </c>
      <c r="AU87" s="6" t="s">
        <v>79</v>
      </c>
    </row>
    <row r="88" spans="2:51" s="6" customFormat="1" ht="15.75" customHeight="1">
      <c r="B88" s="132"/>
      <c r="C88" s="133"/>
      <c r="D88" s="133"/>
      <c r="E88" s="133"/>
      <c r="F88" s="272" t="s">
        <v>446</v>
      </c>
      <c r="G88" s="273"/>
      <c r="H88" s="273"/>
      <c r="I88" s="273"/>
      <c r="J88" s="133"/>
      <c r="K88" s="134">
        <v>0.234</v>
      </c>
      <c r="L88" s="133"/>
      <c r="M88" s="133"/>
      <c r="N88" s="133"/>
      <c r="O88" s="133"/>
      <c r="P88" s="133"/>
      <c r="Q88" s="133"/>
      <c r="R88" s="133"/>
      <c r="S88" s="135"/>
      <c r="T88" s="136"/>
      <c r="U88" s="133"/>
      <c r="V88" s="133"/>
      <c r="W88" s="133"/>
      <c r="X88" s="133"/>
      <c r="Y88" s="133"/>
      <c r="Z88" s="133"/>
      <c r="AA88" s="137"/>
      <c r="AT88" s="138" t="s">
        <v>156</v>
      </c>
      <c r="AU88" s="138" t="s">
        <v>79</v>
      </c>
      <c r="AV88" s="138" t="s">
        <v>79</v>
      </c>
      <c r="AW88" s="138" t="s">
        <v>86</v>
      </c>
      <c r="AX88" s="138" t="s">
        <v>21</v>
      </c>
      <c r="AY88" s="138" t="s">
        <v>105</v>
      </c>
    </row>
    <row r="89" spans="2:65" s="6" customFormat="1" ht="27" customHeight="1">
      <c r="B89" s="22"/>
      <c r="C89" s="122" t="s">
        <v>111</v>
      </c>
      <c r="D89" s="122" t="s">
        <v>106</v>
      </c>
      <c r="E89" s="123" t="s">
        <v>452</v>
      </c>
      <c r="F89" s="268" t="s">
        <v>453</v>
      </c>
      <c r="G89" s="269"/>
      <c r="H89" s="269"/>
      <c r="I89" s="269"/>
      <c r="J89" s="125" t="s">
        <v>454</v>
      </c>
      <c r="K89" s="126">
        <v>0.144</v>
      </c>
      <c r="L89" s="270"/>
      <c r="M89" s="269"/>
      <c r="N89" s="271">
        <f>ROUND($L$89*$K$89,2)</f>
        <v>0</v>
      </c>
      <c r="O89" s="269"/>
      <c r="P89" s="269"/>
      <c r="Q89" s="269"/>
      <c r="R89" s="124" t="s">
        <v>110</v>
      </c>
      <c r="S89" s="42"/>
      <c r="T89" s="127"/>
      <c r="U89" s="128" t="s">
        <v>40</v>
      </c>
      <c r="V89" s="23"/>
      <c r="W89" s="23"/>
      <c r="X89" s="129">
        <v>0</v>
      </c>
      <c r="Y89" s="129">
        <f>$X$89*$K$89</f>
        <v>0</v>
      </c>
      <c r="Z89" s="129">
        <v>1.258</v>
      </c>
      <c r="AA89" s="130">
        <f>$Z$89*$K$89</f>
        <v>0.18115199999999998</v>
      </c>
      <c r="AR89" s="84" t="s">
        <v>111</v>
      </c>
      <c r="AT89" s="84" t="s">
        <v>106</v>
      </c>
      <c r="AU89" s="84" t="s">
        <v>79</v>
      </c>
      <c r="AY89" s="6" t="s">
        <v>105</v>
      </c>
      <c r="BE89" s="131">
        <f>IF($U$89="základní",$N$89,0)</f>
        <v>0</v>
      </c>
      <c r="BF89" s="131">
        <f>IF($U$89="snížená",$N$89,0)</f>
        <v>0</v>
      </c>
      <c r="BG89" s="131">
        <f>IF($U$89="zákl. přenesená",$N$89,0)</f>
        <v>0</v>
      </c>
      <c r="BH89" s="131">
        <f>IF($U$89="sníž. přenesená",$N$89,0)</f>
        <v>0</v>
      </c>
      <c r="BI89" s="131">
        <f>IF($U$89="nulová",$N$89,0)</f>
        <v>0</v>
      </c>
      <c r="BJ89" s="84" t="s">
        <v>21</v>
      </c>
      <c r="BK89" s="131">
        <f>ROUND($L$89*$K$89,2)</f>
        <v>0</v>
      </c>
      <c r="BL89" s="84" t="s">
        <v>111</v>
      </c>
      <c r="BM89" s="84" t="s">
        <v>569</v>
      </c>
    </row>
    <row r="90" spans="2:47" s="6" customFormat="1" ht="16.5" customHeight="1">
      <c r="B90" s="22"/>
      <c r="C90" s="23"/>
      <c r="D90" s="23"/>
      <c r="E90" s="23"/>
      <c r="F90" s="262" t="s">
        <v>453</v>
      </c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42"/>
      <c r="T90" s="55"/>
      <c r="U90" s="23"/>
      <c r="V90" s="23"/>
      <c r="W90" s="23"/>
      <c r="X90" s="23"/>
      <c r="Y90" s="23"/>
      <c r="Z90" s="23"/>
      <c r="AA90" s="56"/>
      <c r="AT90" s="6" t="s">
        <v>114</v>
      </c>
      <c r="AU90" s="6" t="s">
        <v>79</v>
      </c>
    </row>
    <row r="91" spans="2:51" s="6" customFormat="1" ht="15.75" customHeight="1">
      <c r="B91" s="132"/>
      <c r="C91" s="133"/>
      <c r="D91" s="133"/>
      <c r="E91" s="133"/>
      <c r="F91" s="272" t="s">
        <v>457</v>
      </c>
      <c r="G91" s="273"/>
      <c r="H91" s="273"/>
      <c r="I91" s="273"/>
      <c r="J91" s="133"/>
      <c r="K91" s="134">
        <v>0.107</v>
      </c>
      <c r="L91" s="133"/>
      <c r="M91" s="133"/>
      <c r="N91" s="133"/>
      <c r="O91" s="133"/>
      <c r="P91" s="133"/>
      <c r="Q91" s="133"/>
      <c r="R91" s="133"/>
      <c r="S91" s="135"/>
      <c r="T91" s="136"/>
      <c r="U91" s="133"/>
      <c r="V91" s="133"/>
      <c r="W91" s="133"/>
      <c r="X91" s="133"/>
      <c r="Y91" s="133"/>
      <c r="Z91" s="133"/>
      <c r="AA91" s="137"/>
      <c r="AT91" s="138" t="s">
        <v>156</v>
      </c>
      <c r="AU91" s="138" t="s">
        <v>79</v>
      </c>
      <c r="AV91" s="138" t="s">
        <v>79</v>
      </c>
      <c r="AW91" s="138" t="s">
        <v>86</v>
      </c>
      <c r="AX91" s="138" t="s">
        <v>70</v>
      </c>
      <c r="AY91" s="138" t="s">
        <v>105</v>
      </c>
    </row>
    <row r="92" spans="2:51" s="6" customFormat="1" ht="15.75" customHeight="1">
      <c r="B92" s="132"/>
      <c r="C92" s="133"/>
      <c r="D92" s="133"/>
      <c r="E92" s="133"/>
      <c r="F92" s="272" t="s">
        <v>458</v>
      </c>
      <c r="G92" s="273"/>
      <c r="H92" s="273"/>
      <c r="I92" s="273"/>
      <c r="J92" s="133"/>
      <c r="K92" s="134">
        <v>0.037</v>
      </c>
      <c r="L92" s="133"/>
      <c r="M92" s="133"/>
      <c r="N92" s="133"/>
      <c r="O92" s="133"/>
      <c r="P92" s="133"/>
      <c r="Q92" s="133"/>
      <c r="R92" s="133"/>
      <c r="S92" s="135"/>
      <c r="T92" s="136"/>
      <c r="U92" s="133"/>
      <c r="V92" s="133"/>
      <c r="W92" s="133"/>
      <c r="X92" s="133"/>
      <c r="Y92" s="133"/>
      <c r="Z92" s="133"/>
      <c r="AA92" s="137"/>
      <c r="AT92" s="138" t="s">
        <v>156</v>
      </c>
      <c r="AU92" s="138" t="s">
        <v>79</v>
      </c>
      <c r="AV92" s="138" t="s">
        <v>79</v>
      </c>
      <c r="AW92" s="138" t="s">
        <v>86</v>
      </c>
      <c r="AX92" s="138" t="s">
        <v>70</v>
      </c>
      <c r="AY92" s="138" t="s">
        <v>105</v>
      </c>
    </row>
    <row r="93" spans="2:63" s="111" customFormat="1" ht="23.25" customHeight="1">
      <c r="B93" s="112"/>
      <c r="C93" s="113"/>
      <c r="D93" s="121" t="s">
        <v>425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66">
        <f>$BK$93</f>
        <v>0</v>
      </c>
      <c r="O93" s="265"/>
      <c r="P93" s="265"/>
      <c r="Q93" s="265"/>
      <c r="R93" s="113"/>
      <c r="S93" s="115"/>
      <c r="T93" s="116"/>
      <c r="U93" s="113"/>
      <c r="V93" s="113"/>
      <c r="W93" s="117">
        <f>SUM($W$94:$W$107)</f>
        <v>0</v>
      </c>
      <c r="X93" s="113"/>
      <c r="Y93" s="117">
        <f>SUM($Y$94:$Y$107)</f>
        <v>0</v>
      </c>
      <c r="Z93" s="113"/>
      <c r="AA93" s="118">
        <f>SUM($AA$94:$AA$107)</f>
        <v>0</v>
      </c>
      <c r="AR93" s="119" t="s">
        <v>21</v>
      </c>
      <c r="AT93" s="119" t="s">
        <v>69</v>
      </c>
      <c r="AU93" s="119" t="s">
        <v>79</v>
      </c>
      <c r="AY93" s="119" t="s">
        <v>105</v>
      </c>
      <c r="BK93" s="120">
        <f>SUM($BK$94:$BK$107)</f>
        <v>0</v>
      </c>
    </row>
    <row r="94" spans="2:65" s="6" customFormat="1" ht="39" customHeight="1">
      <c r="B94" s="22"/>
      <c r="C94" s="122" t="s">
        <v>130</v>
      </c>
      <c r="D94" s="122" t="s">
        <v>106</v>
      </c>
      <c r="E94" s="123" t="s">
        <v>459</v>
      </c>
      <c r="F94" s="268" t="s">
        <v>460</v>
      </c>
      <c r="G94" s="269"/>
      <c r="H94" s="269"/>
      <c r="I94" s="269"/>
      <c r="J94" s="125" t="s">
        <v>454</v>
      </c>
      <c r="K94" s="126">
        <v>9.452</v>
      </c>
      <c r="L94" s="270"/>
      <c r="M94" s="269"/>
      <c r="N94" s="271">
        <f>ROUND($L$94*$K$94,2)</f>
        <v>0</v>
      </c>
      <c r="O94" s="269"/>
      <c r="P94" s="269"/>
      <c r="Q94" s="269"/>
      <c r="R94" s="124" t="s">
        <v>110</v>
      </c>
      <c r="S94" s="42"/>
      <c r="T94" s="127"/>
      <c r="U94" s="128" t="s">
        <v>40</v>
      </c>
      <c r="V94" s="23"/>
      <c r="W94" s="23"/>
      <c r="X94" s="129">
        <v>0</v>
      </c>
      <c r="Y94" s="129">
        <f>$X$94*$K$94</f>
        <v>0</v>
      </c>
      <c r="Z94" s="129">
        <v>0</v>
      </c>
      <c r="AA94" s="130">
        <f>$Z$94*$K$94</f>
        <v>0</v>
      </c>
      <c r="AR94" s="84" t="s">
        <v>111</v>
      </c>
      <c r="AT94" s="84" t="s">
        <v>106</v>
      </c>
      <c r="AU94" s="84" t="s">
        <v>120</v>
      </c>
      <c r="AY94" s="6" t="s">
        <v>105</v>
      </c>
      <c r="BE94" s="131">
        <f>IF($U$94="základní",$N$94,0)</f>
        <v>0</v>
      </c>
      <c r="BF94" s="131">
        <f>IF($U$94="snížená",$N$94,0)</f>
        <v>0</v>
      </c>
      <c r="BG94" s="131">
        <f>IF($U$94="zákl. přenesená",$N$94,0)</f>
        <v>0</v>
      </c>
      <c r="BH94" s="131">
        <f>IF($U$94="sníž. přenesená",$N$94,0)</f>
        <v>0</v>
      </c>
      <c r="BI94" s="131">
        <f>IF($U$94="nulová",$N$94,0)</f>
        <v>0</v>
      </c>
      <c r="BJ94" s="84" t="s">
        <v>21</v>
      </c>
      <c r="BK94" s="131">
        <f>ROUND($L$94*$K$94,2)</f>
        <v>0</v>
      </c>
      <c r="BL94" s="84" t="s">
        <v>111</v>
      </c>
      <c r="BM94" s="84" t="s">
        <v>570</v>
      </c>
    </row>
    <row r="95" spans="2:47" s="6" customFormat="1" ht="16.5" customHeight="1">
      <c r="B95" s="22"/>
      <c r="C95" s="23"/>
      <c r="D95" s="23"/>
      <c r="E95" s="23"/>
      <c r="F95" s="262" t="s">
        <v>460</v>
      </c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42"/>
      <c r="T95" s="55"/>
      <c r="U95" s="23"/>
      <c r="V95" s="23"/>
      <c r="W95" s="23"/>
      <c r="X95" s="23"/>
      <c r="Y95" s="23"/>
      <c r="Z95" s="23"/>
      <c r="AA95" s="56"/>
      <c r="AT95" s="6" t="s">
        <v>114</v>
      </c>
      <c r="AU95" s="6" t="s">
        <v>120</v>
      </c>
    </row>
    <row r="96" spans="2:65" s="6" customFormat="1" ht="27" customHeight="1">
      <c r="B96" s="22"/>
      <c r="C96" s="122" t="s">
        <v>135</v>
      </c>
      <c r="D96" s="122" t="s">
        <v>106</v>
      </c>
      <c r="E96" s="123" t="s">
        <v>463</v>
      </c>
      <c r="F96" s="268" t="s">
        <v>464</v>
      </c>
      <c r="G96" s="269"/>
      <c r="H96" s="269"/>
      <c r="I96" s="269"/>
      <c r="J96" s="125" t="s">
        <v>454</v>
      </c>
      <c r="K96" s="126">
        <v>9.452</v>
      </c>
      <c r="L96" s="270"/>
      <c r="M96" s="269"/>
      <c r="N96" s="271">
        <f>ROUND($L$96*$K$96,2)</f>
        <v>0</v>
      </c>
      <c r="O96" s="269"/>
      <c r="P96" s="269"/>
      <c r="Q96" s="269"/>
      <c r="R96" s="124" t="s">
        <v>110</v>
      </c>
      <c r="S96" s="42"/>
      <c r="T96" s="127"/>
      <c r="U96" s="128" t="s">
        <v>40</v>
      </c>
      <c r="V96" s="23"/>
      <c r="W96" s="23"/>
      <c r="X96" s="129">
        <v>0</v>
      </c>
      <c r="Y96" s="129">
        <f>$X$96*$K$96</f>
        <v>0</v>
      </c>
      <c r="Z96" s="129">
        <v>0</v>
      </c>
      <c r="AA96" s="130">
        <f>$Z$96*$K$96</f>
        <v>0</v>
      </c>
      <c r="AR96" s="84" t="s">
        <v>111</v>
      </c>
      <c r="AT96" s="84" t="s">
        <v>106</v>
      </c>
      <c r="AU96" s="84" t="s">
        <v>120</v>
      </c>
      <c r="AY96" s="6" t="s">
        <v>105</v>
      </c>
      <c r="BE96" s="131">
        <f>IF($U$96="základní",$N$96,0)</f>
        <v>0</v>
      </c>
      <c r="BF96" s="131">
        <f>IF($U$96="snížená",$N$96,0)</f>
        <v>0</v>
      </c>
      <c r="BG96" s="131">
        <f>IF($U$96="zákl. přenesená",$N$96,0)</f>
        <v>0</v>
      </c>
      <c r="BH96" s="131">
        <f>IF($U$96="sníž. přenesená",$N$96,0)</f>
        <v>0</v>
      </c>
      <c r="BI96" s="131">
        <f>IF($U$96="nulová",$N$96,0)</f>
        <v>0</v>
      </c>
      <c r="BJ96" s="84" t="s">
        <v>21</v>
      </c>
      <c r="BK96" s="131">
        <f>ROUND($L$96*$K$96,2)</f>
        <v>0</v>
      </c>
      <c r="BL96" s="84" t="s">
        <v>111</v>
      </c>
      <c r="BM96" s="84" t="s">
        <v>571</v>
      </c>
    </row>
    <row r="97" spans="2:47" s="6" customFormat="1" ht="16.5" customHeight="1">
      <c r="B97" s="22"/>
      <c r="C97" s="23"/>
      <c r="D97" s="23"/>
      <c r="E97" s="23"/>
      <c r="F97" s="262" t="s">
        <v>464</v>
      </c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42"/>
      <c r="T97" s="55"/>
      <c r="U97" s="23"/>
      <c r="V97" s="23"/>
      <c r="W97" s="23"/>
      <c r="X97" s="23"/>
      <c r="Y97" s="23"/>
      <c r="Z97" s="23"/>
      <c r="AA97" s="56"/>
      <c r="AT97" s="6" t="s">
        <v>114</v>
      </c>
      <c r="AU97" s="6" t="s">
        <v>120</v>
      </c>
    </row>
    <row r="98" spans="2:65" s="6" customFormat="1" ht="27" customHeight="1">
      <c r="B98" s="22"/>
      <c r="C98" s="122" t="s">
        <v>140</v>
      </c>
      <c r="D98" s="122" t="s">
        <v>106</v>
      </c>
      <c r="E98" s="123" t="s">
        <v>467</v>
      </c>
      <c r="F98" s="268" t="s">
        <v>468</v>
      </c>
      <c r="G98" s="269"/>
      <c r="H98" s="269"/>
      <c r="I98" s="269"/>
      <c r="J98" s="125" t="s">
        <v>454</v>
      </c>
      <c r="K98" s="126">
        <v>56.712</v>
      </c>
      <c r="L98" s="270"/>
      <c r="M98" s="269"/>
      <c r="N98" s="271">
        <f>ROUND($L$98*$K$98,2)</f>
        <v>0</v>
      </c>
      <c r="O98" s="269"/>
      <c r="P98" s="269"/>
      <c r="Q98" s="269"/>
      <c r="R98" s="124" t="s">
        <v>110</v>
      </c>
      <c r="S98" s="42"/>
      <c r="T98" s="127"/>
      <c r="U98" s="128" t="s">
        <v>40</v>
      </c>
      <c r="V98" s="23"/>
      <c r="W98" s="23"/>
      <c r="X98" s="129">
        <v>0</v>
      </c>
      <c r="Y98" s="129">
        <f>$X$98*$K$98</f>
        <v>0</v>
      </c>
      <c r="Z98" s="129">
        <v>0</v>
      </c>
      <c r="AA98" s="130">
        <f>$Z$98*$K$98</f>
        <v>0</v>
      </c>
      <c r="AR98" s="84" t="s">
        <v>111</v>
      </c>
      <c r="AT98" s="84" t="s">
        <v>106</v>
      </c>
      <c r="AU98" s="84" t="s">
        <v>120</v>
      </c>
      <c r="AY98" s="6" t="s">
        <v>105</v>
      </c>
      <c r="BE98" s="131">
        <f>IF($U$98="základní",$N$98,0)</f>
        <v>0</v>
      </c>
      <c r="BF98" s="131">
        <f>IF($U$98="snížená",$N$98,0)</f>
        <v>0</v>
      </c>
      <c r="BG98" s="131">
        <f>IF($U$98="zákl. přenesená",$N$98,0)</f>
        <v>0</v>
      </c>
      <c r="BH98" s="131">
        <f>IF($U$98="sníž. přenesená",$N$98,0)</f>
        <v>0</v>
      </c>
      <c r="BI98" s="131">
        <f>IF($U$98="nulová",$N$98,0)</f>
        <v>0</v>
      </c>
      <c r="BJ98" s="84" t="s">
        <v>21</v>
      </c>
      <c r="BK98" s="131">
        <f>ROUND($L$98*$K$98,2)</f>
        <v>0</v>
      </c>
      <c r="BL98" s="84" t="s">
        <v>111</v>
      </c>
      <c r="BM98" s="84" t="s">
        <v>572</v>
      </c>
    </row>
    <row r="99" spans="2:47" s="6" customFormat="1" ht="16.5" customHeight="1">
      <c r="B99" s="22"/>
      <c r="C99" s="23"/>
      <c r="D99" s="23"/>
      <c r="E99" s="23"/>
      <c r="F99" s="262" t="s">
        <v>468</v>
      </c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42"/>
      <c r="T99" s="55"/>
      <c r="U99" s="23"/>
      <c r="V99" s="23"/>
      <c r="W99" s="23"/>
      <c r="X99" s="23"/>
      <c r="Y99" s="23"/>
      <c r="Z99" s="23"/>
      <c r="AA99" s="56"/>
      <c r="AT99" s="6" t="s">
        <v>114</v>
      </c>
      <c r="AU99" s="6" t="s">
        <v>120</v>
      </c>
    </row>
    <row r="100" spans="2:51" s="6" customFormat="1" ht="15.75" customHeight="1">
      <c r="B100" s="132"/>
      <c r="C100" s="133"/>
      <c r="D100" s="133"/>
      <c r="E100" s="133"/>
      <c r="F100" s="272" t="s">
        <v>573</v>
      </c>
      <c r="G100" s="273"/>
      <c r="H100" s="273"/>
      <c r="I100" s="273"/>
      <c r="J100" s="133"/>
      <c r="K100" s="134">
        <v>56.712</v>
      </c>
      <c r="L100" s="133"/>
      <c r="M100" s="133"/>
      <c r="N100" s="133"/>
      <c r="O100" s="133"/>
      <c r="P100" s="133"/>
      <c r="Q100" s="133"/>
      <c r="R100" s="133"/>
      <c r="S100" s="135"/>
      <c r="T100" s="136"/>
      <c r="U100" s="133"/>
      <c r="V100" s="133"/>
      <c r="W100" s="133"/>
      <c r="X100" s="133"/>
      <c r="Y100" s="133"/>
      <c r="Z100" s="133"/>
      <c r="AA100" s="137"/>
      <c r="AT100" s="138" t="s">
        <v>156</v>
      </c>
      <c r="AU100" s="138" t="s">
        <v>120</v>
      </c>
      <c r="AV100" s="138" t="s">
        <v>79</v>
      </c>
      <c r="AW100" s="138" t="s">
        <v>70</v>
      </c>
      <c r="AX100" s="138" t="s">
        <v>21</v>
      </c>
      <c r="AY100" s="138" t="s">
        <v>105</v>
      </c>
    </row>
    <row r="101" spans="2:65" s="6" customFormat="1" ht="27" customHeight="1">
      <c r="B101" s="22"/>
      <c r="C101" s="122" t="s">
        <v>145</v>
      </c>
      <c r="D101" s="122" t="s">
        <v>106</v>
      </c>
      <c r="E101" s="123" t="s">
        <v>472</v>
      </c>
      <c r="F101" s="268" t="s">
        <v>473</v>
      </c>
      <c r="G101" s="269"/>
      <c r="H101" s="269"/>
      <c r="I101" s="269"/>
      <c r="J101" s="125" t="s">
        <v>454</v>
      </c>
      <c r="K101" s="126">
        <v>7.506</v>
      </c>
      <c r="L101" s="270"/>
      <c r="M101" s="269"/>
      <c r="N101" s="271">
        <f>ROUND($L$101*$K$101,2)</f>
        <v>0</v>
      </c>
      <c r="O101" s="269"/>
      <c r="P101" s="269"/>
      <c r="Q101" s="269"/>
      <c r="R101" s="124" t="s">
        <v>110</v>
      </c>
      <c r="S101" s="42"/>
      <c r="T101" s="127"/>
      <c r="U101" s="128" t="s">
        <v>40</v>
      </c>
      <c r="V101" s="23"/>
      <c r="W101" s="23"/>
      <c r="X101" s="129">
        <v>0</v>
      </c>
      <c r="Y101" s="129">
        <f>$X$101*$K$101</f>
        <v>0</v>
      </c>
      <c r="Z101" s="129">
        <v>0</v>
      </c>
      <c r="AA101" s="130">
        <f>$Z$101*$K$101</f>
        <v>0</v>
      </c>
      <c r="AR101" s="84" t="s">
        <v>111</v>
      </c>
      <c r="AT101" s="84" t="s">
        <v>106</v>
      </c>
      <c r="AU101" s="84" t="s">
        <v>120</v>
      </c>
      <c r="AY101" s="6" t="s">
        <v>105</v>
      </c>
      <c r="BE101" s="131">
        <f>IF($U$101="základní",$N$101,0)</f>
        <v>0</v>
      </c>
      <c r="BF101" s="131">
        <f>IF($U$101="snížená",$N$101,0)</f>
        <v>0</v>
      </c>
      <c r="BG101" s="131">
        <f>IF($U$101="zákl. přenesená",$N$101,0)</f>
        <v>0</v>
      </c>
      <c r="BH101" s="131">
        <f>IF($U$101="sníž. přenesená",$N$101,0)</f>
        <v>0</v>
      </c>
      <c r="BI101" s="131">
        <f>IF($U$101="nulová",$N$101,0)</f>
        <v>0</v>
      </c>
      <c r="BJ101" s="84" t="s">
        <v>21</v>
      </c>
      <c r="BK101" s="131">
        <f>ROUND($L$101*$K$101,2)</f>
        <v>0</v>
      </c>
      <c r="BL101" s="84" t="s">
        <v>111</v>
      </c>
      <c r="BM101" s="84" t="s">
        <v>574</v>
      </c>
    </row>
    <row r="102" spans="2:47" s="6" customFormat="1" ht="16.5" customHeight="1">
      <c r="B102" s="22"/>
      <c r="C102" s="23"/>
      <c r="D102" s="23"/>
      <c r="E102" s="23"/>
      <c r="F102" s="262" t="s">
        <v>473</v>
      </c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42"/>
      <c r="T102" s="55"/>
      <c r="U102" s="23"/>
      <c r="V102" s="23"/>
      <c r="W102" s="23"/>
      <c r="X102" s="23"/>
      <c r="Y102" s="23"/>
      <c r="Z102" s="23"/>
      <c r="AA102" s="56"/>
      <c r="AT102" s="6" t="s">
        <v>114</v>
      </c>
      <c r="AU102" s="6" t="s">
        <v>120</v>
      </c>
    </row>
    <row r="103" spans="2:51" s="6" customFormat="1" ht="15.75" customHeight="1">
      <c r="B103" s="132"/>
      <c r="C103" s="133"/>
      <c r="D103" s="133"/>
      <c r="E103" s="133"/>
      <c r="F103" s="272" t="s">
        <v>575</v>
      </c>
      <c r="G103" s="273"/>
      <c r="H103" s="273"/>
      <c r="I103" s="273"/>
      <c r="J103" s="133"/>
      <c r="K103" s="134">
        <v>7.506</v>
      </c>
      <c r="L103" s="133"/>
      <c r="M103" s="133"/>
      <c r="N103" s="133"/>
      <c r="O103" s="133"/>
      <c r="P103" s="133"/>
      <c r="Q103" s="133"/>
      <c r="R103" s="133"/>
      <c r="S103" s="135"/>
      <c r="T103" s="136"/>
      <c r="U103" s="133"/>
      <c r="V103" s="133"/>
      <c r="W103" s="133"/>
      <c r="X103" s="133"/>
      <c r="Y103" s="133"/>
      <c r="Z103" s="133"/>
      <c r="AA103" s="137"/>
      <c r="AT103" s="138" t="s">
        <v>156</v>
      </c>
      <c r="AU103" s="138" t="s">
        <v>120</v>
      </c>
      <c r="AV103" s="138" t="s">
        <v>79</v>
      </c>
      <c r="AW103" s="138" t="s">
        <v>86</v>
      </c>
      <c r="AX103" s="138" t="s">
        <v>70</v>
      </c>
      <c r="AY103" s="138" t="s">
        <v>105</v>
      </c>
    </row>
    <row r="104" spans="2:65" s="6" customFormat="1" ht="27" customHeight="1">
      <c r="B104" s="22"/>
      <c r="C104" s="122" t="s">
        <v>150</v>
      </c>
      <c r="D104" s="122" t="s">
        <v>106</v>
      </c>
      <c r="E104" s="123" t="s">
        <v>477</v>
      </c>
      <c r="F104" s="268" t="s">
        <v>478</v>
      </c>
      <c r="G104" s="269"/>
      <c r="H104" s="269"/>
      <c r="I104" s="269"/>
      <c r="J104" s="125" t="s">
        <v>454</v>
      </c>
      <c r="K104" s="126">
        <v>1.73</v>
      </c>
      <c r="L104" s="270"/>
      <c r="M104" s="269"/>
      <c r="N104" s="271">
        <f>ROUND($L$104*$K$104,2)</f>
        <v>0</v>
      </c>
      <c r="O104" s="269"/>
      <c r="P104" s="269"/>
      <c r="Q104" s="269"/>
      <c r="R104" s="124" t="s">
        <v>110</v>
      </c>
      <c r="S104" s="42"/>
      <c r="T104" s="127"/>
      <c r="U104" s="128" t="s">
        <v>40</v>
      </c>
      <c r="V104" s="23"/>
      <c r="W104" s="23"/>
      <c r="X104" s="129">
        <v>0</v>
      </c>
      <c r="Y104" s="129">
        <f>$X$104*$K$104</f>
        <v>0</v>
      </c>
      <c r="Z104" s="129">
        <v>0</v>
      </c>
      <c r="AA104" s="130">
        <f>$Z$104*$K$104</f>
        <v>0</v>
      </c>
      <c r="AR104" s="84" t="s">
        <v>111</v>
      </c>
      <c r="AT104" s="84" t="s">
        <v>106</v>
      </c>
      <c r="AU104" s="84" t="s">
        <v>120</v>
      </c>
      <c r="AY104" s="6" t="s">
        <v>105</v>
      </c>
      <c r="BE104" s="131">
        <f>IF($U$104="základní",$N$104,0)</f>
        <v>0</v>
      </c>
      <c r="BF104" s="131">
        <f>IF($U$104="snížená",$N$104,0)</f>
        <v>0</v>
      </c>
      <c r="BG104" s="131">
        <f>IF($U$104="zákl. přenesená",$N$104,0)</f>
        <v>0</v>
      </c>
      <c r="BH104" s="131">
        <f>IF($U$104="sníž. přenesená",$N$104,0)</f>
        <v>0</v>
      </c>
      <c r="BI104" s="131">
        <f>IF($U$104="nulová",$N$104,0)</f>
        <v>0</v>
      </c>
      <c r="BJ104" s="84" t="s">
        <v>21</v>
      </c>
      <c r="BK104" s="131">
        <f>ROUND($L$104*$K$104,2)</f>
        <v>0</v>
      </c>
      <c r="BL104" s="84" t="s">
        <v>111</v>
      </c>
      <c r="BM104" s="84" t="s">
        <v>576</v>
      </c>
    </row>
    <row r="105" spans="2:47" s="6" customFormat="1" ht="16.5" customHeight="1">
      <c r="B105" s="22"/>
      <c r="C105" s="23"/>
      <c r="D105" s="23"/>
      <c r="E105" s="23"/>
      <c r="F105" s="262" t="s">
        <v>478</v>
      </c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42"/>
      <c r="T105" s="55"/>
      <c r="U105" s="23"/>
      <c r="V105" s="23"/>
      <c r="W105" s="23"/>
      <c r="X105" s="23"/>
      <c r="Y105" s="23"/>
      <c r="Z105" s="23"/>
      <c r="AA105" s="56"/>
      <c r="AT105" s="6" t="s">
        <v>114</v>
      </c>
      <c r="AU105" s="6" t="s">
        <v>120</v>
      </c>
    </row>
    <row r="106" spans="2:65" s="6" customFormat="1" ht="27" customHeight="1">
      <c r="B106" s="22"/>
      <c r="C106" s="122" t="s">
        <v>26</v>
      </c>
      <c r="D106" s="122" t="s">
        <v>106</v>
      </c>
      <c r="E106" s="123" t="s">
        <v>481</v>
      </c>
      <c r="F106" s="268" t="s">
        <v>482</v>
      </c>
      <c r="G106" s="269"/>
      <c r="H106" s="269"/>
      <c r="I106" s="269"/>
      <c r="J106" s="125" t="s">
        <v>454</v>
      </c>
      <c r="K106" s="126">
        <v>0.216</v>
      </c>
      <c r="L106" s="270"/>
      <c r="M106" s="269"/>
      <c r="N106" s="271">
        <f>ROUND($L$106*$K$106,2)</f>
        <v>0</v>
      </c>
      <c r="O106" s="269"/>
      <c r="P106" s="269"/>
      <c r="Q106" s="269"/>
      <c r="R106" s="124" t="s">
        <v>110</v>
      </c>
      <c r="S106" s="42"/>
      <c r="T106" s="127"/>
      <c r="U106" s="128" t="s">
        <v>40</v>
      </c>
      <c r="V106" s="23"/>
      <c r="W106" s="23"/>
      <c r="X106" s="129">
        <v>0</v>
      </c>
      <c r="Y106" s="129">
        <f>$X$106*$K$106</f>
        <v>0</v>
      </c>
      <c r="Z106" s="129">
        <v>0</v>
      </c>
      <c r="AA106" s="130">
        <f>$Z$106*$K$106</f>
        <v>0</v>
      </c>
      <c r="AR106" s="84" t="s">
        <v>111</v>
      </c>
      <c r="AT106" s="84" t="s">
        <v>106</v>
      </c>
      <c r="AU106" s="84" t="s">
        <v>120</v>
      </c>
      <c r="AY106" s="6" t="s">
        <v>105</v>
      </c>
      <c r="BE106" s="131">
        <f>IF($U$106="základní",$N$106,0)</f>
        <v>0</v>
      </c>
      <c r="BF106" s="131">
        <f>IF($U$106="snížená",$N$106,0)</f>
        <v>0</v>
      </c>
      <c r="BG106" s="131">
        <f>IF($U$106="zákl. přenesená",$N$106,0)</f>
        <v>0</v>
      </c>
      <c r="BH106" s="131">
        <f>IF($U$106="sníž. přenesená",$N$106,0)</f>
        <v>0</v>
      </c>
      <c r="BI106" s="131">
        <f>IF($U$106="nulová",$N$106,0)</f>
        <v>0</v>
      </c>
      <c r="BJ106" s="84" t="s">
        <v>21</v>
      </c>
      <c r="BK106" s="131">
        <f>ROUND($L$106*$K$106,2)</f>
        <v>0</v>
      </c>
      <c r="BL106" s="84" t="s">
        <v>111</v>
      </c>
      <c r="BM106" s="84" t="s">
        <v>577</v>
      </c>
    </row>
    <row r="107" spans="2:47" s="6" customFormat="1" ht="16.5" customHeight="1">
      <c r="B107" s="22"/>
      <c r="C107" s="23"/>
      <c r="D107" s="23"/>
      <c r="E107" s="23"/>
      <c r="F107" s="262" t="s">
        <v>482</v>
      </c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42"/>
      <c r="T107" s="55"/>
      <c r="U107" s="23"/>
      <c r="V107" s="23"/>
      <c r="W107" s="23"/>
      <c r="X107" s="23"/>
      <c r="Y107" s="23"/>
      <c r="Z107" s="23"/>
      <c r="AA107" s="56"/>
      <c r="AT107" s="6" t="s">
        <v>114</v>
      </c>
      <c r="AU107" s="6" t="s">
        <v>120</v>
      </c>
    </row>
    <row r="108" spans="2:63" s="111" customFormat="1" ht="37.5" customHeight="1">
      <c r="B108" s="112"/>
      <c r="C108" s="113"/>
      <c r="D108" s="114" t="s">
        <v>426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264">
        <f>$BK$108</f>
        <v>0</v>
      </c>
      <c r="O108" s="265"/>
      <c r="P108" s="265"/>
      <c r="Q108" s="265"/>
      <c r="R108" s="113"/>
      <c r="S108" s="115"/>
      <c r="T108" s="116"/>
      <c r="U108" s="113"/>
      <c r="V108" s="113"/>
      <c r="W108" s="117">
        <f>$W$109+$W$112</f>
        <v>0</v>
      </c>
      <c r="X108" s="113"/>
      <c r="Y108" s="117">
        <f>$Y$109+$Y$112</f>
        <v>0</v>
      </c>
      <c r="Z108" s="113"/>
      <c r="AA108" s="118">
        <f>$AA$109+$AA$112</f>
        <v>1.9459129999999998</v>
      </c>
      <c r="AR108" s="119" t="s">
        <v>79</v>
      </c>
      <c r="AT108" s="119" t="s">
        <v>69</v>
      </c>
      <c r="AU108" s="119" t="s">
        <v>70</v>
      </c>
      <c r="AY108" s="119" t="s">
        <v>105</v>
      </c>
      <c r="BK108" s="120">
        <f>$BK$109+$BK$112</f>
        <v>0</v>
      </c>
    </row>
    <row r="109" spans="2:63" s="111" customFormat="1" ht="21" customHeight="1">
      <c r="B109" s="112"/>
      <c r="C109" s="113"/>
      <c r="D109" s="121" t="s">
        <v>427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266">
        <f>$BK$109</f>
        <v>0</v>
      </c>
      <c r="O109" s="265"/>
      <c r="P109" s="265"/>
      <c r="Q109" s="265"/>
      <c r="R109" s="113"/>
      <c r="S109" s="115"/>
      <c r="T109" s="116"/>
      <c r="U109" s="113"/>
      <c r="V109" s="113"/>
      <c r="W109" s="117">
        <f>SUM($W$110:$W$111)</f>
        <v>0</v>
      </c>
      <c r="X109" s="113"/>
      <c r="Y109" s="117">
        <f>SUM($Y$110:$Y$111)</f>
        <v>0</v>
      </c>
      <c r="Z109" s="113"/>
      <c r="AA109" s="118">
        <f>SUM($AA$110:$AA$111)</f>
        <v>0.21579</v>
      </c>
      <c r="AR109" s="119" t="s">
        <v>79</v>
      </c>
      <c r="AT109" s="119" t="s">
        <v>69</v>
      </c>
      <c r="AU109" s="119" t="s">
        <v>21</v>
      </c>
      <c r="AY109" s="119" t="s">
        <v>105</v>
      </c>
      <c r="BK109" s="120">
        <f>SUM($BK$110:$BK$111)</f>
        <v>0</v>
      </c>
    </row>
    <row r="110" spans="2:65" s="6" customFormat="1" ht="27" customHeight="1">
      <c r="B110" s="22"/>
      <c r="C110" s="122" t="s">
        <v>161</v>
      </c>
      <c r="D110" s="122" t="s">
        <v>106</v>
      </c>
      <c r="E110" s="123" t="s">
        <v>485</v>
      </c>
      <c r="F110" s="268" t="s">
        <v>486</v>
      </c>
      <c r="G110" s="269"/>
      <c r="H110" s="269"/>
      <c r="I110" s="269"/>
      <c r="J110" s="125" t="s">
        <v>117</v>
      </c>
      <c r="K110" s="126">
        <v>21.579</v>
      </c>
      <c r="L110" s="270"/>
      <c r="M110" s="269"/>
      <c r="N110" s="271">
        <f>ROUND($L$110*$K$110,2)</f>
        <v>0</v>
      </c>
      <c r="O110" s="269"/>
      <c r="P110" s="269"/>
      <c r="Q110" s="269"/>
      <c r="R110" s="124" t="s">
        <v>110</v>
      </c>
      <c r="S110" s="42"/>
      <c r="T110" s="127"/>
      <c r="U110" s="128" t="s">
        <v>40</v>
      </c>
      <c r="V110" s="23"/>
      <c r="W110" s="23"/>
      <c r="X110" s="129">
        <v>0</v>
      </c>
      <c r="Y110" s="129">
        <f>$X$110*$K$110</f>
        <v>0</v>
      </c>
      <c r="Z110" s="129">
        <v>0.01</v>
      </c>
      <c r="AA110" s="130">
        <f>$Z$110*$K$110</f>
        <v>0.21579</v>
      </c>
      <c r="AR110" s="84" t="s">
        <v>183</v>
      </c>
      <c r="AT110" s="84" t="s">
        <v>106</v>
      </c>
      <c r="AU110" s="84" t="s">
        <v>79</v>
      </c>
      <c r="AY110" s="6" t="s">
        <v>105</v>
      </c>
      <c r="BE110" s="131">
        <f>IF($U$110="základní",$N$110,0)</f>
        <v>0</v>
      </c>
      <c r="BF110" s="131">
        <f>IF($U$110="snížená",$N$110,0)</f>
        <v>0</v>
      </c>
      <c r="BG110" s="131">
        <f>IF($U$110="zákl. přenesená",$N$110,0)</f>
        <v>0</v>
      </c>
      <c r="BH110" s="131">
        <f>IF($U$110="sníž. přenesená",$N$110,0)</f>
        <v>0</v>
      </c>
      <c r="BI110" s="131">
        <f>IF($U$110="nulová",$N$110,0)</f>
        <v>0</v>
      </c>
      <c r="BJ110" s="84" t="s">
        <v>21</v>
      </c>
      <c r="BK110" s="131">
        <f>ROUND($L$110*$K$110,2)</f>
        <v>0</v>
      </c>
      <c r="BL110" s="84" t="s">
        <v>183</v>
      </c>
      <c r="BM110" s="84" t="s">
        <v>578</v>
      </c>
    </row>
    <row r="111" spans="2:47" s="6" customFormat="1" ht="16.5" customHeight="1">
      <c r="B111" s="22"/>
      <c r="C111" s="23"/>
      <c r="D111" s="23"/>
      <c r="E111" s="23"/>
      <c r="F111" s="262" t="s">
        <v>486</v>
      </c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42"/>
      <c r="T111" s="55"/>
      <c r="U111" s="23"/>
      <c r="V111" s="23"/>
      <c r="W111" s="23"/>
      <c r="X111" s="23"/>
      <c r="Y111" s="23"/>
      <c r="Z111" s="23"/>
      <c r="AA111" s="56"/>
      <c r="AT111" s="6" t="s">
        <v>114</v>
      </c>
      <c r="AU111" s="6" t="s">
        <v>79</v>
      </c>
    </row>
    <row r="112" spans="2:63" s="111" customFormat="1" ht="30.75" customHeight="1">
      <c r="B112" s="112"/>
      <c r="C112" s="113"/>
      <c r="D112" s="121" t="s">
        <v>428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266">
        <f>$BK$112</f>
        <v>0</v>
      </c>
      <c r="O112" s="265"/>
      <c r="P112" s="265"/>
      <c r="Q112" s="265"/>
      <c r="R112" s="113"/>
      <c r="S112" s="115"/>
      <c r="T112" s="116"/>
      <c r="U112" s="113"/>
      <c r="V112" s="113"/>
      <c r="W112" s="117">
        <f>SUM($W$113:$W$124)</f>
        <v>0</v>
      </c>
      <c r="X112" s="113"/>
      <c r="Y112" s="117">
        <f>SUM($Y$113:$Y$124)</f>
        <v>0</v>
      </c>
      <c r="Z112" s="113"/>
      <c r="AA112" s="118">
        <f>SUM($AA$113:$AA$124)</f>
        <v>1.7301229999999999</v>
      </c>
      <c r="AR112" s="119" t="s">
        <v>79</v>
      </c>
      <c r="AT112" s="119" t="s">
        <v>69</v>
      </c>
      <c r="AU112" s="119" t="s">
        <v>21</v>
      </c>
      <c r="AY112" s="119" t="s">
        <v>105</v>
      </c>
      <c r="BK112" s="120">
        <f>SUM($BK$113:$BK$124)</f>
        <v>0</v>
      </c>
    </row>
    <row r="113" spans="2:65" s="6" customFormat="1" ht="15.75" customHeight="1">
      <c r="B113" s="22"/>
      <c r="C113" s="122" t="s">
        <v>166</v>
      </c>
      <c r="D113" s="122" t="s">
        <v>106</v>
      </c>
      <c r="E113" s="123" t="s">
        <v>489</v>
      </c>
      <c r="F113" s="268" t="s">
        <v>490</v>
      </c>
      <c r="G113" s="269"/>
      <c r="H113" s="269"/>
      <c r="I113" s="269"/>
      <c r="J113" s="125" t="s">
        <v>117</v>
      </c>
      <c r="K113" s="126">
        <v>21.579</v>
      </c>
      <c r="L113" s="270"/>
      <c r="M113" s="269"/>
      <c r="N113" s="271">
        <f>ROUND($L$113*$K$113,2)</f>
        <v>0</v>
      </c>
      <c r="O113" s="269"/>
      <c r="P113" s="269"/>
      <c r="Q113" s="269"/>
      <c r="R113" s="124" t="s">
        <v>110</v>
      </c>
      <c r="S113" s="42"/>
      <c r="T113" s="127"/>
      <c r="U113" s="128" t="s">
        <v>40</v>
      </c>
      <c r="V113" s="23"/>
      <c r="W113" s="23"/>
      <c r="X113" s="129">
        <v>0</v>
      </c>
      <c r="Y113" s="129">
        <f>$X$113*$K$113</f>
        <v>0</v>
      </c>
      <c r="Z113" s="129">
        <v>0.015</v>
      </c>
      <c r="AA113" s="130">
        <f>$Z$113*$K$113</f>
        <v>0.323685</v>
      </c>
      <c r="AR113" s="84" t="s">
        <v>183</v>
      </c>
      <c r="AT113" s="84" t="s">
        <v>106</v>
      </c>
      <c r="AU113" s="84" t="s">
        <v>79</v>
      </c>
      <c r="AY113" s="6" t="s">
        <v>105</v>
      </c>
      <c r="BE113" s="131">
        <f>IF($U$113="základní",$N$113,0)</f>
        <v>0</v>
      </c>
      <c r="BF113" s="131">
        <f>IF($U$113="snížená",$N$113,0)</f>
        <v>0</v>
      </c>
      <c r="BG113" s="131">
        <f>IF($U$113="zákl. přenesená",$N$113,0)</f>
        <v>0</v>
      </c>
      <c r="BH113" s="131">
        <f>IF($U$113="sníž. přenesená",$N$113,0)</f>
        <v>0</v>
      </c>
      <c r="BI113" s="131">
        <f>IF($U$113="nulová",$N$113,0)</f>
        <v>0</v>
      </c>
      <c r="BJ113" s="84" t="s">
        <v>21</v>
      </c>
      <c r="BK113" s="131">
        <f>ROUND($L$113*$K$113,2)</f>
        <v>0</v>
      </c>
      <c r="BL113" s="84" t="s">
        <v>183</v>
      </c>
      <c r="BM113" s="84" t="s">
        <v>579</v>
      </c>
    </row>
    <row r="114" spans="2:47" s="6" customFormat="1" ht="16.5" customHeight="1">
      <c r="B114" s="22"/>
      <c r="C114" s="23"/>
      <c r="D114" s="23"/>
      <c r="E114" s="23"/>
      <c r="F114" s="262" t="s">
        <v>490</v>
      </c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42"/>
      <c r="T114" s="55"/>
      <c r="U114" s="23"/>
      <c r="V114" s="23"/>
      <c r="W114" s="23"/>
      <c r="X114" s="23"/>
      <c r="Y114" s="23"/>
      <c r="Z114" s="23"/>
      <c r="AA114" s="56"/>
      <c r="AT114" s="6" t="s">
        <v>114</v>
      </c>
      <c r="AU114" s="6" t="s">
        <v>79</v>
      </c>
    </row>
    <row r="115" spans="2:51" s="6" customFormat="1" ht="15.75" customHeight="1">
      <c r="B115" s="132"/>
      <c r="C115" s="133"/>
      <c r="D115" s="133"/>
      <c r="E115" s="133"/>
      <c r="F115" s="272" t="s">
        <v>580</v>
      </c>
      <c r="G115" s="273"/>
      <c r="H115" s="273"/>
      <c r="I115" s="273"/>
      <c r="J115" s="133"/>
      <c r="K115" s="134">
        <v>21.579</v>
      </c>
      <c r="L115" s="133"/>
      <c r="M115" s="133"/>
      <c r="N115" s="133"/>
      <c r="O115" s="133"/>
      <c r="P115" s="133"/>
      <c r="Q115" s="133"/>
      <c r="R115" s="133"/>
      <c r="S115" s="135"/>
      <c r="T115" s="136"/>
      <c r="U115" s="133"/>
      <c r="V115" s="133"/>
      <c r="W115" s="133"/>
      <c r="X115" s="133"/>
      <c r="Y115" s="133"/>
      <c r="Z115" s="133"/>
      <c r="AA115" s="137"/>
      <c r="AT115" s="138" t="s">
        <v>156</v>
      </c>
      <c r="AU115" s="138" t="s">
        <v>79</v>
      </c>
      <c r="AV115" s="138" t="s">
        <v>79</v>
      </c>
      <c r="AW115" s="138" t="s">
        <v>86</v>
      </c>
      <c r="AX115" s="138" t="s">
        <v>21</v>
      </c>
      <c r="AY115" s="138" t="s">
        <v>105</v>
      </c>
    </row>
    <row r="116" spans="2:65" s="6" customFormat="1" ht="27" customHeight="1">
      <c r="B116" s="22"/>
      <c r="C116" s="122" t="s">
        <v>171</v>
      </c>
      <c r="D116" s="122" t="s">
        <v>106</v>
      </c>
      <c r="E116" s="123" t="s">
        <v>494</v>
      </c>
      <c r="F116" s="268" t="s">
        <v>495</v>
      </c>
      <c r="G116" s="269"/>
      <c r="H116" s="269"/>
      <c r="I116" s="269"/>
      <c r="J116" s="125" t="s">
        <v>496</v>
      </c>
      <c r="K116" s="126">
        <v>27</v>
      </c>
      <c r="L116" s="270"/>
      <c r="M116" s="269"/>
      <c r="N116" s="271">
        <f>ROUND($L$116*$K$116,2)</f>
        <v>0</v>
      </c>
      <c r="O116" s="269"/>
      <c r="P116" s="269"/>
      <c r="Q116" s="269"/>
      <c r="R116" s="124" t="s">
        <v>110</v>
      </c>
      <c r="S116" s="42"/>
      <c r="T116" s="127"/>
      <c r="U116" s="128" t="s">
        <v>40</v>
      </c>
      <c r="V116" s="23"/>
      <c r="W116" s="23"/>
      <c r="X116" s="129">
        <v>0</v>
      </c>
      <c r="Y116" s="129">
        <f>$X$116*$K$116</f>
        <v>0</v>
      </c>
      <c r="Z116" s="129">
        <v>0.017</v>
      </c>
      <c r="AA116" s="130">
        <f>$Z$116*$K$116</f>
        <v>0.459</v>
      </c>
      <c r="AR116" s="84" t="s">
        <v>183</v>
      </c>
      <c r="AT116" s="84" t="s">
        <v>106</v>
      </c>
      <c r="AU116" s="84" t="s">
        <v>79</v>
      </c>
      <c r="AY116" s="6" t="s">
        <v>105</v>
      </c>
      <c r="BE116" s="131">
        <f>IF($U$116="základní",$N$116,0)</f>
        <v>0</v>
      </c>
      <c r="BF116" s="131">
        <f>IF($U$116="snížená",$N$116,0)</f>
        <v>0</v>
      </c>
      <c r="BG116" s="131">
        <f>IF($U$116="zákl. přenesená",$N$116,0)</f>
        <v>0</v>
      </c>
      <c r="BH116" s="131">
        <f>IF($U$116="sníž. přenesená",$N$116,0)</f>
        <v>0</v>
      </c>
      <c r="BI116" s="131">
        <f>IF($U$116="nulová",$N$116,0)</f>
        <v>0</v>
      </c>
      <c r="BJ116" s="84" t="s">
        <v>21</v>
      </c>
      <c r="BK116" s="131">
        <f>ROUND($L$116*$K$116,2)</f>
        <v>0</v>
      </c>
      <c r="BL116" s="84" t="s">
        <v>183</v>
      </c>
      <c r="BM116" s="84" t="s">
        <v>581</v>
      </c>
    </row>
    <row r="117" spans="2:47" s="6" customFormat="1" ht="16.5" customHeight="1">
      <c r="B117" s="22"/>
      <c r="C117" s="23"/>
      <c r="D117" s="23"/>
      <c r="E117" s="23"/>
      <c r="F117" s="262" t="s">
        <v>495</v>
      </c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42"/>
      <c r="T117" s="55"/>
      <c r="U117" s="23"/>
      <c r="V117" s="23"/>
      <c r="W117" s="23"/>
      <c r="X117" s="23"/>
      <c r="Y117" s="23"/>
      <c r="Z117" s="23"/>
      <c r="AA117" s="56"/>
      <c r="AT117" s="6" t="s">
        <v>114</v>
      </c>
      <c r="AU117" s="6" t="s">
        <v>79</v>
      </c>
    </row>
    <row r="118" spans="2:51" s="6" customFormat="1" ht="15.75" customHeight="1">
      <c r="B118" s="132"/>
      <c r="C118" s="133"/>
      <c r="D118" s="133"/>
      <c r="E118" s="133"/>
      <c r="F118" s="272" t="s">
        <v>534</v>
      </c>
      <c r="G118" s="273"/>
      <c r="H118" s="273"/>
      <c r="I118" s="273"/>
      <c r="J118" s="133"/>
      <c r="K118" s="134">
        <v>27</v>
      </c>
      <c r="L118" s="133"/>
      <c r="M118" s="133"/>
      <c r="N118" s="133"/>
      <c r="O118" s="133"/>
      <c r="P118" s="133"/>
      <c r="Q118" s="133"/>
      <c r="R118" s="133"/>
      <c r="S118" s="135"/>
      <c r="T118" s="136"/>
      <c r="U118" s="133"/>
      <c r="V118" s="133"/>
      <c r="W118" s="133"/>
      <c r="X118" s="133"/>
      <c r="Y118" s="133"/>
      <c r="Z118" s="133"/>
      <c r="AA118" s="137"/>
      <c r="AT118" s="138" t="s">
        <v>156</v>
      </c>
      <c r="AU118" s="138" t="s">
        <v>79</v>
      </c>
      <c r="AV118" s="138" t="s">
        <v>79</v>
      </c>
      <c r="AW118" s="138" t="s">
        <v>86</v>
      </c>
      <c r="AX118" s="138" t="s">
        <v>21</v>
      </c>
      <c r="AY118" s="138" t="s">
        <v>105</v>
      </c>
    </row>
    <row r="119" spans="2:65" s="6" customFormat="1" ht="27" customHeight="1">
      <c r="B119" s="22"/>
      <c r="C119" s="122" t="s">
        <v>176</v>
      </c>
      <c r="D119" s="122" t="s">
        <v>106</v>
      </c>
      <c r="E119" s="123" t="s">
        <v>500</v>
      </c>
      <c r="F119" s="268" t="s">
        <v>501</v>
      </c>
      <c r="G119" s="269"/>
      <c r="H119" s="269"/>
      <c r="I119" s="269"/>
      <c r="J119" s="125" t="s">
        <v>117</v>
      </c>
      <c r="K119" s="126">
        <v>19.478</v>
      </c>
      <c r="L119" s="270"/>
      <c r="M119" s="269"/>
      <c r="N119" s="271">
        <f>ROUND($L$119*$K$119,2)</f>
        <v>0</v>
      </c>
      <c r="O119" s="269"/>
      <c r="P119" s="269"/>
      <c r="Q119" s="269"/>
      <c r="R119" s="124" t="s">
        <v>110</v>
      </c>
      <c r="S119" s="42"/>
      <c r="T119" s="127"/>
      <c r="U119" s="128" t="s">
        <v>40</v>
      </c>
      <c r="V119" s="23"/>
      <c r="W119" s="23"/>
      <c r="X119" s="129">
        <v>0</v>
      </c>
      <c r="Y119" s="129">
        <f>$X$119*$K$119</f>
        <v>0</v>
      </c>
      <c r="Z119" s="129">
        <v>0.014</v>
      </c>
      <c r="AA119" s="130">
        <f>$Z$119*$K$119</f>
        <v>0.27269200000000005</v>
      </c>
      <c r="AR119" s="84" t="s">
        <v>183</v>
      </c>
      <c r="AT119" s="84" t="s">
        <v>106</v>
      </c>
      <c r="AU119" s="84" t="s">
        <v>79</v>
      </c>
      <c r="AY119" s="6" t="s">
        <v>105</v>
      </c>
      <c r="BE119" s="131">
        <f>IF($U$119="základní",$N$119,0)</f>
        <v>0</v>
      </c>
      <c r="BF119" s="131">
        <f>IF($U$119="snížená",$N$119,0)</f>
        <v>0</v>
      </c>
      <c r="BG119" s="131">
        <f>IF($U$119="zákl. přenesená",$N$119,0)</f>
        <v>0</v>
      </c>
      <c r="BH119" s="131">
        <f>IF($U$119="sníž. přenesená",$N$119,0)</f>
        <v>0</v>
      </c>
      <c r="BI119" s="131">
        <f>IF($U$119="nulová",$N$119,0)</f>
        <v>0</v>
      </c>
      <c r="BJ119" s="84" t="s">
        <v>21</v>
      </c>
      <c r="BK119" s="131">
        <f>ROUND($L$119*$K$119,2)</f>
        <v>0</v>
      </c>
      <c r="BL119" s="84" t="s">
        <v>183</v>
      </c>
      <c r="BM119" s="84" t="s">
        <v>582</v>
      </c>
    </row>
    <row r="120" spans="2:47" s="6" customFormat="1" ht="16.5" customHeight="1">
      <c r="B120" s="22"/>
      <c r="C120" s="23"/>
      <c r="D120" s="23"/>
      <c r="E120" s="23"/>
      <c r="F120" s="262" t="s">
        <v>501</v>
      </c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42"/>
      <c r="T120" s="55"/>
      <c r="U120" s="23"/>
      <c r="V120" s="23"/>
      <c r="W120" s="23"/>
      <c r="X120" s="23"/>
      <c r="Y120" s="23"/>
      <c r="Z120" s="23"/>
      <c r="AA120" s="56"/>
      <c r="AT120" s="6" t="s">
        <v>114</v>
      </c>
      <c r="AU120" s="6" t="s">
        <v>79</v>
      </c>
    </row>
    <row r="121" spans="2:51" s="6" customFormat="1" ht="15.75" customHeight="1">
      <c r="B121" s="132"/>
      <c r="C121" s="133"/>
      <c r="D121" s="133"/>
      <c r="E121" s="133"/>
      <c r="F121" s="272" t="s">
        <v>583</v>
      </c>
      <c r="G121" s="273"/>
      <c r="H121" s="273"/>
      <c r="I121" s="273"/>
      <c r="J121" s="133"/>
      <c r="K121" s="134">
        <v>19.478</v>
      </c>
      <c r="L121" s="133"/>
      <c r="M121" s="133"/>
      <c r="N121" s="133"/>
      <c r="O121" s="133"/>
      <c r="P121" s="133"/>
      <c r="Q121" s="133"/>
      <c r="R121" s="133"/>
      <c r="S121" s="135"/>
      <c r="T121" s="136"/>
      <c r="U121" s="133"/>
      <c r="V121" s="133"/>
      <c r="W121" s="133"/>
      <c r="X121" s="133"/>
      <c r="Y121" s="133"/>
      <c r="Z121" s="133"/>
      <c r="AA121" s="137"/>
      <c r="AT121" s="138" t="s">
        <v>156</v>
      </c>
      <c r="AU121" s="138" t="s">
        <v>79</v>
      </c>
      <c r="AV121" s="138" t="s">
        <v>79</v>
      </c>
      <c r="AW121" s="138" t="s">
        <v>86</v>
      </c>
      <c r="AX121" s="138" t="s">
        <v>21</v>
      </c>
      <c r="AY121" s="138" t="s">
        <v>105</v>
      </c>
    </row>
    <row r="122" spans="2:65" s="6" customFormat="1" ht="27" customHeight="1">
      <c r="B122" s="22"/>
      <c r="C122" s="122" t="s">
        <v>8</v>
      </c>
      <c r="D122" s="122" t="s">
        <v>106</v>
      </c>
      <c r="E122" s="123" t="s">
        <v>505</v>
      </c>
      <c r="F122" s="268" t="s">
        <v>506</v>
      </c>
      <c r="G122" s="269"/>
      <c r="H122" s="269"/>
      <c r="I122" s="269"/>
      <c r="J122" s="125" t="s">
        <v>117</v>
      </c>
      <c r="K122" s="126">
        <v>21.766</v>
      </c>
      <c r="L122" s="270"/>
      <c r="M122" s="269"/>
      <c r="N122" s="271">
        <f>ROUND($L$122*$K$122,2)</f>
        <v>0</v>
      </c>
      <c r="O122" s="269"/>
      <c r="P122" s="269"/>
      <c r="Q122" s="269"/>
      <c r="R122" s="124" t="s">
        <v>110</v>
      </c>
      <c r="S122" s="42"/>
      <c r="T122" s="127"/>
      <c r="U122" s="128" t="s">
        <v>40</v>
      </c>
      <c r="V122" s="23"/>
      <c r="W122" s="23"/>
      <c r="X122" s="129">
        <v>0</v>
      </c>
      <c r="Y122" s="129">
        <f>$X$122*$K$122</f>
        <v>0</v>
      </c>
      <c r="Z122" s="129">
        <v>0.031</v>
      </c>
      <c r="AA122" s="130">
        <f>$Z$122*$K$122</f>
        <v>0.674746</v>
      </c>
      <c r="AR122" s="84" t="s">
        <v>183</v>
      </c>
      <c r="AT122" s="84" t="s">
        <v>106</v>
      </c>
      <c r="AU122" s="84" t="s">
        <v>79</v>
      </c>
      <c r="AY122" s="6" t="s">
        <v>105</v>
      </c>
      <c r="BE122" s="131">
        <f>IF($U$122="základní",$N$122,0)</f>
        <v>0</v>
      </c>
      <c r="BF122" s="131">
        <f>IF($U$122="snížená",$N$122,0)</f>
        <v>0</v>
      </c>
      <c r="BG122" s="131">
        <f>IF($U$122="zákl. přenesená",$N$122,0)</f>
        <v>0</v>
      </c>
      <c r="BH122" s="131">
        <f>IF($U$122="sníž. přenesená",$N$122,0)</f>
        <v>0</v>
      </c>
      <c r="BI122" s="131">
        <f>IF($U$122="nulová",$N$122,0)</f>
        <v>0</v>
      </c>
      <c r="BJ122" s="84" t="s">
        <v>21</v>
      </c>
      <c r="BK122" s="131">
        <f>ROUND($L$122*$K$122,2)</f>
        <v>0</v>
      </c>
      <c r="BL122" s="84" t="s">
        <v>183</v>
      </c>
      <c r="BM122" s="84" t="s">
        <v>584</v>
      </c>
    </row>
    <row r="123" spans="2:47" s="6" customFormat="1" ht="16.5" customHeight="1">
      <c r="B123" s="22"/>
      <c r="C123" s="23"/>
      <c r="D123" s="23"/>
      <c r="E123" s="23"/>
      <c r="F123" s="262" t="s">
        <v>506</v>
      </c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42"/>
      <c r="T123" s="55"/>
      <c r="U123" s="23"/>
      <c r="V123" s="23"/>
      <c r="W123" s="23"/>
      <c r="X123" s="23"/>
      <c r="Y123" s="23"/>
      <c r="Z123" s="23"/>
      <c r="AA123" s="56"/>
      <c r="AT123" s="6" t="s">
        <v>114</v>
      </c>
      <c r="AU123" s="6" t="s">
        <v>79</v>
      </c>
    </row>
    <row r="124" spans="2:51" s="6" customFormat="1" ht="15.75" customHeight="1">
      <c r="B124" s="132"/>
      <c r="C124" s="133"/>
      <c r="D124" s="133"/>
      <c r="E124" s="133"/>
      <c r="F124" s="272" t="s">
        <v>585</v>
      </c>
      <c r="G124" s="273"/>
      <c r="H124" s="273"/>
      <c r="I124" s="273"/>
      <c r="J124" s="133"/>
      <c r="K124" s="134">
        <v>21.766</v>
      </c>
      <c r="L124" s="133"/>
      <c r="M124" s="133"/>
      <c r="N124" s="133"/>
      <c r="O124" s="133"/>
      <c r="P124" s="133"/>
      <c r="Q124" s="133"/>
      <c r="R124" s="133"/>
      <c r="S124" s="135"/>
      <c r="T124" s="295"/>
      <c r="U124" s="296"/>
      <c r="V124" s="296"/>
      <c r="W124" s="296"/>
      <c r="X124" s="296"/>
      <c r="Y124" s="296"/>
      <c r="Z124" s="296"/>
      <c r="AA124" s="297"/>
      <c r="AT124" s="138" t="s">
        <v>156</v>
      </c>
      <c r="AU124" s="138" t="s">
        <v>79</v>
      </c>
      <c r="AV124" s="138" t="s">
        <v>79</v>
      </c>
      <c r="AW124" s="138" t="s">
        <v>86</v>
      </c>
      <c r="AX124" s="138" t="s">
        <v>21</v>
      </c>
      <c r="AY124" s="138" t="s">
        <v>105</v>
      </c>
    </row>
    <row r="125" spans="2:19" s="6" customFormat="1" ht="7.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42"/>
    </row>
    <row r="129" s="2" customFormat="1" ht="14.25" customHeight="1"/>
  </sheetData>
  <sheetProtection/>
  <mergeCells count="128">
    <mergeCell ref="F123:R123"/>
    <mergeCell ref="F124:I124"/>
    <mergeCell ref="F119:I119"/>
    <mergeCell ref="L119:M119"/>
    <mergeCell ref="N119:Q119"/>
    <mergeCell ref="F120:R120"/>
    <mergeCell ref="F121:I121"/>
    <mergeCell ref="F122:I122"/>
    <mergeCell ref="L122:M122"/>
    <mergeCell ref="N122:Q122"/>
    <mergeCell ref="F115:I115"/>
    <mergeCell ref="F116:I116"/>
    <mergeCell ref="L116:M116"/>
    <mergeCell ref="N116:Q116"/>
    <mergeCell ref="F117:R117"/>
    <mergeCell ref="F118:I118"/>
    <mergeCell ref="F111:R111"/>
    <mergeCell ref="N112:Q112"/>
    <mergeCell ref="F113:I113"/>
    <mergeCell ref="L113:M113"/>
    <mergeCell ref="N113:Q113"/>
    <mergeCell ref="F114:R114"/>
    <mergeCell ref="F107:R107"/>
    <mergeCell ref="N108:Q108"/>
    <mergeCell ref="N109:Q109"/>
    <mergeCell ref="F110:I110"/>
    <mergeCell ref="L110:M110"/>
    <mergeCell ref="N110:Q110"/>
    <mergeCell ref="F103:I103"/>
    <mergeCell ref="F104:I104"/>
    <mergeCell ref="L104:M104"/>
    <mergeCell ref="N104:Q104"/>
    <mergeCell ref="F105:R105"/>
    <mergeCell ref="F106:I106"/>
    <mergeCell ref="L106:M106"/>
    <mergeCell ref="N106:Q106"/>
    <mergeCell ref="F99:R99"/>
    <mergeCell ref="F100:I100"/>
    <mergeCell ref="F101:I101"/>
    <mergeCell ref="L101:M101"/>
    <mergeCell ref="N101:Q101"/>
    <mergeCell ref="F102:R102"/>
    <mergeCell ref="F96:I96"/>
    <mergeCell ref="L96:M96"/>
    <mergeCell ref="N96:Q96"/>
    <mergeCell ref="F97:R97"/>
    <mergeCell ref="F98:I98"/>
    <mergeCell ref="L98:M98"/>
    <mergeCell ref="N98:Q98"/>
    <mergeCell ref="F92:I92"/>
    <mergeCell ref="N93:Q93"/>
    <mergeCell ref="F94:I94"/>
    <mergeCell ref="L94:M94"/>
    <mergeCell ref="N94:Q94"/>
    <mergeCell ref="F95:R95"/>
    <mergeCell ref="F88:I88"/>
    <mergeCell ref="F89:I89"/>
    <mergeCell ref="L89:M89"/>
    <mergeCell ref="N89:Q89"/>
    <mergeCell ref="F90:R90"/>
    <mergeCell ref="F91:I91"/>
    <mergeCell ref="F84:R84"/>
    <mergeCell ref="F85:I85"/>
    <mergeCell ref="F86:I86"/>
    <mergeCell ref="L86:M86"/>
    <mergeCell ref="N86:Q86"/>
    <mergeCell ref="F87:R87"/>
    <mergeCell ref="F80:I80"/>
    <mergeCell ref="F81:I81"/>
    <mergeCell ref="F82:I82"/>
    <mergeCell ref="F83:I83"/>
    <mergeCell ref="L83:M83"/>
    <mergeCell ref="N83:Q83"/>
    <mergeCell ref="N76:Q76"/>
    <mergeCell ref="N77:Q77"/>
    <mergeCell ref="F78:I78"/>
    <mergeCell ref="L78:M78"/>
    <mergeCell ref="N78:Q78"/>
    <mergeCell ref="F79:R79"/>
    <mergeCell ref="M69:P69"/>
    <mergeCell ref="M71:Q71"/>
    <mergeCell ref="F74:I74"/>
    <mergeCell ref="L74:M74"/>
    <mergeCell ref="N74:Q74"/>
    <mergeCell ref="N75:Q75"/>
    <mergeCell ref="N55:Q55"/>
    <mergeCell ref="N56:Q56"/>
    <mergeCell ref="N57:Q57"/>
    <mergeCell ref="C64:R64"/>
    <mergeCell ref="F66:Q66"/>
    <mergeCell ref="F67:Q67"/>
    <mergeCell ref="C49:G49"/>
    <mergeCell ref="N49:Q49"/>
    <mergeCell ref="N51:Q51"/>
    <mergeCell ref="N52:Q52"/>
    <mergeCell ref="N53:Q53"/>
    <mergeCell ref="N54:Q54"/>
    <mergeCell ref="L33:P33"/>
    <mergeCell ref="C39:R39"/>
    <mergeCell ref="F41:Q41"/>
    <mergeCell ref="F42:Q42"/>
    <mergeCell ref="M44:P44"/>
    <mergeCell ref="M46:Q46"/>
    <mergeCell ref="H29:J29"/>
    <mergeCell ref="M29:P29"/>
    <mergeCell ref="H30:J30"/>
    <mergeCell ref="M30:P30"/>
    <mergeCell ref="H31:J31"/>
    <mergeCell ref="M31:P31"/>
    <mergeCell ref="O19:P19"/>
    <mergeCell ref="E22:P22"/>
    <mergeCell ref="M25:P25"/>
    <mergeCell ref="H27:J27"/>
    <mergeCell ref="M27:P27"/>
    <mergeCell ref="H28:J28"/>
    <mergeCell ref="M28:P28"/>
    <mergeCell ref="O10:P10"/>
    <mergeCell ref="O12:P12"/>
    <mergeCell ref="O13:P13"/>
    <mergeCell ref="O15:P15"/>
    <mergeCell ref="O16:P16"/>
    <mergeCell ref="O18:P18"/>
    <mergeCell ref="H1:K1"/>
    <mergeCell ref="C2:R2"/>
    <mergeCell ref="S2:AC2"/>
    <mergeCell ref="C4:R4"/>
    <mergeCell ref="F6:Q6"/>
    <mergeCell ref="F7:Q7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4"/>
  <sheetViews>
    <sheetView tabSelected="1" zoomScalePageLayoutView="0" workbookViewId="0" topLeftCell="A1">
      <selection activeCell="AD8" sqref="AD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255</v>
      </c>
      <c r="G1" s="147"/>
      <c r="H1" s="267" t="s">
        <v>256</v>
      </c>
      <c r="I1" s="267"/>
      <c r="J1" s="267"/>
      <c r="K1" s="267"/>
      <c r="L1" s="147" t="s">
        <v>257</v>
      </c>
      <c r="M1" s="147"/>
      <c r="N1" s="145"/>
      <c r="O1" s="146" t="s">
        <v>80</v>
      </c>
      <c r="P1" s="145"/>
      <c r="Q1" s="145"/>
      <c r="R1" s="145"/>
      <c r="S1" s="147" t="s">
        <v>258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52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586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79</v>
      </c>
    </row>
    <row r="4" spans="2:46" s="2" customFormat="1" ht="37.5" customHeight="1">
      <c r="B4" s="10"/>
      <c r="C4" s="239" t="s">
        <v>81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86" t="str">
        <f>'[1]Rekapitulace stavby'!$K$6</f>
        <v>Karlovy Vary,Stará Role -Demolice řadových garáží v Jabloňové ulici aktualizace k 30.9.2013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12"/>
    </row>
    <row r="7" spans="2:18" s="6" customFormat="1" ht="37.5" customHeight="1">
      <c r="B7" s="22"/>
      <c r="C7" s="23"/>
      <c r="D7" s="48" t="s">
        <v>218</v>
      </c>
      <c r="E7" s="23"/>
      <c r="F7" s="241" t="s">
        <v>587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6"/>
    </row>
    <row r="8" spans="2:18" s="6" customFormat="1" ht="14.25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6"/>
    </row>
    <row r="9" spans="2:18" s="6" customFormat="1" ht="15" customHeight="1">
      <c r="B9" s="22"/>
      <c r="C9" s="23"/>
      <c r="D9" s="18" t="s">
        <v>19</v>
      </c>
      <c r="E9" s="23"/>
      <c r="F9" s="16"/>
      <c r="G9" s="23"/>
      <c r="H9" s="23"/>
      <c r="I9" s="23"/>
      <c r="J9" s="23"/>
      <c r="K9" s="23"/>
      <c r="L9" s="23"/>
      <c r="M9" s="18" t="s">
        <v>20</v>
      </c>
      <c r="N9" s="23"/>
      <c r="O9" s="16"/>
      <c r="P9" s="23"/>
      <c r="Q9" s="23"/>
      <c r="R9" s="26"/>
    </row>
    <row r="10" spans="2:18" s="6" customFormat="1" ht="15" customHeight="1">
      <c r="B10" s="22"/>
      <c r="C10" s="23"/>
      <c r="D10" s="18" t="s">
        <v>22</v>
      </c>
      <c r="E10" s="23"/>
      <c r="F10" s="16" t="s">
        <v>23</v>
      </c>
      <c r="G10" s="23"/>
      <c r="H10" s="23"/>
      <c r="I10" s="23"/>
      <c r="J10" s="23"/>
      <c r="K10" s="23"/>
      <c r="L10" s="23"/>
      <c r="M10" s="18" t="s">
        <v>24</v>
      </c>
      <c r="N10" s="23"/>
      <c r="O10" s="280" t="str">
        <f>'[1]Rekapitulace stavby'!$AN$8</f>
        <v>10.10.2013</v>
      </c>
      <c r="P10" s="240"/>
      <c r="Q10" s="23"/>
      <c r="R10" s="26"/>
    </row>
    <row r="11" spans="2:18" s="6" customFormat="1" ht="12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6"/>
    </row>
    <row r="12" spans="2:18" s="6" customFormat="1" ht="15" customHeight="1">
      <c r="B12" s="22"/>
      <c r="C12" s="23"/>
      <c r="D12" s="18" t="s">
        <v>28</v>
      </c>
      <c r="E12" s="23"/>
      <c r="F12" s="23"/>
      <c r="G12" s="23"/>
      <c r="H12" s="23"/>
      <c r="I12" s="23"/>
      <c r="J12" s="23"/>
      <c r="K12" s="23"/>
      <c r="L12" s="23"/>
      <c r="M12" s="18" t="s">
        <v>29</v>
      </c>
      <c r="N12" s="23"/>
      <c r="O12" s="243"/>
      <c r="P12" s="240"/>
      <c r="Q12" s="23"/>
      <c r="R12" s="26"/>
    </row>
    <row r="13" spans="2:18" s="6" customFormat="1" ht="18.75" customHeight="1">
      <c r="B13" s="22"/>
      <c r="C13" s="23"/>
      <c r="D13" s="23"/>
      <c r="E13" s="16" t="s">
        <v>30</v>
      </c>
      <c r="F13" s="23"/>
      <c r="G13" s="23"/>
      <c r="H13" s="23"/>
      <c r="I13" s="23"/>
      <c r="J13" s="23"/>
      <c r="K13" s="23"/>
      <c r="L13" s="23"/>
      <c r="M13" s="18" t="s">
        <v>31</v>
      </c>
      <c r="N13" s="23"/>
      <c r="O13" s="243"/>
      <c r="P13" s="240"/>
      <c r="Q13" s="23"/>
      <c r="R13" s="26"/>
    </row>
    <row r="14" spans="2:18" s="6" customFormat="1" ht="7.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6"/>
    </row>
    <row r="15" spans="2:18" s="6" customFormat="1" ht="15" customHeight="1">
      <c r="B15" s="22"/>
      <c r="C15" s="23"/>
      <c r="D15" s="18" t="s">
        <v>32</v>
      </c>
      <c r="E15" s="23"/>
      <c r="F15" s="23"/>
      <c r="G15" s="23"/>
      <c r="H15" s="23"/>
      <c r="I15" s="23"/>
      <c r="J15" s="23"/>
      <c r="K15" s="23"/>
      <c r="L15" s="23"/>
      <c r="M15" s="18" t="s">
        <v>29</v>
      </c>
      <c r="N15" s="23"/>
      <c r="O15" s="243" t="str">
        <f>IF('[1]Rekapitulace stavby'!$AN$13="","",'[1]Rekapitulace stavby'!$AN$13)</f>
        <v>Vyplň údaj</v>
      </c>
      <c r="P15" s="240"/>
      <c r="Q15" s="23"/>
      <c r="R15" s="26"/>
    </row>
    <row r="16" spans="2:18" s="6" customFormat="1" ht="18.75" customHeight="1">
      <c r="B16" s="22"/>
      <c r="C16" s="23"/>
      <c r="D16" s="23"/>
      <c r="E16" s="16" t="str">
        <f>IF('[1]Rekapitulace stavby'!$E$14="","",'[1]Rekapitulace stavby'!$E$14)</f>
        <v>Vyplň údaj</v>
      </c>
      <c r="F16" s="23"/>
      <c r="G16" s="23"/>
      <c r="H16" s="23"/>
      <c r="I16" s="23"/>
      <c r="J16" s="23"/>
      <c r="K16" s="23"/>
      <c r="L16" s="23"/>
      <c r="M16" s="18" t="s">
        <v>31</v>
      </c>
      <c r="N16" s="23"/>
      <c r="O16" s="243" t="str">
        <f>IF('[1]Rekapitulace stavby'!$AN$14="","",'[1]Rekapitulace stavby'!$AN$14)</f>
        <v>Vyplň údaj</v>
      </c>
      <c r="P16" s="240"/>
      <c r="Q16" s="23"/>
      <c r="R16" s="26"/>
    </row>
    <row r="17" spans="2:18" s="6" customFormat="1" ht="7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6"/>
    </row>
    <row r="18" spans="2:18" s="6" customFormat="1" ht="15" customHeight="1">
      <c r="B18" s="22"/>
      <c r="C18" s="23"/>
      <c r="D18" s="18" t="s">
        <v>34</v>
      </c>
      <c r="E18" s="23"/>
      <c r="F18" s="23"/>
      <c r="G18" s="23"/>
      <c r="H18" s="23"/>
      <c r="I18" s="23"/>
      <c r="J18" s="23"/>
      <c r="K18" s="23"/>
      <c r="L18" s="23"/>
      <c r="M18" s="18" t="s">
        <v>29</v>
      </c>
      <c r="N18" s="23"/>
      <c r="O18" s="243"/>
      <c r="P18" s="240"/>
      <c r="Q18" s="23"/>
      <c r="R18" s="26"/>
    </row>
    <row r="19" spans="2:18" s="6" customFormat="1" ht="18.75" customHeight="1">
      <c r="B19" s="22"/>
      <c r="C19" s="23"/>
      <c r="D19" s="23"/>
      <c r="E19" s="16" t="s">
        <v>35</v>
      </c>
      <c r="F19" s="23"/>
      <c r="G19" s="23"/>
      <c r="H19" s="23"/>
      <c r="I19" s="23"/>
      <c r="J19" s="23"/>
      <c r="K19" s="23"/>
      <c r="L19" s="23"/>
      <c r="M19" s="18" t="s">
        <v>31</v>
      </c>
      <c r="N19" s="23"/>
      <c r="O19" s="243"/>
      <c r="P19" s="240"/>
      <c r="Q19" s="23"/>
      <c r="R19" s="26"/>
    </row>
    <row r="20" spans="2:18" s="6" customFormat="1" ht="7.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6"/>
    </row>
    <row r="21" spans="2:18" s="6" customFormat="1" ht="15" customHeight="1">
      <c r="B21" s="22"/>
      <c r="C21" s="23"/>
      <c r="D21" s="18" t="s">
        <v>37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84" customFormat="1" ht="15.75" customHeight="1">
      <c r="B22" s="85"/>
      <c r="C22" s="86"/>
      <c r="D22" s="86"/>
      <c r="E22" s="259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86"/>
      <c r="R22" s="87"/>
    </row>
    <row r="23" spans="2:18" s="6" customFormat="1" ht="7.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6"/>
    </row>
    <row r="24" spans="2:18" s="6" customFormat="1" ht="7.5" customHeight="1">
      <c r="B24" s="22"/>
      <c r="C24" s="2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23"/>
      <c r="R24" s="26"/>
    </row>
    <row r="25" spans="2:18" s="6" customFormat="1" ht="26.25" customHeight="1">
      <c r="B25" s="22"/>
      <c r="C25" s="23"/>
      <c r="D25" s="88" t="s">
        <v>38</v>
      </c>
      <c r="E25" s="23"/>
      <c r="F25" s="23"/>
      <c r="G25" s="23"/>
      <c r="H25" s="23"/>
      <c r="I25" s="23"/>
      <c r="J25" s="23"/>
      <c r="K25" s="23"/>
      <c r="L25" s="23"/>
      <c r="M25" s="230">
        <f>ROUNDUP($N$75,2)</f>
        <v>0</v>
      </c>
      <c r="N25" s="240"/>
      <c r="O25" s="240"/>
      <c r="P25" s="240"/>
      <c r="Q25" s="23"/>
      <c r="R25" s="26"/>
    </row>
    <row r="26" spans="2:18" s="6" customFormat="1" ht="7.5" customHeight="1">
      <c r="B26" s="22"/>
      <c r="C26" s="2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23"/>
      <c r="R26" s="26"/>
    </row>
    <row r="27" spans="2:18" s="6" customFormat="1" ht="15" customHeight="1">
      <c r="B27" s="22"/>
      <c r="C27" s="23"/>
      <c r="D27" s="28" t="s">
        <v>39</v>
      </c>
      <c r="E27" s="28" t="s">
        <v>40</v>
      </c>
      <c r="F27" s="29">
        <v>0.21</v>
      </c>
      <c r="G27" s="89" t="s">
        <v>41</v>
      </c>
      <c r="H27" s="283">
        <f>SUM($BE$75:$BE$133)</f>
        <v>0</v>
      </c>
      <c r="I27" s="240"/>
      <c r="J27" s="240"/>
      <c r="K27" s="23"/>
      <c r="L27" s="23"/>
      <c r="M27" s="283">
        <f>SUM($BE$75:$BE$133)*$F$27</f>
        <v>0</v>
      </c>
      <c r="N27" s="240"/>
      <c r="O27" s="240"/>
      <c r="P27" s="240"/>
      <c r="Q27" s="23"/>
      <c r="R27" s="26"/>
    </row>
    <row r="28" spans="2:18" s="6" customFormat="1" ht="15" customHeight="1">
      <c r="B28" s="22"/>
      <c r="C28" s="23"/>
      <c r="D28" s="23"/>
      <c r="E28" s="28" t="s">
        <v>42</v>
      </c>
      <c r="F28" s="29">
        <v>0.15</v>
      </c>
      <c r="G28" s="89" t="s">
        <v>41</v>
      </c>
      <c r="H28" s="283">
        <f>SUM($BF$75:$BF$133)</f>
        <v>0</v>
      </c>
      <c r="I28" s="240"/>
      <c r="J28" s="240"/>
      <c r="K28" s="23"/>
      <c r="L28" s="23"/>
      <c r="M28" s="283">
        <f>SUM($BF$75:$BF$133)*$F$28</f>
        <v>0</v>
      </c>
      <c r="N28" s="240"/>
      <c r="O28" s="240"/>
      <c r="P28" s="240"/>
      <c r="Q28" s="23"/>
      <c r="R28" s="26"/>
    </row>
    <row r="29" spans="2:18" s="6" customFormat="1" ht="15" customHeight="1" hidden="1">
      <c r="B29" s="22"/>
      <c r="C29" s="23"/>
      <c r="D29" s="23"/>
      <c r="E29" s="28" t="s">
        <v>43</v>
      </c>
      <c r="F29" s="29">
        <v>0.21</v>
      </c>
      <c r="G29" s="89" t="s">
        <v>41</v>
      </c>
      <c r="H29" s="283">
        <f>SUM($BG$75:$BG$133)</f>
        <v>0</v>
      </c>
      <c r="I29" s="240"/>
      <c r="J29" s="240"/>
      <c r="K29" s="23"/>
      <c r="L29" s="23"/>
      <c r="M29" s="283">
        <v>0</v>
      </c>
      <c r="N29" s="240"/>
      <c r="O29" s="240"/>
      <c r="P29" s="240"/>
      <c r="Q29" s="23"/>
      <c r="R29" s="26"/>
    </row>
    <row r="30" spans="2:18" s="6" customFormat="1" ht="15" customHeight="1" hidden="1">
      <c r="B30" s="22"/>
      <c r="C30" s="23"/>
      <c r="D30" s="23"/>
      <c r="E30" s="28" t="s">
        <v>44</v>
      </c>
      <c r="F30" s="29">
        <v>0.15</v>
      </c>
      <c r="G30" s="89" t="s">
        <v>41</v>
      </c>
      <c r="H30" s="283">
        <f>SUM($BH$75:$BH$133)</f>
        <v>0</v>
      </c>
      <c r="I30" s="240"/>
      <c r="J30" s="240"/>
      <c r="K30" s="23"/>
      <c r="L30" s="23"/>
      <c r="M30" s="283">
        <v>0</v>
      </c>
      <c r="N30" s="240"/>
      <c r="O30" s="240"/>
      <c r="P30" s="240"/>
      <c r="Q30" s="23"/>
      <c r="R30" s="26"/>
    </row>
    <row r="31" spans="2:18" s="6" customFormat="1" ht="15" customHeight="1" hidden="1">
      <c r="B31" s="22"/>
      <c r="C31" s="23"/>
      <c r="D31" s="23"/>
      <c r="E31" s="28" t="s">
        <v>45</v>
      </c>
      <c r="F31" s="29">
        <v>0</v>
      </c>
      <c r="G31" s="89" t="s">
        <v>41</v>
      </c>
      <c r="H31" s="283">
        <f>SUM($BI$75:$BI$133)</f>
        <v>0</v>
      </c>
      <c r="I31" s="240"/>
      <c r="J31" s="240"/>
      <c r="K31" s="23"/>
      <c r="L31" s="23"/>
      <c r="M31" s="283">
        <v>0</v>
      </c>
      <c r="N31" s="240"/>
      <c r="O31" s="240"/>
      <c r="P31" s="240"/>
      <c r="Q31" s="23"/>
      <c r="R31" s="26"/>
    </row>
    <row r="32" spans="2:18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6"/>
    </row>
    <row r="33" spans="2:18" s="6" customFormat="1" ht="26.25" customHeight="1">
      <c r="B33" s="22"/>
      <c r="C33" s="32"/>
      <c r="D33" s="33" t="s">
        <v>46</v>
      </c>
      <c r="E33" s="34"/>
      <c r="F33" s="34"/>
      <c r="G33" s="90" t="s">
        <v>47</v>
      </c>
      <c r="H33" s="35" t="s">
        <v>48</v>
      </c>
      <c r="I33" s="34"/>
      <c r="J33" s="34"/>
      <c r="K33" s="34"/>
      <c r="L33" s="237">
        <f>ROUNDUP(SUM($M$25:$M$31),2)</f>
        <v>0</v>
      </c>
      <c r="M33" s="233"/>
      <c r="N33" s="233"/>
      <c r="O33" s="233"/>
      <c r="P33" s="238"/>
      <c r="Q33" s="32"/>
      <c r="R33" s="36"/>
    </row>
    <row r="34" spans="2:18" s="6" customFormat="1" ht="1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</row>
    <row r="38" spans="2:18" s="6" customFormat="1" ht="7.5" customHeight="1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</row>
    <row r="39" spans="2:21" s="6" customFormat="1" ht="37.5" customHeight="1">
      <c r="B39" s="22"/>
      <c r="C39" s="239" t="s">
        <v>82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4"/>
      <c r="T39" s="23"/>
      <c r="U39" s="23"/>
    </row>
    <row r="40" spans="2:21" s="6" customFormat="1" ht="7.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6"/>
      <c r="T40" s="23"/>
      <c r="U40" s="23"/>
    </row>
    <row r="41" spans="2:21" s="6" customFormat="1" ht="30.75" customHeight="1">
      <c r="B41" s="22"/>
      <c r="C41" s="18" t="s">
        <v>16</v>
      </c>
      <c r="D41" s="23"/>
      <c r="E41" s="23"/>
      <c r="F41" s="286" t="str">
        <f>$F$6</f>
        <v>Karlovy Vary,Stará Role -Demolice řadových garáží v Jabloňové ulici aktualizace k 30.9.2013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6"/>
      <c r="T41" s="23"/>
      <c r="U41" s="23"/>
    </row>
    <row r="42" spans="2:21" s="6" customFormat="1" ht="37.5" customHeight="1">
      <c r="B42" s="22"/>
      <c r="C42" s="48" t="s">
        <v>218</v>
      </c>
      <c r="D42" s="23"/>
      <c r="E42" s="23"/>
      <c r="F42" s="241" t="str">
        <f>$F$7</f>
        <v>05 - Krajní garáž jednořadová sk.A-azbestocementový podhled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6"/>
      <c r="T42" s="23"/>
      <c r="U42" s="23"/>
    </row>
    <row r="43" spans="2:21" s="6" customFormat="1" ht="7.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6"/>
      <c r="T43" s="23"/>
      <c r="U43" s="23"/>
    </row>
    <row r="44" spans="2:21" s="6" customFormat="1" ht="18.75" customHeight="1">
      <c r="B44" s="22"/>
      <c r="C44" s="18" t="s">
        <v>22</v>
      </c>
      <c r="D44" s="23"/>
      <c r="E44" s="23"/>
      <c r="F44" s="16" t="str">
        <f>$F$10</f>
        <v>Karlovy Vary</v>
      </c>
      <c r="G44" s="23"/>
      <c r="H44" s="23"/>
      <c r="I44" s="23"/>
      <c r="J44" s="23"/>
      <c r="K44" s="18" t="s">
        <v>24</v>
      </c>
      <c r="L44" s="23"/>
      <c r="M44" s="280" t="str">
        <f>IF($O$10="","",$O$10)</f>
        <v>10.10.2013</v>
      </c>
      <c r="N44" s="240"/>
      <c r="O44" s="240"/>
      <c r="P44" s="240"/>
      <c r="Q44" s="23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5.75" customHeight="1">
      <c r="B46" s="22"/>
      <c r="C46" s="18" t="s">
        <v>28</v>
      </c>
      <c r="D46" s="23"/>
      <c r="E46" s="23"/>
      <c r="F46" s="16" t="str">
        <f>$E$13</f>
        <v>Statutární město Karlovy Vary,Moskevská 2035/21</v>
      </c>
      <c r="G46" s="23"/>
      <c r="H46" s="23"/>
      <c r="I46" s="23"/>
      <c r="J46" s="23"/>
      <c r="K46" s="18" t="s">
        <v>34</v>
      </c>
      <c r="L46" s="23"/>
      <c r="M46" s="243" t="str">
        <f>$E$19</f>
        <v>Jan Sobotka,Kynšperk n.O</v>
      </c>
      <c r="N46" s="240"/>
      <c r="O46" s="240"/>
      <c r="P46" s="240"/>
      <c r="Q46" s="240"/>
      <c r="R46" s="26"/>
      <c r="T46" s="23"/>
      <c r="U46" s="23"/>
    </row>
    <row r="47" spans="2:21" s="6" customFormat="1" ht="15" customHeight="1">
      <c r="B47" s="22"/>
      <c r="C47" s="18" t="s">
        <v>32</v>
      </c>
      <c r="D47" s="23"/>
      <c r="E47" s="23"/>
      <c r="F47" s="16" t="str">
        <f>IF($E$16="","",$E$16)</f>
        <v>Vyplň údaj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1.2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6"/>
      <c r="T48" s="23"/>
      <c r="U48" s="23"/>
    </row>
    <row r="49" spans="2:21" s="6" customFormat="1" ht="30" customHeight="1">
      <c r="B49" s="22"/>
      <c r="C49" s="281" t="s">
        <v>83</v>
      </c>
      <c r="D49" s="282"/>
      <c r="E49" s="282"/>
      <c r="F49" s="282"/>
      <c r="G49" s="282"/>
      <c r="H49" s="32"/>
      <c r="I49" s="32"/>
      <c r="J49" s="32"/>
      <c r="K49" s="32"/>
      <c r="L49" s="32"/>
      <c r="M49" s="32"/>
      <c r="N49" s="281" t="s">
        <v>84</v>
      </c>
      <c r="O49" s="282"/>
      <c r="P49" s="282"/>
      <c r="Q49" s="282"/>
      <c r="R49" s="3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47" s="6" customFormat="1" ht="30" customHeight="1">
      <c r="B51" s="22"/>
      <c r="C51" s="65" t="s">
        <v>85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0">
        <f>ROUNDUP($N$75,2)</f>
        <v>0</v>
      </c>
      <c r="O51" s="240"/>
      <c r="P51" s="240"/>
      <c r="Q51" s="240"/>
      <c r="R51" s="26"/>
      <c r="T51" s="23"/>
      <c r="U51" s="23"/>
      <c r="AU51" s="6" t="s">
        <v>86</v>
      </c>
    </row>
    <row r="52" spans="2:21" s="94" customFormat="1" ht="25.5" customHeight="1">
      <c r="B52" s="95"/>
      <c r="C52" s="96"/>
      <c r="D52" s="96" t="s">
        <v>87</v>
      </c>
      <c r="E52" s="96"/>
      <c r="F52" s="96"/>
      <c r="G52" s="96"/>
      <c r="H52" s="96"/>
      <c r="I52" s="96"/>
      <c r="J52" s="96"/>
      <c r="K52" s="96"/>
      <c r="L52" s="96"/>
      <c r="M52" s="96"/>
      <c r="N52" s="276">
        <f>ROUNDUP($N$76,2)</f>
        <v>0</v>
      </c>
      <c r="O52" s="277"/>
      <c r="P52" s="277"/>
      <c r="Q52" s="277"/>
      <c r="R52" s="97"/>
      <c r="T52" s="96"/>
      <c r="U52" s="96"/>
    </row>
    <row r="53" spans="2:21" s="98" customFormat="1" ht="21" customHeight="1">
      <c r="B53" s="99"/>
      <c r="C53" s="100"/>
      <c r="D53" s="100" t="s">
        <v>89</v>
      </c>
      <c r="E53" s="100"/>
      <c r="F53" s="100"/>
      <c r="G53" s="100"/>
      <c r="H53" s="100"/>
      <c r="I53" s="100"/>
      <c r="J53" s="100"/>
      <c r="K53" s="100"/>
      <c r="L53" s="100"/>
      <c r="M53" s="100"/>
      <c r="N53" s="278">
        <f>ROUNDUP($N$77,2)</f>
        <v>0</v>
      </c>
      <c r="O53" s="279"/>
      <c r="P53" s="279"/>
      <c r="Q53" s="279"/>
      <c r="R53" s="101"/>
      <c r="T53" s="100"/>
      <c r="U53" s="100"/>
    </row>
    <row r="54" spans="2:21" s="98" customFormat="1" ht="15.75" customHeight="1">
      <c r="B54" s="99"/>
      <c r="C54" s="100"/>
      <c r="D54" s="100" t="s">
        <v>425</v>
      </c>
      <c r="E54" s="100"/>
      <c r="F54" s="100"/>
      <c r="G54" s="100"/>
      <c r="H54" s="100"/>
      <c r="I54" s="100"/>
      <c r="J54" s="100"/>
      <c r="K54" s="100"/>
      <c r="L54" s="100"/>
      <c r="M54" s="100"/>
      <c r="N54" s="278">
        <f>ROUNDUP($N$99,2)</f>
        <v>0</v>
      </c>
      <c r="O54" s="279"/>
      <c r="P54" s="279"/>
      <c r="Q54" s="279"/>
      <c r="R54" s="101"/>
      <c r="T54" s="100"/>
      <c r="U54" s="100"/>
    </row>
    <row r="55" spans="2:21" s="94" customFormat="1" ht="25.5" customHeight="1">
      <c r="B55" s="95"/>
      <c r="C55" s="96"/>
      <c r="D55" s="96" t="s">
        <v>426</v>
      </c>
      <c r="E55" s="96"/>
      <c r="F55" s="96"/>
      <c r="G55" s="96"/>
      <c r="H55" s="96"/>
      <c r="I55" s="96"/>
      <c r="J55" s="96"/>
      <c r="K55" s="96"/>
      <c r="L55" s="96"/>
      <c r="M55" s="96"/>
      <c r="N55" s="276">
        <f>ROUNDUP($N$120,2)</f>
        <v>0</v>
      </c>
      <c r="O55" s="277"/>
      <c r="P55" s="277"/>
      <c r="Q55" s="277"/>
      <c r="R55" s="97"/>
      <c r="T55" s="96"/>
      <c r="U55" s="96"/>
    </row>
    <row r="56" spans="2:21" s="98" customFormat="1" ht="21" customHeight="1">
      <c r="B56" s="99"/>
      <c r="C56" s="100"/>
      <c r="D56" s="100" t="s">
        <v>427</v>
      </c>
      <c r="E56" s="100"/>
      <c r="F56" s="100"/>
      <c r="G56" s="100"/>
      <c r="H56" s="100"/>
      <c r="I56" s="100"/>
      <c r="J56" s="100"/>
      <c r="K56" s="100"/>
      <c r="L56" s="100"/>
      <c r="M56" s="100"/>
      <c r="N56" s="278">
        <f>ROUNDUP($N$121,2)</f>
        <v>0</v>
      </c>
      <c r="O56" s="279"/>
      <c r="P56" s="279"/>
      <c r="Q56" s="279"/>
      <c r="R56" s="101"/>
      <c r="T56" s="100"/>
      <c r="U56" s="100"/>
    </row>
    <row r="57" spans="2:21" s="98" customFormat="1" ht="21" customHeight="1">
      <c r="B57" s="99"/>
      <c r="C57" s="100"/>
      <c r="D57" s="100" t="s">
        <v>428</v>
      </c>
      <c r="E57" s="100"/>
      <c r="F57" s="100"/>
      <c r="G57" s="100"/>
      <c r="H57" s="100"/>
      <c r="I57" s="100"/>
      <c r="J57" s="100"/>
      <c r="K57" s="100"/>
      <c r="L57" s="100"/>
      <c r="M57" s="100"/>
      <c r="N57" s="278">
        <f>ROUNDUP($N$124,2)</f>
        <v>0</v>
      </c>
      <c r="O57" s="279"/>
      <c r="P57" s="279"/>
      <c r="Q57" s="279"/>
      <c r="R57" s="101"/>
      <c r="T57" s="100"/>
      <c r="U57" s="100"/>
    </row>
    <row r="58" spans="2:21" s="6" customFormat="1" ht="22.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6"/>
      <c r="T58" s="23"/>
      <c r="U58" s="23"/>
    </row>
    <row r="59" spans="2:21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/>
      <c r="T59" s="23"/>
      <c r="U59" s="23"/>
    </row>
    <row r="63" spans="2:19" s="6" customFormat="1" ht="7.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</row>
    <row r="64" spans="2:19" s="6" customFormat="1" ht="37.5" customHeight="1">
      <c r="B64" s="22"/>
      <c r="C64" s="239" t="s">
        <v>90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42"/>
    </row>
    <row r="65" spans="2:19" s="6" customFormat="1" ht="7.5" customHeight="1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42"/>
    </row>
    <row r="66" spans="2:19" s="6" customFormat="1" ht="30.75" customHeight="1">
      <c r="B66" s="22"/>
      <c r="C66" s="18" t="s">
        <v>16</v>
      </c>
      <c r="D66" s="23"/>
      <c r="E66" s="23"/>
      <c r="F66" s="286" t="str">
        <f>$F$6</f>
        <v>Karlovy Vary,Stará Role -Demolice řadových garáží v Jabloňové ulici aktualizace k 30.9.2013</v>
      </c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3"/>
      <c r="S66" s="42"/>
    </row>
    <row r="67" spans="2:19" s="6" customFormat="1" ht="37.5" customHeight="1">
      <c r="B67" s="22"/>
      <c r="C67" s="48" t="s">
        <v>218</v>
      </c>
      <c r="D67" s="23"/>
      <c r="E67" s="23"/>
      <c r="F67" s="241" t="str">
        <f>$F$7</f>
        <v>05 - Krajní garáž jednořadová sk.A-azbestocementový podhled</v>
      </c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3"/>
      <c r="S67" s="42"/>
    </row>
    <row r="68" spans="2:19" s="6" customFormat="1" ht="7.5" customHeight="1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42"/>
    </row>
    <row r="69" spans="2:19" s="6" customFormat="1" ht="18.75" customHeight="1">
      <c r="B69" s="22"/>
      <c r="C69" s="18" t="s">
        <v>22</v>
      </c>
      <c r="D69" s="23"/>
      <c r="E69" s="23"/>
      <c r="F69" s="16" t="str">
        <f>$F$10</f>
        <v>Karlovy Vary</v>
      </c>
      <c r="G69" s="23"/>
      <c r="H69" s="23"/>
      <c r="I69" s="23"/>
      <c r="J69" s="23"/>
      <c r="K69" s="18" t="s">
        <v>24</v>
      </c>
      <c r="L69" s="23"/>
      <c r="M69" s="280" t="str">
        <f>IF($O$10="","",$O$10)</f>
        <v>10.10.2013</v>
      </c>
      <c r="N69" s="240"/>
      <c r="O69" s="240"/>
      <c r="P69" s="240"/>
      <c r="Q69" s="23"/>
      <c r="R69" s="23"/>
      <c r="S69" s="42"/>
    </row>
    <row r="70" spans="2:19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42"/>
    </row>
    <row r="71" spans="2:19" s="6" customFormat="1" ht="15.75" customHeight="1">
      <c r="B71" s="22"/>
      <c r="C71" s="18" t="s">
        <v>28</v>
      </c>
      <c r="D71" s="23"/>
      <c r="E71" s="23"/>
      <c r="F71" s="16" t="str">
        <f>$E$13</f>
        <v>Statutární město Karlovy Vary,Moskevská 2035/21</v>
      </c>
      <c r="G71" s="23"/>
      <c r="H71" s="23"/>
      <c r="I71" s="23"/>
      <c r="J71" s="23"/>
      <c r="K71" s="18" t="s">
        <v>34</v>
      </c>
      <c r="L71" s="23"/>
      <c r="M71" s="243" t="str">
        <f>$E$19</f>
        <v>Jan Sobotka,Kynšperk n.O</v>
      </c>
      <c r="N71" s="240"/>
      <c r="O71" s="240"/>
      <c r="P71" s="240"/>
      <c r="Q71" s="240"/>
      <c r="R71" s="23"/>
      <c r="S71" s="42"/>
    </row>
    <row r="72" spans="2:19" s="6" customFormat="1" ht="15" customHeight="1">
      <c r="B72" s="22"/>
      <c r="C72" s="18" t="s">
        <v>32</v>
      </c>
      <c r="D72" s="23"/>
      <c r="E72" s="23"/>
      <c r="F72" s="16" t="str">
        <f>IF($E$16="","",$E$16)</f>
        <v>Vyplň údaj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19" s="6" customFormat="1" ht="11.25" customHeight="1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42"/>
    </row>
    <row r="74" spans="2:27" s="102" customFormat="1" ht="30" customHeight="1">
      <c r="B74" s="103"/>
      <c r="C74" s="104" t="s">
        <v>91</v>
      </c>
      <c r="D74" s="105" t="s">
        <v>55</v>
      </c>
      <c r="E74" s="105" t="s">
        <v>51</v>
      </c>
      <c r="F74" s="274" t="s">
        <v>92</v>
      </c>
      <c r="G74" s="275"/>
      <c r="H74" s="275"/>
      <c r="I74" s="275"/>
      <c r="J74" s="105" t="s">
        <v>93</v>
      </c>
      <c r="K74" s="105" t="s">
        <v>94</v>
      </c>
      <c r="L74" s="274" t="s">
        <v>95</v>
      </c>
      <c r="M74" s="275"/>
      <c r="N74" s="274" t="s">
        <v>96</v>
      </c>
      <c r="O74" s="275"/>
      <c r="P74" s="275"/>
      <c r="Q74" s="275"/>
      <c r="R74" s="106" t="s">
        <v>97</v>
      </c>
      <c r="S74" s="107"/>
      <c r="T74" s="58" t="s">
        <v>98</v>
      </c>
      <c r="U74" s="59" t="s">
        <v>39</v>
      </c>
      <c r="V74" s="59" t="s">
        <v>99</v>
      </c>
      <c r="W74" s="59" t="s">
        <v>100</v>
      </c>
      <c r="X74" s="59" t="s">
        <v>101</v>
      </c>
      <c r="Y74" s="59" t="s">
        <v>102</v>
      </c>
      <c r="Z74" s="59" t="s">
        <v>103</v>
      </c>
      <c r="AA74" s="60" t="s">
        <v>104</v>
      </c>
    </row>
    <row r="75" spans="2:63" s="6" customFormat="1" ht="30" customHeight="1">
      <c r="B75" s="22"/>
      <c r="C75" s="65" t="s">
        <v>85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63">
        <f>$BK$75</f>
        <v>0</v>
      </c>
      <c r="O75" s="240"/>
      <c r="P75" s="240"/>
      <c r="Q75" s="240"/>
      <c r="R75" s="23"/>
      <c r="S75" s="42"/>
      <c r="T75" s="62"/>
      <c r="U75" s="63"/>
      <c r="V75" s="63"/>
      <c r="W75" s="108">
        <f>$W$76+$W$120</f>
        <v>0</v>
      </c>
      <c r="X75" s="63"/>
      <c r="Y75" s="108">
        <f>$Y$76+$Y$120</f>
        <v>0</v>
      </c>
      <c r="Z75" s="63"/>
      <c r="AA75" s="109">
        <f>$AA$76+$AA$120</f>
        <v>22.677965999999998</v>
      </c>
      <c r="AT75" s="6" t="s">
        <v>69</v>
      </c>
      <c r="AU75" s="6" t="s">
        <v>86</v>
      </c>
      <c r="BK75" s="110">
        <f>$BK$76+$BK$120</f>
        <v>0</v>
      </c>
    </row>
    <row r="76" spans="2:63" s="111" customFormat="1" ht="37.5" customHeight="1">
      <c r="B76" s="112"/>
      <c r="C76" s="113"/>
      <c r="D76" s="114" t="s">
        <v>87</v>
      </c>
      <c r="E76" s="113"/>
      <c r="F76" s="113"/>
      <c r="G76" s="113"/>
      <c r="H76" s="113"/>
      <c r="I76" s="113"/>
      <c r="J76" s="113"/>
      <c r="K76" s="113"/>
      <c r="L76" s="113"/>
      <c r="M76" s="113"/>
      <c r="N76" s="264">
        <f>$BK$76</f>
        <v>0</v>
      </c>
      <c r="O76" s="265"/>
      <c r="P76" s="265"/>
      <c r="Q76" s="265"/>
      <c r="R76" s="113"/>
      <c r="S76" s="115"/>
      <c r="T76" s="116"/>
      <c r="U76" s="113"/>
      <c r="V76" s="113"/>
      <c r="W76" s="117">
        <f>$W$77</f>
        <v>0</v>
      </c>
      <c r="X76" s="113"/>
      <c r="Y76" s="117">
        <f>$Y$77</f>
        <v>0</v>
      </c>
      <c r="Z76" s="113"/>
      <c r="AA76" s="118">
        <f>$AA$77</f>
        <v>21.240806</v>
      </c>
      <c r="AR76" s="119" t="s">
        <v>21</v>
      </c>
      <c r="AT76" s="119" t="s">
        <v>69</v>
      </c>
      <c r="AU76" s="119" t="s">
        <v>70</v>
      </c>
      <c r="AY76" s="119" t="s">
        <v>105</v>
      </c>
      <c r="BK76" s="120">
        <f>$BK$77</f>
        <v>0</v>
      </c>
    </row>
    <row r="77" spans="2:63" s="111" customFormat="1" ht="21" customHeight="1">
      <c r="B77" s="112"/>
      <c r="C77" s="113"/>
      <c r="D77" s="121" t="s">
        <v>89</v>
      </c>
      <c r="E77" s="113"/>
      <c r="F77" s="113"/>
      <c r="G77" s="113"/>
      <c r="H77" s="113"/>
      <c r="I77" s="113"/>
      <c r="J77" s="113"/>
      <c r="K77" s="113"/>
      <c r="L77" s="113"/>
      <c r="M77" s="113"/>
      <c r="N77" s="266">
        <f>$BK$77</f>
        <v>0</v>
      </c>
      <c r="O77" s="265"/>
      <c r="P77" s="265"/>
      <c r="Q77" s="265"/>
      <c r="R77" s="113"/>
      <c r="S77" s="115"/>
      <c r="T77" s="116"/>
      <c r="U77" s="113"/>
      <c r="V77" s="113"/>
      <c r="W77" s="117">
        <f>$W$78+SUM($W$79:$W$99)</f>
        <v>0</v>
      </c>
      <c r="X77" s="113"/>
      <c r="Y77" s="117">
        <f>$Y$78+SUM($Y$79:$Y$99)</f>
        <v>0</v>
      </c>
      <c r="Z77" s="113"/>
      <c r="AA77" s="118">
        <f>$AA$78+SUM($AA$79:$AA$99)</f>
        <v>21.240806</v>
      </c>
      <c r="AR77" s="119" t="s">
        <v>21</v>
      </c>
      <c r="AT77" s="119" t="s">
        <v>69</v>
      </c>
      <c r="AU77" s="119" t="s">
        <v>21</v>
      </c>
      <c r="AY77" s="119" t="s">
        <v>105</v>
      </c>
      <c r="BK77" s="120">
        <f>$BK$78+SUM($BK$79:$BK$99)</f>
        <v>0</v>
      </c>
    </row>
    <row r="78" spans="2:65" s="6" customFormat="1" ht="27" customHeight="1">
      <c r="B78" s="22"/>
      <c r="C78" s="122" t="s">
        <v>21</v>
      </c>
      <c r="D78" s="122" t="s">
        <v>106</v>
      </c>
      <c r="E78" s="123" t="s">
        <v>429</v>
      </c>
      <c r="F78" s="268" t="s">
        <v>430</v>
      </c>
      <c r="G78" s="269"/>
      <c r="H78" s="269"/>
      <c r="I78" s="269"/>
      <c r="J78" s="125" t="s">
        <v>117</v>
      </c>
      <c r="K78" s="126">
        <v>16.154</v>
      </c>
      <c r="L78" s="270"/>
      <c r="M78" s="269"/>
      <c r="N78" s="271">
        <f>ROUND($L$78*$K$78,2)</f>
        <v>0</v>
      </c>
      <c r="O78" s="269"/>
      <c r="P78" s="269"/>
      <c r="Q78" s="269"/>
      <c r="R78" s="124" t="s">
        <v>110</v>
      </c>
      <c r="S78" s="42"/>
      <c r="T78" s="127"/>
      <c r="U78" s="128" t="s">
        <v>40</v>
      </c>
      <c r="V78" s="23"/>
      <c r="W78" s="23"/>
      <c r="X78" s="129">
        <v>0</v>
      </c>
      <c r="Y78" s="129">
        <f>$X$78*$K$78</f>
        <v>0</v>
      </c>
      <c r="Z78" s="129">
        <v>0.261</v>
      </c>
      <c r="AA78" s="130">
        <f>$Z$78*$K$78</f>
        <v>4.216194</v>
      </c>
      <c r="AR78" s="84" t="s">
        <v>111</v>
      </c>
      <c r="AT78" s="84" t="s">
        <v>106</v>
      </c>
      <c r="AU78" s="84" t="s">
        <v>79</v>
      </c>
      <c r="AY78" s="6" t="s">
        <v>105</v>
      </c>
      <c r="BE78" s="131">
        <f>IF($U$78="základní",$N$78,0)</f>
        <v>0</v>
      </c>
      <c r="BF78" s="131">
        <f>IF($U$78="snížená",$N$78,0)</f>
        <v>0</v>
      </c>
      <c r="BG78" s="131">
        <f>IF($U$78="zákl. přenesená",$N$78,0)</f>
        <v>0</v>
      </c>
      <c r="BH78" s="131">
        <f>IF($U$78="sníž. přenesená",$N$78,0)</f>
        <v>0</v>
      </c>
      <c r="BI78" s="131">
        <f>IF($U$78="nulová",$N$78,0)</f>
        <v>0</v>
      </c>
      <c r="BJ78" s="84" t="s">
        <v>21</v>
      </c>
      <c r="BK78" s="131">
        <f>ROUND($L$78*$K$78,2)</f>
        <v>0</v>
      </c>
      <c r="BL78" s="84" t="s">
        <v>111</v>
      </c>
      <c r="BM78" s="84" t="s">
        <v>588</v>
      </c>
    </row>
    <row r="79" spans="2:47" s="6" customFormat="1" ht="16.5" customHeight="1">
      <c r="B79" s="22"/>
      <c r="C79" s="23"/>
      <c r="D79" s="23"/>
      <c r="E79" s="23"/>
      <c r="F79" s="262" t="s">
        <v>430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42"/>
      <c r="T79" s="55"/>
      <c r="U79" s="23"/>
      <c r="V79" s="23"/>
      <c r="W79" s="23"/>
      <c r="X79" s="23"/>
      <c r="Y79" s="23"/>
      <c r="Z79" s="23"/>
      <c r="AA79" s="56"/>
      <c r="AT79" s="6" t="s">
        <v>114</v>
      </c>
      <c r="AU79" s="6" t="s">
        <v>79</v>
      </c>
    </row>
    <row r="80" spans="2:51" s="6" customFormat="1" ht="15.75" customHeight="1">
      <c r="B80" s="132"/>
      <c r="C80" s="133"/>
      <c r="D80" s="133"/>
      <c r="E80" s="133"/>
      <c r="F80" s="272" t="s">
        <v>433</v>
      </c>
      <c r="G80" s="273"/>
      <c r="H80" s="273"/>
      <c r="I80" s="273"/>
      <c r="J80" s="133"/>
      <c r="K80" s="134">
        <v>15.034</v>
      </c>
      <c r="L80" s="133"/>
      <c r="M80" s="133"/>
      <c r="N80" s="133"/>
      <c r="O80" s="133"/>
      <c r="P80" s="133"/>
      <c r="Q80" s="133"/>
      <c r="R80" s="133"/>
      <c r="S80" s="135"/>
      <c r="T80" s="136"/>
      <c r="U80" s="133"/>
      <c r="V80" s="133"/>
      <c r="W80" s="133"/>
      <c r="X80" s="133"/>
      <c r="Y80" s="133"/>
      <c r="Z80" s="133"/>
      <c r="AA80" s="137"/>
      <c r="AT80" s="138" t="s">
        <v>156</v>
      </c>
      <c r="AU80" s="138" t="s">
        <v>79</v>
      </c>
      <c r="AV80" s="138" t="s">
        <v>79</v>
      </c>
      <c r="AW80" s="138" t="s">
        <v>86</v>
      </c>
      <c r="AX80" s="138" t="s">
        <v>70</v>
      </c>
      <c r="AY80" s="138" t="s">
        <v>105</v>
      </c>
    </row>
    <row r="81" spans="2:51" s="6" customFormat="1" ht="15.75" customHeight="1">
      <c r="B81" s="132"/>
      <c r="C81" s="133"/>
      <c r="D81" s="133"/>
      <c r="E81" s="133"/>
      <c r="F81" s="272" t="s">
        <v>434</v>
      </c>
      <c r="G81" s="273"/>
      <c r="H81" s="273"/>
      <c r="I81" s="273"/>
      <c r="J81" s="133"/>
      <c r="K81" s="134">
        <v>1.12</v>
      </c>
      <c r="L81" s="133"/>
      <c r="M81" s="133"/>
      <c r="N81" s="133"/>
      <c r="O81" s="133"/>
      <c r="P81" s="133"/>
      <c r="Q81" s="133"/>
      <c r="R81" s="133"/>
      <c r="S81" s="135"/>
      <c r="T81" s="136"/>
      <c r="U81" s="133"/>
      <c r="V81" s="133"/>
      <c r="W81" s="133"/>
      <c r="X81" s="133"/>
      <c r="Y81" s="133"/>
      <c r="Z81" s="133"/>
      <c r="AA81" s="137"/>
      <c r="AT81" s="138" t="s">
        <v>156</v>
      </c>
      <c r="AU81" s="138" t="s">
        <v>79</v>
      </c>
      <c r="AV81" s="138" t="s">
        <v>79</v>
      </c>
      <c r="AW81" s="138" t="s">
        <v>86</v>
      </c>
      <c r="AX81" s="138" t="s">
        <v>70</v>
      </c>
      <c r="AY81" s="138" t="s">
        <v>105</v>
      </c>
    </row>
    <row r="82" spans="2:65" s="6" customFormat="1" ht="27" customHeight="1">
      <c r="B82" s="22"/>
      <c r="C82" s="122" t="s">
        <v>79</v>
      </c>
      <c r="D82" s="122" t="s">
        <v>106</v>
      </c>
      <c r="E82" s="123" t="s">
        <v>435</v>
      </c>
      <c r="F82" s="268" t="s">
        <v>436</v>
      </c>
      <c r="G82" s="269"/>
      <c r="H82" s="269"/>
      <c r="I82" s="269"/>
      <c r="J82" s="125" t="s">
        <v>437</v>
      </c>
      <c r="K82" s="126">
        <v>8.754</v>
      </c>
      <c r="L82" s="270"/>
      <c r="M82" s="269"/>
      <c r="N82" s="271">
        <f>ROUND($L$82*$K$82,2)</f>
        <v>0</v>
      </c>
      <c r="O82" s="269"/>
      <c r="P82" s="269"/>
      <c r="Q82" s="269"/>
      <c r="R82" s="124" t="s">
        <v>110</v>
      </c>
      <c r="S82" s="42"/>
      <c r="T82" s="127"/>
      <c r="U82" s="128" t="s">
        <v>40</v>
      </c>
      <c r="V82" s="23"/>
      <c r="W82" s="23"/>
      <c r="X82" s="129">
        <v>0</v>
      </c>
      <c r="Y82" s="129">
        <f>$X$82*$K$82</f>
        <v>0</v>
      </c>
      <c r="Z82" s="129">
        <v>1.8</v>
      </c>
      <c r="AA82" s="130">
        <f>$Z$82*$K$82</f>
        <v>15.7572</v>
      </c>
      <c r="AR82" s="84" t="s">
        <v>111</v>
      </c>
      <c r="AT82" s="84" t="s">
        <v>106</v>
      </c>
      <c r="AU82" s="84" t="s">
        <v>79</v>
      </c>
      <c r="AY82" s="6" t="s">
        <v>105</v>
      </c>
      <c r="BE82" s="131">
        <f>IF($U$82="základní",$N$82,0)</f>
        <v>0</v>
      </c>
      <c r="BF82" s="131">
        <f>IF($U$82="snížená",$N$82,0)</f>
        <v>0</v>
      </c>
      <c r="BG82" s="131">
        <f>IF($U$82="zákl. přenesená",$N$82,0)</f>
        <v>0</v>
      </c>
      <c r="BH82" s="131">
        <f>IF($U$82="sníž. přenesená",$N$82,0)</f>
        <v>0</v>
      </c>
      <c r="BI82" s="131">
        <f>IF($U$82="nulová",$N$82,0)</f>
        <v>0</v>
      </c>
      <c r="BJ82" s="84" t="s">
        <v>21</v>
      </c>
      <c r="BK82" s="131">
        <f>ROUND($L$82*$K$82,2)</f>
        <v>0</v>
      </c>
      <c r="BL82" s="84" t="s">
        <v>111</v>
      </c>
      <c r="BM82" s="84" t="s">
        <v>589</v>
      </c>
    </row>
    <row r="83" spans="2:47" s="6" customFormat="1" ht="16.5" customHeight="1">
      <c r="B83" s="22"/>
      <c r="C83" s="23"/>
      <c r="D83" s="23"/>
      <c r="E83" s="23"/>
      <c r="F83" s="262" t="s">
        <v>517</v>
      </c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42"/>
      <c r="T83" s="55"/>
      <c r="U83" s="23"/>
      <c r="V83" s="23"/>
      <c r="W83" s="23"/>
      <c r="X83" s="23"/>
      <c r="Y83" s="23"/>
      <c r="Z83" s="23"/>
      <c r="AA83" s="56"/>
      <c r="AT83" s="6" t="s">
        <v>114</v>
      </c>
      <c r="AU83" s="6" t="s">
        <v>79</v>
      </c>
    </row>
    <row r="84" spans="2:51" s="6" customFormat="1" ht="27" customHeight="1">
      <c r="B84" s="132"/>
      <c r="C84" s="133"/>
      <c r="D84" s="133"/>
      <c r="E84" s="133"/>
      <c r="F84" s="272" t="s">
        <v>440</v>
      </c>
      <c r="G84" s="273"/>
      <c r="H84" s="273"/>
      <c r="I84" s="273"/>
      <c r="J84" s="133"/>
      <c r="K84" s="134">
        <v>10.476</v>
      </c>
      <c r="L84" s="133"/>
      <c r="M84" s="133"/>
      <c r="N84" s="133"/>
      <c r="O84" s="133"/>
      <c r="P84" s="133"/>
      <c r="Q84" s="133"/>
      <c r="R84" s="133"/>
      <c r="S84" s="135"/>
      <c r="T84" s="136"/>
      <c r="U84" s="133"/>
      <c r="V84" s="133"/>
      <c r="W84" s="133"/>
      <c r="X84" s="133"/>
      <c r="Y84" s="133"/>
      <c r="Z84" s="133"/>
      <c r="AA84" s="137"/>
      <c r="AT84" s="138" t="s">
        <v>156</v>
      </c>
      <c r="AU84" s="138" t="s">
        <v>79</v>
      </c>
      <c r="AV84" s="138" t="s">
        <v>79</v>
      </c>
      <c r="AW84" s="138" t="s">
        <v>86</v>
      </c>
      <c r="AX84" s="138" t="s">
        <v>70</v>
      </c>
      <c r="AY84" s="138" t="s">
        <v>105</v>
      </c>
    </row>
    <row r="85" spans="2:51" s="6" customFormat="1" ht="15.75" customHeight="1">
      <c r="B85" s="132"/>
      <c r="C85" s="133"/>
      <c r="D85" s="133"/>
      <c r="E85" s="133"/>
      <c r="F85" s="272" t="s">
        <v>441</v>
      </c>
      <c r="G85" s="273"/>
      <c r="H85" s="273"/>
      <c r="I85" s="273"/>
      <c r="J85" s="133"/>
      <c r="K85" s="134">
        <v>-1.722</v>
      </c>
      <c r="L85" s="133"/>
      <c r="M85" s="133"/>
      <c r="N85" s="133"/>
      <c r="O85" s="133"/>
      <c r="P85" s="133"/>
      <c r="Q85" s="133"/>
      <c r="R85" s="133"/>
      <c r="S85" s="135"/>
      <c r="T85" s="136"/>
      <c r="U85" s="133"/>
      <c r="V85" s="133"/>
      <c r="W85" s="133"/>
      <c r="X85" s="133"/>
      <c r="Y85" s="133"/>
      <c r="Z85" s="133"/>
      <c r="AA85" s="137"/>
      <c r="AT85" s="138" t="s">
        <v>156</v>
      </c>
      <c r="AU85" s="138" t="s">
        <v>79</v>
      </c>
      <c r="AV85" s="138" t="s">
        <v>79</v>
      </c>
      <c r="AW85" s="138" t="s">
        <v>86</v>
      </c>
      <c r="AX85" s="138" t="s">
        <v>70</v>
      </c>
      <c r="AY85" s="138" t="s">
        <v>105</v>
      </c>
    </row>
    <row r="86" spans="2:65" s="6" customFormat="1" ht="27" customHeight="1">
      <c r="B86" s="22"/>
      <c r="C86" s="122" t="s">
        <v>120</v>
      </c>
      <c r="D86" s="122" t="s">
        <v>106</v>
      </c>
      <c r="E86" s="123" t="s">
        <v>442</v>
      </c>
      <c r="F86" s="268" t="s">
        <v>443</v>
      </c>
      <c r="G86" s="269"/>
      <c r="H86" s="269"/>
      <c r="I86" s="269"/>
      <c r="J86" s="125" t="s">
        <v>437</v>
      </c>
      <c r="K86" s="126">
        <v>0.234</v>
      </c>
      <c r="L86" s="270"/>
      <c r="M86" s="269"/>
      <c r="N86" s="271">
        <f>ROUND($L$86*$K$86,2)</f>
        <v>0</v>
      </c>
      <c r="O86" s="269"/>
      <c r="P86" s="269"/>
      <c r="Q86" s="269"/>
      <c r="R86" s="124" t="s">
        <v>110</v>
      </c>
      <c r="S86" s="42"/>
      <c r="T86" s="127"/>
      <c r="U86" s="128" t="s">
        <v>40</v>
      </c>
      <c r="V86" s="23"/>
      <c r="W86" s="23"/>
      <c r="X86" s="129">
        <v>0</v>
      </c>
      <c r="Y86" s="129">
        <f>$X$86*$K$86</f>
        <v>0</v>
      </c>
      <c r="Z86" s="129">
        <v>1.8</v>
      </c>
      <c r="AA86" s="130">
        <f>$Z$86*$K$86</f>
        <v>0.4212</v>
      </c>
      <c r="AR86" s="84" t="s">
        <v>111</v>
      </c>
      <c r="AT86" s="84" t="s">
        <v>106</v>
      </c>
      <c r="AU86" s="84" t="s">
        <v>79</v>
      </c>
      <c r="AY86" s="6" t="s">
        <v>105</v>
      </c>
      <c r="BE86" s="131">
        <f>IF($U$86="základní",$N$86,0)</f>
        <v>0</v>
      </c>
      <c r="BF86" s="131">
        <f>IF($U$86="snížená",$N$86,0)</f>
        <v>0</v>
      </c>
      <c r="BG86" s="131">
        <f>IF($U$86="zákl. přenesená",$N$86,0)</f>
        <v>0</v>
      </c>
      <c r="BH86" s="131">
        <f>IF($U$86="sníž. přenesená",$N$86,0)</f>
        <v>0</v>
      </c>
      <c r="BI86" s="131">
        <f>IF($U$86="nulová",$N$86,0)</f>
        <v>0</v>
      </c>
      <c r="BJ86" s="84" t="s">
        <v>21</v>
      </c>
      <c r="BK86" s="131">
        <f>ROUND($L$86*$K$86,2)</f>
        <v>0</v>
      </c>
      <c r="BL86" s="84" t="s">
        <v>111</v>
      </c>
      <c r="BM86" s="84" t="s">
        <v>590</v>
      </c>
    </row>
    <row r="87" spans="2:47" s="6" customFormat="1" ht="16.5" customHeight="1">
      <c r="B87" s="22"/>
      <c r="C87" s="23"/>
      <c r="D87" s="23"/>
      <c r="E87" s="23"/>
      <c r="F87" s="262" t="s">
        <v>443</v>
      </c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42"/>
      <c r="T87" s="55"/>
      <c r="U87" s="23"/>
      <c r="V87" s="23"/>
      <c r="W87" s="23"/>
      <c r="X87" s="23"/>
      <c r="Y87" s="23"/>
      <c r="Z87" s="23"/>
      <c r="AA87" s="56"/>
      <c r="AT87" s="6" t="s">
        <v>114</v>
      </c>
      <c r="AU87" s="6" t="s">
        <v>79</v>
      </c>
    </row>
    <row r="88" spans="2:51" s="6" customFormat="1" ht="15.75" customHeight="1">
      <c r="B88" s="132"/>
      <c r="C88" s="133"/>
      <c r="D88" s="133"/>
      <c r="E88" s="133"/>
      <c r="F88" s="272" t="s">
        <v>446</v>
      </c>
      <c r="G88" s="273"/>
      <c r="H88" s="273"/>
      <c r="I88" s="273"/>
      <c r="J88" s="133"/>
      <c r="K88" s="134">
        <v>0.234</v>
      </c>
      <c r="L88" s="133"/>
      <c r="M88" s="133"/>
      <c r="N88" s="133"/>
      <c r="O88" s="133"/>
      <c r="P88" s="133"/>
      <c r="Q88" s="133"/>
      <c r="R88" s="133"/>
      <c r="S88" s="135"/>
      <c r="T88" s="136"/>
      <c r="U88" s="133"/>
      <c r="V88" s="133"/>
      <c r="W88" s="133"/>
      <c r="X88" s="133"/>
      <c r="Y88" s="133"/>
      <c r="Z88" s="133"/>
      <c r="AA88" s="137"/>
      <c r="AT88" s="138" t="s">
        <v>156</v>
      </c>
      <c r="AU88" s="138" t="s">
        <v>79</v>
      </c>
      <c r="AV88" s="138" t="s">
        <v>79</v>
      </c>
      <c r="AW88" s="138" t="s">
        <v>86</v>
      </c>
      <c r="AX88" s="138" t="s">
        <v>21</v>
      </c>
      <c r="AY88" s="138" t="s">
        <v>105</v>
      </c>
    </row>
    <row r="89" spans="2:65" s="6" customFormat="1" ht="27" customHeight="1">
      <c r="B89" s="22"/>
      <c r="C89" s="122" t="s">
        <v>111</v>
      </c>
      <c r="D89" s="122" t="s">
        <v>106</v>
      </c>
      <c r="E89" s="123" t="s">
        <v>447</v>
      </c>
      <c r="F89" s="268" t="s">
        <v>448</v>
      </c>
      <c r="G89" s="269"/>
      <c r="H89" s="269"/>
      <c r="I89" s="269"/>
      <c r="J89" s="125" t="s">
        <v>117</v>
      </c>
      <c r="K89" s="126">
        <v>0.7</v>
      </c>
      <c r="L89" s="270"/>
      <c r="M89" s="269"/>
      <c r="N89" s="271">
        <f>ROUND($L$89*$K$89,2)</f>
        <v>0</v>
      </c>
      <c r="O89" s="269"/>
      <c r="P89" s="269"/>
      <c r="Q89" s="269"/>
      <c r="R89" s="124" t="s">
        <v>110</v>
      </c>
      <c r="S89" s="42"/>
      <c r="T89" s="127"/>
      <c r="U89" s="128" t="s">
        <v>40</v>
      </c>
      <c r="V89" s="23"/>
      <c r="W89" s="23"/>
      <c r="X89" s="129">
        <v>0</v>
      </c>
      <c r="Y89" s="129">
        <f>$X$89*$K$89</f>
        <v>0</v>
      </c>
      <c r="Z89" s="129">
        <v>0.055</v>
      </c>
      <c r="AA89" s="130">
        <f>$Z$89*$K$89</f>
        <v>0.0385</v>
      </c>
      <c r="AR89" s="84" t="s">
        <v>111</v>
      </c>
      <c r="AT89" s="84" t="s">
        <v>106</v>
      </c>
      <c r="AU89" s="84" t="s">
        <v>79</v>
      </c>
      <c r="AY89" s="6" t="s">
        <v>105</v>
      </c>
      <c r="BE89" s="131">
        <f>IF($U$89="základní",$N$89,0)</f>
        <v>0</v>
      </c>
      <c r="BF89" s="131">
        <f>IF($U$89="snížená",$N$89,0)</f>
        <v>0</v>
      </c>
      <c r="BG89" s="131">
        <f>IF($U$89="zákl. přenesená",$N$89,0)</f>
        <v>0</v>
      </c>
      <c r="BH89" s="131">
        <f>IF($U$89="sníž. přenesená",$N$89,0)</f>
        <v>0</v>
      </c>
      <c r="BI89" s="131">
        <f>IF($U$89="nulová",$N$89,0)</f>
        <v>0</v>
      </c>
      <c r="BJ89" s="84" t="s">
        <v>21</v>
      </c>
      <c r="BK89" s="131">
        <f>ROUND($L$89*$K$89,2)</f>
        <v>0</v>
      </c>
      <c r="BL89" s="84" t="s">
        <v>111</v>
      </c>
      <c r="BM89" s="84" t="s">
        <v>591</v>
      </c>
    </row>
    <row r="90" spans="2:47" s="6" customFormat="1" ht="16.5" customHeight="1">
      <c r="B90" s="22"/>
      <c r="C90" s="23"/>
      <c r="D90" s="23"/>
      <c r="E90" s="23"/>
      <c r="F90" s="262" t="s">
        <v>448</v>
      </c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42"/>
      <c r="T90" s="55"/>
      <c r="U90" s="23"/>
      <c r="V90" s="23"/>
      <c r="W90" s="23"/>
      <c r="X90" s="23"/>
      <c r="Y90" s="23"/>
      <c r="Z90" s="23"/>
      <c r="AA90" s="56"/>
      <c r="AT90" s="6" t="s">
        <v>114</v>
      </c>
      <c r="AU90" s="6" t="s">
        <v>79</v>
      </c>
    </row>
    <row r="91" spans="2:51" s="6" customFormat="1" ht="15.75" customHeight="1">
      <c r="B91" s="132"/>
      <c r="C91" s="133"/>
      <c r="D91" s="133"/>
      <c r="E91" s="133"/>
      <c r="F91" s="272" t="s">
        <v>451</v>
      </c>
      <c r="G91" s="273"/>
      <c r="H91" s="273"/>
      <c r="I91" s="273"/>
      <c r="J91" s="133"/>
      <c r="K91" s="134">
        <v>0.7</v>
      </c>
      <c r="L91" s="133"/>
      <c r="M91" s="133"/>
      <c r="N91" s="133"/>
      <c r="O91" s="133"/>
      <c r="P91" s="133"/>
      <c r="Q91" s="133"/>
      <c r="R91" s="133"/>
      <c r="S91" s="135"/>
      <c r="T91" s="136"/>
      <c r="U91" s="133"/>
      <c r="V91" s="133"/>
      <c r="W91" s="133"/>
      <c r="X91" s="133"/>
      <c r="Y91" s="133"/>
      <c r="Z91" s="133"/>
      <c r="AA91" s="137"/>
      <c r="AT91" s="138" t="s">
        <v>156</v>
      </c>
      <c r="AU91" s="138" t="s">
        <v>79</v>
      </c>
      <c r="AV91" s="138" t="s">
        <v>79</v>
      </c>
      <c r="AW91" s="138" t="s">
        <v>86</v>
      </c>
      <c r="AX91" s="138" t="s">
        <v>21</v>
      </c>
      <c r="AY91" s="138" t="s">
        <v>105</v>
      </c>
    </row>
    <row r="92" spans="2:65" s="6" customFormat="1" ht="27" customHeight="1">
      <c r="B92" s="22"/>
      <c r="C92" s="122" t="s">
        <v>130</v>
      </c>
      <c r="D92" s="122" t="s">
        <v>106</v>
      </c>
      <c r="E92" s="123" t="s">
        <v>452</v>
      </c>
      <c r="F92" s="268" t="s">
        <v>453</v>
      </c>
      <c r="G92" s="269"/>
      <c r="H92" s="269"/>
      <c r="I92" s="269"/>
      <c r="J92" s="125" t="s">
        <v>454</v>
      </c>
      <c r="K92" s="126">
        <v>0.144</v>
      </c>
      <c r="L92" s="270"/>
      <c r="M92" s="269"/>
      <c r="N92" s="271">
        <f>ROUND($L$92*$K$92,2)</f>
        <v>0</v>
      </c>
      <c r="O92" s="269"/>
      <c r="P92" s="269"/>
      <c r="Q92" s="269"/>
      <c r="R92" s="124" t="s">
        <v>110</v>
      </c>
      <c r="S92" s="42"/>
      <c r="T92" s="127"/>
      <c r="U92" s="128" t="s">
        <v>40</v>
      </c>
      <c r="V92" s="23"/>
      <c r="W92" s="23"/>
      <c r="X92" s="129">
        <v>0</v>
      </c>
      <c r="Y92" s="129">
        <f>$X$92*$K$92</f>
        <v>0</v>
      </c>
      <c r="Z92" s="129">
        <v>1.258</v>
      </c>
      <c r="AA92" s="130">
        <f>$Z$92*$K$92</f>
        <v>0.18115199999999998</v>
      </c>
      <c r="AR92" s="84" t="s">
        <v>111</v>
      </c>
      <c r="AT92" s="84" t="s">
        <v>106</v>
      </c>
      <c r="AU92" s="84" t="s">
        <v>79</v>
      </c>
      <c r="AY92" s="6" t="s">
        <v>105</v>
      </c>
      <c r="BE92" s="131">
        <f>IF($U$92="základní",$N$92,0)</f>
        <v>0</v>
      </c>
      <c r="BF92" s="131">
        <f>IF($U$92="snížená",$N$92,0)</f>
        <v>0</v>
      </c>
      <c r="BG92" s="131">
        <f>IF($U$92="zákl. přenesená",$N$92,0)</f>
        <v>0</v>
      </c>
      <c r="BH92" s="131">
        <f>IF($U$92="sníž. přenesená",$N$92,0)</f>
        <v>0</v>
      </c>
      <c r="BI92" s="131">
        <f>IF($U$92="nulová",$N$92,0)</f>
        <v>0</v>
      </c>
      <c r="BJ92" s="84" t="s">
        <v>21</v>
      </c>
      <c r="BK92" s="131">
        <f>ROUND($L$92*$K$92,2)</f>
        <v>0</v>
      </c>
      <c r="BL92" s="84" t="s">
        <v>111</v>
      </c>
      <c r="BM92" s="84" t="s">
        <v>592</v>
      </c>
    </row>
    <row r="93" spans="2:47" s="6" customFormat="1" ht="16.5" customHeight="1">
      <c r="B93" s="22"/>
      <c r="C93" s="23"/>
      <c r="D93" s="23"/>
      <c r="E93" s="23"/>
      <c r="F93" s="262" t="s">
        <v>453</v>
      </c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42"/>
      <c r="T93" s="55"/>
      <c r="U93" s="23"/>
      <c r="V93" s="23"/>
      <c r="W93" s="23"/>
      <c r="X93" s="23"/>
      <c r="Y93" s="23"/>
      <c r="Z93" s="23"/>
      <c r="AA93" s="56"/>
      <c r="AT93" s="6" t="s">
        <v>114</v>
      </c>
      <c r="AU93" s="6" t="s">
        <v>79</v>
      </c>
    </row>
    <row r="94" spans="2:51" s="6" customFormat="1" ht="15.75" customHeight="1">
      <c r="B94" s="132"/>
      <c r="C94" s="133"/>
      <c r="D94" s="133"/>
      <c r="E94" s="133"/>
      <c r="F94" s="272" t="s">
        <v>457</v>
      </c>
      <c r="G94" s="273"/>
      <c r="H94" s="273"/>
      <c r="I94" s="273"/>
      <c r="J94" s="133"/>
      <c r="K94" s="134">
        <v>0.107</v>
      </c>
      <c r="L94" s="133"/>
      <c r="M94" s="133"/>
      <c r="N94" s="133"/>
      <c r="O94" s="133"/>
      <c r="P94" s="133"/>
      <c r="Q94" s="133"/>
      <c r="R94" s="133"/>
      <c r="S94" s="135"/>
      <c r="T94" s="136"/>
      <c r="U94" s="133"/>
      <c r="V94" s="133"/>
      <c r="W94" s="133"/>
      <c r="X94" s="133"/>
      <c r="Y94" s="133"/>
      <c r="Z94" s="133"/>
      <c r="AA94" s="137"/>
      <c r="AT94" s="138" t="s">
        <v>156</v>
      </c>
      <c r="AU94" s="138" t="s">
        <v>79</v>
      </c>
      <c r="AV94" s="138" t="s">
        <v>79</v>
      </c>
      <c r="AW94" s="138" t="s">
        <v>86</v>
      </c>
      <c r="AX94" s="138" t="s">
        <v>70</v>
      </c>
      <c r="AY94" s="138" t="s">
        <v>105</v>
      </c>
    </row>
    <row r="95" spans="2:51" s="6" customFormat="1" ht="15.75" customHeight="1">
      <c r="B95" s="132"/>
      <c r="C95" s="133"/>
      <c r="D95" s="133"/>
      <c r="E95" s="133"/>
      <c r="F95" s="272" t="s">
        <v>458</v>
      </c>
      <c r="G95" s="273"/>
      <c r="H95" s="273"/>
      <c r="I95" s="273"/>
      <c r="J95" s="133"/>
      <c r="K95" s="134">
        <v>0.037</v>
      </c>
      <c r="L95" s="133"/>
      <c r="M95" s="133"/>
      <c r="N95" s="133"/>
      <c r="O95" s="133"/>
      <c r="P95" s="133"/>
      <c r="Q95" s="133"/>
      <c r="R95" s="133"/>
      <c r="S95" s="135"/>
      <c r="T95" s="136"/>
      <c r="U95" s="133"/>
      <c r="V95" s="133"/>
      <c r="W95" s="133"/>
      <c r="X95" s="133"/>
      <c r="Y95" s="133"/>
      <c r="Z95" s="133"/>
      <c r="AA95" s="137"/>
      <c r="AT95" s="138" t="s">
        <v>156</v>
      </c>
      <c r="AU95" s="138" t="s">
        <v>79</v>
      </c>
      <c r="AV95" s="138" t="s">
        <v>79</v>
      </c>
      <c r="AW95" s="138" t="s">
        <v>86</v>
      </c>
      <c r="AX95" s="138" t="s">
        <v>70</v>
      </c>
      <c r="AY95" s="138" t="s">
        <v>105</v>
      </c>
    </row>
    <row r="96" spans="2:65" s="6" customFormat="1" ht="15.75" customHeight="1">
      <c r="B96" s="22"/>
      <c r="C96" s="122" t="s">
        <v>135</v>
      </c>
      <c r="D96" s="122" t="s">
        <v>106</v>
      </c>
      <c r="E96" s="123" t="s">
        <v>593</v>
      </c>
      <c r="F96" s="268" t="s">
        <v>594</v>
      </c>
      <c r="G96" s="269"/>
      <c r="H96" s="269"/>
      <c r="I96" s="269"/>
      <c r="J96" s="125" t="s">
        <v>117</v>
      </c>
      <c r="K96" s="126">
        <v>28.48</v>
      </c>
      <c r="L96" s="270"/>
      <c r="M96" s="269"/>
      <c r="N96" s="271">
        <f>ROUND($L$96*$K$96,2)</f>
        <v>0</v>
      </c>
      <c r="O96" s="269"/>
      <c r="P96" s="269"/>
      <c r="Q96" s="269"/>
      <c r="R96" s="124"/>
      <c r="S96" s="42"/>
      <c r="T96" s="127"/>
      <c r="U96" s="128" t="s">
        <v>40</v>
      </c>
      <c r="V96" s="23"/>
      <c r="W96" s="23"/>
      <c r="X96" s="129">
        <v>0</v>
      </c>
      <c r="Y96" s="129">
        <f>$X$96*$K$96</f>
        <v>0</v>
      </c>
      <c r="Z96" s="129">
        <v>0.022</v>
      </c>
      <c r="AA96" s="130">
        <f>$Z$96*$K$96</f>
        <v>0.62656</v>
      </c>
      <c r="AR96" s="84" t="s">
        <v>111</v>
      </c>
      <c r="AT96" s="84" t="s">
        <v>106</v>
      </c>
      <c r="AU96" s="84" t="s">
        <v>79</v>
      </c>
      <c r="AY96" s="6" t="s">
        <v>105</v>
      </c>
      <c r="BE96" s="131">
        <f>IF($U$96="základní",$N$96,0)</f>
        <v>0</v>
      </c>
      <c r="BF96" s="131">
        <f>IF($U$96="snížená",$N$96,0)</f>
        <v>0</v>
      </c>
      <c r="BG96" s="131">
        <f>IF($U$96="zákl. přenesená",$N$96,0)</f>
        <v>0</v>
      </c>
      <c r="BH96" s="131">
        <f>IF($U$96="sníž. přenesená",$N$96,0)</f>
        <v>0</v>
      </c>
      <c r="BI96" s="131">
        <f>IF($U$96="nulová",$N$96,0)</f>
        <v>0</v>
      </c>
      <c r="BJ96" s="84" t="s">
        <v>21</v>
      </c>
      <c r="BK96" s="131">
        <f>ROUND($L$96*$K$96,2)</f>
        <v>0</v>
      </c>
      <c r="BL96" s="84" t="s">
        <v>111</v>
      </c>
      <c r="BM96" s="84" t="s">
        <v>595</v>
      </c>
    </row>
    <row r="97" spans="2:47" s="6" customFormat="1" ht="16.5" customHeight="1">
      <c r="B97" s="22"/>
      <c r="C97" s="23"/>
      <c r="D97" s="23"/>
      <c r="E97" s="23"/>
      <c r="F97" s="262" t="s">
        <v>596</v>
      </c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42"/>
      <c r="T97" s="55"/>
      <c r="U97" s="23"/>
      <c r="V97" s="23"/>
      <c r="W97" s="23"/>
      <c r="X97" s="23"/>
      <c r="Y97" s="23"/>
      <c r="Z97" s="23"/>
      <c r="AA97" s="56"/>
      <c r="AT97" s="6" t="s">
        <v>114</v>
      </c>
      <c r="AU97" s="6" t="s">
        <v>79</v>
      </c>
    </row>
    <row r="98" spans="2:51" s="6" customFormat="1" ht="15.75" customHeight="1">
      <c r="B98" s="132"/>
      <c r="C98" s="133"/>
      <c r="D98" s="133"/>
      <c r="E98" s="133"/>
      <c r="F98" s="272" t="s">
        <v>509</v>
      </c>
      <c r="G98" s="273"/>
      <c r="H98" s="273"/>
      <c r="I98" s="273"/>
      <c r="J98" s="133"/>
      <c r="K98" s="134">
        <v>28.48</v>
      </c>
      <c r="L98" s="133"/>
      <c r="M98" s="133"/>
      <c r="N98" s="133"/>
      <c r="O98" s="133"/>
      <c r="P98" s="133"/>
      <c r="Q98" s="133"/>
      <c r="R98" s="133"/>
      <c r="S98" s="135"/>
      <c r="T98" s="136"/>
      <c r="U98" s="133"/>
      <c r="V98" s="133"/>
      <c r="W98" s="133"/>
      <c r="X98" s="133"/>
      <c r="Y98" s="133"/>
      <c r="Z98" s="133"/>
      <c r="AA98" s="137"/>
      <c r="AT98" s="138" t="s">
        <v>156</v>
      </c>
      <c r="AU98" s="138" t="s">
        <v>79</v>
      </c>
      <c r="AV98" s="138" t="s">
        <v>79</v>
      </c>
      <c r="AW98" s="138" t="s">
        <v>86</v>
      </c>
      <c r="AX98" s="138" t="s">
        <v>21</v>
      </c>
      <c r="AY98" s="138" t="s">
        <v>105</v>
      </c>
    </row>
    <row r="99" spans="2:63" s="111" customFormat="1" ht="23.25" customHeight="1">
      <c r="B99" s="112"/>
      <c r="C99" s="113"/>
      <c r="D99" s="121" t="s">
        <v>425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66">
        <f>$BK$99</f>
        <v>0</v>
      </c>
      <c r="O99" s="265"/>
      <c r="P99" s="265"/>
      <c r="Q99" s="265"/>
      <c r="R99" s="113"/>
      <c r="S99" s="115"/>
      <c r="T99" s="116"/>
      <c r="U99" s="113"/>
      <c r="V99" s="113"/>
      <c r="W99" s="117">
        <f>SUM($W$100:$W$119)</f>
        <v>0</v>
      </c>
      <c r="X99" s="113"/>
      <c r="Y99" s="117">
        <f>SUM($Y$100:$Y$119)</f>
        <v>0</v>
      </c>
      <c r="Z99" s="113"/>
      <c r="AA99" s="118">
        <f>SUM($AA$100:$AA$119)</f>
        <v>0</v>
      </c>
      <c r="AR99" s="119" t="s">
        <v>21</v>
      </c>
      <c r="AT99" s="119" t="s">
        <v>69</v>
      </c>
      <c r="AU99" s="119" t="s">
        <v>79</v>
      </c>
      <c r="AY99" s="119" t="s">
        <v>105</v>
      </c>
      <c r="BK99" s="120">
        <f>SUM($BK$100:$BK$119)</f>
        <v>0</v>
      </c>
    </row>
    <row r="100" spans="2:65" s="6" customFormat="1" ht="39" customHeight="1">
      <c r="B100" s="22"/>
      <c r="C100" s="122" t="s">
        <v>140</v>
      </c>
      <c r="D100" s="122" t="s">
        <v>106</v>
      </c>
      <c r="E100" s="123" t="s">
        <v>459</v>
      </c>
      <c r="F100" s="268" t="s">
        <v>460</v>
      </c>
      <c r="G100" s="269"/>
      <c r="H100" s="269"/>
      <c r="I100" s="269"/>
      <c r="J100" s="125" t="s">
        <v>454</v>
      </c>
      <c r="K100" s="126">
        <v>22.678</v>
      </c>
      <c r="L100" s="270"/>
      <c r="M100" s="269"/>
      <c r="N100" s="271">
        <f>ROUND($L$100*$K$100,2)</f>
        <v>0</v>
      </c>
      <c r="O100" s="269"/>
      <c r="P100" s="269"/>
      <c r="Q100" s="269"/>
      <c r="R100" s="124" t="s">
        <v>110</v>
      </c>
      <c r="S100" s="42"/>
      <c r="T100" s="127"/>
      <c r="U100" s="128" t="s">
        <v>40</v>
      </c>
      <c r="V100" s="23"/>
      <c r="W100" s="23"/>
      <c r="X100" s="129">
        <v>0</v>
      </c>
      <c r="Y100" s="129">
        <f>$X$100*$K$100</f>
        <v>0</v>
      </c>
      <c r="Z100" s="129">
        <v>0</v>
      </c>
      <c r="AA100" s="130">
        <f>$Z$100*$K$100</f>
        <v>0</v>
      </c>
      <c r="AR100" s="84" t="s">
        <v>111</v>
      </c>
      <c r="AT100" s="84" t="s">
        <v>106</v>
      </c>
      <c r="AU100" s="84" t="s">
        <v>120</v>
      </c>
      <c r="AY100" s="6" t="s">
        <v>105</v>
      </c>
      <c r="BE100" s="131">
        <f>IF($U$100="základní",$N$100,0)</f>
        <v>0</v>
      </c>
      <c r="BF100" s="131">
        <f>IF($U$100="snížená",$N$100,0)</f>
        <v>0</v>
      </c>
      <c r="BG100" s="131">
        <f>IF($U$100="zákl. přenesená",$N$100,0)</f>
        <v>0</v>
      </c>
      <c r="BH100" s="131">
        <f>IF($U$100="sníž. přenesená",$N$100,0)</f>
        <v>0</v>
      </c>
      <c r="BI100" s="131">
        <f>IF($U$100="nulová",$N$100,0)</f>
        <v>0</v>
      </c>
      <c r="BJ100" s="84" t="s">
        <v>21</v>
      </c>
      <c r="BK100" s="131">
        <f>ROUND($L$100*$K$100,2)</f>
        <v>0</v>
      </c>
      <c r="BL100" s="84" t="s">
        <v>111</v>
      </c>
      <c r="BM100" s="84" t="s">
        <v>597</v>
      </c>
    </row>
    <row r="101" spans="2:47" s="6" customFormat="1" ht="16.5" customHeight="1">
      <c r="B101" s="22"/>
      <c r="C101" s="23"/>
      <c r="D101" s="23"/>
      <c r="E101" s="23"/>
      <c r="F101" s="262" t="s">
        <v>460</v>
      </c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42"/>
      <c r="T101" s="55"/>
      <c r="U101" s="23"/>
      <c r="V101" s="23"/>
      <c r="W101" s="23"/>
      <c r="X101" s="23"/>
      <c r="Y101" s="23"/>
      <c r="Z101" s="23"/>
      <c r="AA101" s="56"/>
      <c r="AT101" s="6" t="s">
        <v>114</v>
      </c>
      <c r="AU101" s="6" t="s">
        <v>120</v>
      </c>
    </row>
    <row r="102" spans="2:65" s="6" customFormat="1" ht="27" customHeight="1">
      <c r="B102" s="22"/>
      <c r="C102" s="122" t="s">
        <v>145</v>
      </c>
      <c r="D102" s="122" t="s">
        <v>106</v>
      </c>
      <c r="E102" s="123" t="s">
        <v>463</v>
      </c>
      <c r="F102" s="268" t="s">
        <v>464</v>
      </c>
      <c r="G102" s="269"/>
      <c r="H102" s="269"/>
      <c r="I102" s="269"/>
      <c r="J102" s="125" t="s">
        <v>454</v>
      </c>
      <c r="K102" s="126">
        <v>22.678</v>
      </c>
      <c r="L102" s="270"/>
      <c r="M102" s="269"/>
      <c r="N102" s="271">
        <f>ROUND($L$102*$K$102,2)</f>
        <v>0</v>
      </c>
      <c r="O102" s="269"/>
      <c r="P102" s="269"/>
      <c r="Q102" s="269"/>
      <c r="R102" s="124" t="s">
        <v>110</v>
      </c>
      <c r="S102" s="42"/>
      <c r="T102" s="127"/>
      <c r="U102" s="128" t="s">
        <v>40</v>
      </c>
      <c r="V102" s="23"/>
      <c r="W102" s="23"/>
      <c r="X102" s="129">
        <v>0</v>
      </c>
      <c r="Y102" s="129">
        <f>$X$102*$K$102</f>
        <v>0</v>
      </c>
      <c r="Z102" s="129">
        <v>0</v>
      </c>
      <c r="AA102" s="130">
        <f>$Z$102*$K$102</f>
        <v>0</v>
      </c>
      <c r="AR102" s="84" t="s">
        <v>111</v>
      </c>
      <c r="AT102" s="84" t="s">
        <v>106</v>
      </c>
      <c r="AU102" s="84" t="s">
        <v>120</v>
      </c>
      <c r="AY102" s="6" t="s">
        <v>105</v>
      </c>
      <c r="BE102" s="131">
        <f>IF($U$102="základní",$N$102,0)</f>
        <v>0</v>
      </c>
      <c r="BF102" s="131">
        <f>IF($U$102="snížená",$N$102,0)</f>
        <v>0</v>
      </c>
      <c r="BG102" s="131">
        <f>IF($U$102="zákl. přenesená",$N$102,0)</f>
        <v>0</v>
      </c>
      <c r="BH102" s="131">
        <f>IF($U$102="sníž. přenesená",$N$102,0)</f>
        <v>0</v>
      </c>
      <c r="BI102" s="131">
        <f>IF($U$102="nulová",$N$102,0)</f>
        <v>0</v>
      </c>
      <c r="BJ102" s="84" t="s">
        <v>21</v>
      </c>
      <c r="BK102" s="131">
        <f>ROUND($L$102*$K$102,2)</f>
        <v>0</v>
      </c>
      <c r="BL102" s="84" t="s">
        <v>111</v>
      </c>
      <c r="BM102" s="84" t="s">
        <v>598</v>
      </c>
    </row>
    <row r="103" spans="2:47" s="6" customFormat="1" ht="16.5" customHeight="1">
      <c r="B103" s="22"/>
      <c r="C103" s="23"/>
      <c r="D103" s="23"/>
      <c r="E103" s="23"/>
      <c r="F103" s="262" t="s">
        <v>464</v>
      </c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42"/>
      <c r="T103" s="55"/>
      <c r="U103" s="23"/>
      <c r="V103" s="23"/>
      <c r="W103" s="23"/>
      <c r="X103" s="23"/>
      <c r="Y103" s="23"/>
      <c r="Z103" s="23"/>
      <c r="AA103" s="56"/>
      <c r="AT103" s="6" t="s">
        <v>114</v>
      </c>
      <c r="AU103" s="6" t="s">
        <v>120</v>
      </c>
    </row>
    <row r="104" spans="2:65" s="6" customFormat="1" ht="27" customHeight="1">
      <c r="B104" s="22"/>
      <c r="C104" s="122" t="s">
        <v>150</v>
      </c>
      <c r="D104" s="122" t="s">
        <v>106</v>
      </c>
      <c r="E104" s="123" t="s">
        <v>467</v>
      </c>
      <c r="F104" s="268" t="s">
        <v>468</v>
      </c>
      <c r="G104" s="269"/>
      <c r="H104" s="269"/>
      <c r="I104" s="269"/>
      <c r="J104" s="125" t="s">
        <v>454</v>
      </c>
      <c r="K104" s="126">
        <v>132.306</v>
      </c>
      <c r="L104" s="270"/>
      <c r="M104" s="269"/>
      <c r="N104" s="271">
        <f>ROUND($L$104*$K$104,2)</f>
        <v>0</v>
      </c>
      <c r="O104" s="269"/>
      <c r="P104" s="269"/>
      <c r="Q104" s="269"/>
      <c r="R104" s="124" t="s">
        <v>110</v>
      </c>
      <c r="S104" s="42"/>
      <c r="T104" s="127"/>
      <c r="U104" s="128" t="s">
        <v>40</v>
      </c>
      <c r="V104" s="23"/>
      <c r="W104" s="23"/>
      <c r="X104" s="129">
        <v>0</v>
      </c>
      <c r="Y104" s="129">
        <f>$X$104*$K$104</f>
        <v>0</v>
      </c>
      <c r="Z104" s="129">
        <v>0</v>
      </c>
      <c r="AA104" s="130">
        <f>$Z$104*$K$104</f>
        <v>0</v>
      </c>
      <c r="AR104" s="84" t="s">
        <v>111</v>
      </c>
      <c r="AT104" s="84" t="s">
        <v>106</v>
      </c>
      <c r="AU104" s="84" t="s">
        <v>120</v>
      </c>
      <c r="AY104" s="6" t="s">
        <v>105</v>
      </c>
      <c r="BE104" s="131">
        <f>IF($U$104="základní",$N$104,0)</f>
        <v>0</v>
      </c>
      <c r="BF104" s="131">
        <f>IF($U$104="snížená",$N$104,0)</f>
        <v>0</v>
      </c>
      <c r="BG104" s="131">
        <f>IF($U$104="zákl. přenesená",$N$104,0)</f>
        <v>0</v>
      </c>
      <c r="BH104" s="131">
        <f>IF($U$104="sníž. přenesená",$N$104,0)</f>
        <v>0</v>
      </c>
      <c r="BI104" s="131">
        <f>IF($U$104="nulová",$N$104,0)</f>
        <v>0</v>
      </c>
      <c r="BJ104" s="84" t="s">
        <v>21</v>
      </c>
      <c r="BK104" s="131">
        <f>ROUND($L$104*$K$104,2)</f>
        <v>0</v>
      </c>
      <c r="BL104" s="84" t="s">
        <v>111</v>
      </c>
      <c r="BM104" s="84" t="s">
        <v>599</v>
      </c>
    </row>
    <row r="105" spans="2:47" s="6" customFormat="1" ht="16.5" customHeight="1">
      <c r="B105" s="22"/>
      <c r="C105" s="23"/>
      <c r="D105" s="23"/>
      <c r="E105" s="23"/>
      <c r="F105" s="262" t="s">
        <v>468</v>
      </c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42"/>
      <c r="T105" s="55"/>
      <c r="U105" s="23"/>
      <c r="V105" s="23"/>
      <c r="W105" s="23"/>
      <c r="X105" s="23"/>
      <c r="Y105" s="23"/>
      <c r="Z105" s="23"/>
      <c r="AA105" s="56"/>
      <c r="AT105" s="6" t="s">
        <v>114</v>
      </c>
      <c r="AU105" s="6" t="s">
        <v>120</v>
      </c>
    </row>
    <row r="106" spans="2:51" s="6" customFormat="1" ht="15.75" customHeight="1">
      <c r="B106" s="132"/>
      <c r="C106" s="133"/>
      <c r="D106" s="133"/>
      <c r="E106" s="133"/>
      <c r="F106" s="272" t="s">
        <v>600</v>
      </c>
      <c r="G106" s="273"/>
      <c r="H106" s="273"/>
      <c r="I106" s="273"/>
      <c r="J106" s="133"/>
      <c r="K106" s="134">
        <v>22.051</v>
      </c>
      <c r="L106" s="133"/>
      <c r="M106" s="133"/>
      <c r="N106" s="133"/>
      <c r="O106" s="133"/>
      <c r="P106" s="133"/>
      <c r="Q106" s="133"/>
      <c r="R106" s="133"/>
      <c r="S106" s="135"/>
      <c r="T106" s="136"/>
      <c r="U106" s="133"/>
      <c r="V106" s="133"/>
      <c r="W106" s="133"/>
      <c r="X106" s="133"/>
      <c r="Y106" s="133"/>
      <c r="Z106" s="133"/>
      <c r="AA106" s="137"/>
      <c r="AT106" s="138" t="s">
        <v>156</v>
      </c>
      <c r="AU106" s="138" t="s">
        <v>120</v>
      </c>
      <c r="AV106" s="138" t="s">
        <v>79</v>
      </c>
      <c r="AW106" s="138" t="s">
        <v>86</v>
      </c>
      <c r="AX106" s="138" t="s">
        <v>70</v>
      </c>
      <c r="AY106" s="138" t="s">
        <v>105</v>
      </c>
    </row>
    <row r="107" spans="2:51" s="6" customFormat="1" ht="15.75" customHeight="1">
      <c r="B107" s="132"/>
      <c r="C107" s="133"/>
      <c r="D107" s="133"/>
      <c r="E107" s="133"/>
      <c r="F107" s="272" t="s">
        <v>601</v>
      </c>
      <c r="G107" s="273"/>
      <c r="H107" s="273"/>
      <c r="I107" s="273"/>
      <c r="J107" s="133"/>
      <c r="K107" s="134">
        <v>132.306</v>
      </c>
      <c r="L107" s="133"/>
      <c r="M107" s="133"/>
      <c r="N107" s="133"/>
      <c r="O107" s="133"/>
      <c r="P107" s="133"/>
      <c r="Q107" s="133"/>
      <c r="R107" s="133"/>
      <c r="S107" s="135"/>
      <c r="T107" s="136"/>
      <c r="U107" s="133"/>
      <c r="V107" s="133"/>
      <c r="W107" s="133"/>
      <c r="X107" s="133"/>
      <c r="Y107" s="133"/>
      <c r="Z107" s="133"/>
      <c r="AA107" s="137"/>
      <c r="AT107" s="138" t="s">
        <v>156</v>
      </c>
      <c r="AU107" s="138" t="s">
        <v>120</v>
      </c>
      <c r="AV107" s="138" t="s">
        <v>79</v>
      </c>
      <c r="AW107" s="138" t="s">
        <v>70</v>
      </c>
      <c r="AX107" s="138" t="s">
        <v>21</v>
      </c>
      <c r="AY107" s="138" t="s">
        <v>105</v>
      </c>
    </row>
    <row r="108" spans="2:65" s="6" customFormat="1" ht="27" customHeight="1">
      <c r="B108" s="22"/>
      <c r="C108" s="122" t="s">
        <v>26</v>
      </c>
      <c r="D108" s="122" t="s">
        <v>106</v>
      </c>
      <c r="E108" s="123" t="s">
        <v>602</v>
      </c>
      <c r="F108" s="268" t="s">
        <v>603</v>
      </c>
      <c r="G108" s="269"/>
      <c r="H108" s="269"/>
      <c r="I108" s="269"/>
      <c r="J108" s="125" t="s">
        <v>454</v>
      </c>
      <c r="K108" s="126">
        <v>12.54</v>
      </c>
      <c r="L108" s="270"/>
      <c r="M108" s="269"/>
      <c r="N108" s="271">
        <f>ROUND($L$108*$K$108,2)</f>
        <v>0</v>
      </c>
      <c r="O108" s="269"/>
      <c r="P108" s="269"/>
      <c r="Q108" s="269"/>
      <c r="R108" s="124"/>
      <c r="S108" s="42"/>
      <c r="T108" s="127"/>
      <c r="U108" s="128" t="s">
        <v>40</v>
      </c>
      <c r="V108" s="23"/>
      <c r="W108" s="23"/>
      <c r="X108" s="129">
        <v>0</v>
      </c>
      <c r="Y108" s="129">
        <f>$X$108*$K$108</f>
        <v>0</v>
      </c>
      <c r="Z108" s="129">
        <v>0</v>
      </c>
      <c r="AA108" s="130">
        <f>$Z$108*$K$108</f>
        <v>0</v>
      </c>
      <c r="AR108" s="84" t="s">
        <v>111</v>
      </c>
      <c r="AT108" s="84" t="s">
        <v>106</v>
      </c>
      <c r="AU108" s="84" t="s">
        <v>120</v>
      </c>
      <c r="AY108" s="6" t="s">
        <v>105</v>
      </c>
      <c r="BE108" s="131">
        <f>IF($U$108="základní",$N$108,0)</f>
        <v>0</v>
      </c>
      <c r="BF108" s="131">
        <f>IF($U$108="snížená",$N$108,0)</f>
        <v>0</v>
      </c>
      <c r="BG108" s="131">
        <f>IF($U$108="zákl. přenesená",$N$108,0)</f>
        <v>0</v>
      </c>
      <c r="BH108" s="131">
        <f>IF($U$108="sníž. přenesená",$N$108,0)</f>
        <v>0</v>
      </c>
      <c r="BI108" s="131">
        <f>IF($U$108="nulová",$N$108,0)</f>
        <v>0</v>
      </c>
      <c r="BJ108" s="84" t="s">
        <v>21</v>
      </c>
      <c r="BK108" s="131">
        <f>ROUND($L$108*$K$108,2)</f>
        <v>0</v>
      </c>
      <c r="BL108" s="84" t="s">
        <v>111</v>
      </c>
      <c r="BM108" s="84" t="s">
        <v>604</v>
      </c>
    </row>
    <row r="109" spans="2:47" s="6" customFormat="1" ht="16.5" customHeight="1">
      <c r="B109" s="22"/>
      <c r="C109" s="23"/>
      <c r="D109" s="23"/>
      <c r="E109" s="23"/>
      <c r="F109" s="262" t="s">
        <v>468</v>
      </c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42"/>
      <c r="T109" s="55"/>
      <c r="U109" s="23"/>
      <c r="V109" s="23"/>
      <c r="W109" s="23"/>
      <c r="X109" s="23"/>
      <c r="Y109" s="23"/>
      <c r="Z109" s="23"/>
      <c r="AA109" s="56"/>
      <c r="AT109" s="6" t="s">
        <v>114</v>
      </c>
      <c r="AU109" s="6" t="s">
        <v>120</v>
      </c>
    </row>
    <row r="110" spans="2:51" s="6" customFormat="1" ht="15.75" customHeight="1">
      <c r="B110" s="132"/>
      <c r="C110" s="133"/>
      <c r="D110" s="133"/>
      <c r="E110" s="133"/>
      <c r="F110" s="272" t="s">
        <v>605</v>
      </c>
      <c r="G110" s="273"/>
      <c r="H110" s="273"/>
      <c r="I110" s="273"/>
      <c r="J110" s="133"/>
      <c r="K110" s="134">
        <v>12.54</v>
      </c>
      <c r="L110" s="133"/>
      <c r="M110" s="133"/>
      <c r="N110" s="133"/>
      <c r="O110" s="133"/>
      <c r="P110" s="133"/>
      <c r="Q110" s="133"/>
      <c r="R110" s="133"/>
      <c r="S110" s="135"/>
      <c r="T110" s="136"/>
      <c r="U110" s="133"/>
      <c r="V110" s="133"/>
      <c r="W110" s="133"/>
      <c r="X110" s="133"/>
      <c r="Y110" s="133"/>
      <c r="Z110" s="133"/>
      <c r="AA110" s="137"/>
      <c r="AT110" s="138" t="s">
        <v>156</v>
      </c>
      <c r="AU110" s="138" t="s">
        <v>120</v>
      </c>
      <c r="AV110" s="138" t="s">
        <v>79</v>
      </c>
      <c r="AW110" s="138" t="s">
        <v>70</v>
      </c>
      <c r="AX110" s="138" t="s">
        <v>21</v>
      </c>
      <c r="AY110" s="138" t="s">
        <v>105</v>
      </c>
    </row>
    <row r="111" spans="2:65" s="6" customFormat="1" ht="27" customHeight="1">
      <c r="B111" s="22"/>
      <c r="C111" s="122" t="s">
        <v>161</v>
      </c>
      <c r="D111" s="122" t="s">
        <v>106</v>
      </c>
      <c r="E111" s="123" t="s">
        <v>472</v>
      </c>
      <c r="F111" s="268" t="s">
        <v>473</v>
      </c>
      <c r="G111" s="269"/>
      <c r="H111" s="269"/>
      <c r="I111" s="269"/>
      <c r="J111" s="125" t="s">
        <v>454</v>
      </c>
      <c r="K111" s="126">
        <v>20.614</v>
      </c>
      <c r="L111" s="270"/>
      <c r="M111" s="269"/>
      <c r="N111" s="271">
        <f>ROUND($L$111*$K$111,2)</f>
        <v>0</v>
      </c>
      <c r="O111" s="269"/>
      <c r="P111" s="269"/>
      <c r="Q111" s="269"/>
      <c r="R111" s="124" t="s">
        <v>110</v>
      </c>
      <c r="S111" s="42"/>
      <c r="T111" s="127"/>
      <c r="U111" s="128" t="s">
        <v>40</v>
      </c>
      <c r="V111" s="23"/>
      <c r="W111" s="23"/>
      <c r="X111" s="129">
        <v>0</v>
      </c>
      <c r="Y111" s="129">
        <f>$X$111*$K$111</f>
        <v>0</v>
      </c>
      <c r="Z111" s="129">
        <v>0</v>
      </c>
      <c r="AA111" s="130">
        <f>$Z$111*$K$111</f>
        <v>0</v>
      </c>
      <c r="AR111" s="84" t="s">
        <v>111</v>
      </c>
      <c r="AT111" s="84" t="s">
        <v>106</v>
      </c>
      <c r="AU111" s="84" t="s">
        <v>120</v>
      </c>
      <c r="AY111" s="6" t="s">
        <v>105</v>
      </c>
      <c r="BE111" s="131">
        <f>IF($U$111="základní",$N$111,0)</f>
        <v>0</v>
      </c>
      <c r="BF111" s="131">
        <f>IF($U$111="snížená",$N$111,0)</f>
        <v>0</v>
      </c>
      <c r="BG111" s="131">
        <f>IF($U$111="zákl. přenesená",$N$111,0)</f>
        <v>0</v>
      </c>
      <c r="BH111" s="131">
        <f>IF($U$111="sníž. přenesená",$N$111,0)</f>
        <v>0</v>
      </c>
      <c r="BI111" s="131">
        <f>IF($U$111="nulová",$N$111,0)</f>
        <v>0</v>
      </c>
      <c r="BJ111" s="84" t="s">
        <v>21</v>
      </c>
      <c r="BK111" s="131">
        <f>ROUND($L$111*$K$111,2)</f>
        <v>0</v>
      </c>
      <c r="BL111" s="84" t="s">
        <v>111</v>
      </c>
      <c r="BM111" s="84" t="s">
        <v>606</v>
      </c>
    </row>
    <row r="112" spans="2:47" s="6" customFormat="1" ht="16.5" customHeight="1">
      <c r="B112" s="22"/>
      <c r="C112" s="23"/>
      <c r="D112" s="23"/>
      <c r="E112" s="23"/>
      <c r="F112" s="262" t="s">
        <v>473</v>
      </c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42"/>
      <c r="T112" s="55"/>
      <c r="U112" s="23"/>
      <c r="V112" s="23"/>
      <c r="W112" s="23"/>
      <c r="X112" s="23"/>
      <c r="Y112" s="23"/>
      <c r="Z112" s="23"/>
      <c r="AA112" s="56"/>
      <c r="AT112" s="6" t="s">
        <v>114</v>
      </c>
      <c r="AU112" s="6" t="s">
        <v>120</v>
      </c>
    </row>
    <row r="113" spans="2:51" s="6" customFormat="1" ht="15.75" customHeight="1">
      <c r="B113" s="132"/>
      <c r="C113" s="133"/>
      <c r="D113" s="133"/>
      <c r="E113" s="133"/>
      <c r="F113" s="272" t="s">
        <v>476</v>
      </c>
      <c r="G113" s="273"/>
      <c r="H113" s="273"/>
      <c r="I113" s="273"/>
      <c r="J113" s="133"/>
      <c r="K113" s="134">
        <v>20.614</v>
      </c>
      <c r="L113" s="133"/>
      <c r="M113" s="133"/>
      <c r="N113" s="133"/>
      <c r="O113" s="133"/>
      <c r="P113" s="133"/>
      <c r="Q113" s="133"/>
      <c r="R113" s="133"/>
      <c r="S113" s="135"/>
      <c r="T113" s="136"/>
      <c r="U113" s="133"/>
      <c r="V113" s="133"/>
      <c r="W113" s="133"/>
      <c r="X113" s="133"/>
      <c r="Y113" s="133"/>
      <c r="Z113" s="133"/>
      <c r="AA113" s="137"/>
      <c r="AT113" s="138" t="s">
        <v>156</v>
      </c>
      <c r="AU113" s="138" t="s">
        <v>120</v>
      </c>
      <c r="AV113" s="138" t="s">
        <v>79</v>
      </c>
      <c r="AW113" s="138" t="s">
        <v>86</v>
      </c>
      <c r="AX113" s="138" t="s">
        <v>70</v>
      </c>
      <c r="AY113" s="138" t="s">
        <v>105</v>
      </c>
    </row>
    <row r="114" spans="2:65" s="6" customFormat="1" ht="27" customHeight="1">
      <c r="B114" s="22"/>
      <c r="C114" s="122" t="s">
        <v>166</v>
      </c>
      <c r="D114" s="122" t="s">
        <v>106</v>
      </c>
      <c r="E114" s="123" t="s">
        <v>477</v>
      </c>
      <c r="F114" s="268" t="s">
        <v>478</v>
      </c>
      <c r="G114" s="269"/>
      <c r="H114" s="269"/>
      <c r="I114" s="269"/>
      <c r="J114" s="125" t="s">
        <v>454</v>
      </c>
      <c r="K114" s="126">
        <v>2.065</v>
      </c>
      <c r="L114" s="270"/>
      <c r="M114" s="269"/>
      <c r="N114" s="271">
        <f>ROUND($L$114*$K$114,2)</f>
        <v>0</v>
      </c>
      <c r="O114" s="269"/>
      <c r="P114" s="269"/>
      <c r="Q114" s="269"/>
      <c r="R114" s="124" t="s">
        <v>110</v>
      </c>
      <c r="S114" s="42"/>
      <c r="T114" s="127"/>
      <c r="U114" s="128" t="s">
        <v>40</v>
      </c>
      <c r="V114" s="23"/>
      <c r="W114" s="23"/>
      <c r="X114" s="129">
        <v>0</v>
      </c>
      <c r="Y114" s="129">
        <f>$X$114*$K$114</f>
        <v>0</v>
      </c>
      <c r="Z114" s="129">
        <v>0</v>
      </c>
      <c r="AA114" s="130">
        <f>$Z$114*$K$114</f>
        <v>0</v>
      </c>
      <c r="AR114" s="84" t="s">
        <v>111</v>
      </c>
      <c r="AT114" s="84" t="s">
        <v>106</v>
      </c>
      <c r="AU114" s="84" t="s">
        <v>120</v>
      </c>
      <c r="AY114" s="6" t="s">
        <v>105</v>
      </c>
      <c r="BE114" s="131">
        <f>IF($U$114="základní",$N$114,0)</f>
        <v>0</v>
      </c>
      <c r="BF114" s="131">
        <f>IF($U$114="snížená",$N$114,0)</f>
        <v>0</v>
      </c>
      <c r="BG114" s="131">
        <f>IF($U$114="zákl. přenesená",$N$114,0)</f>
        <v>0</v>
      </c>
      <c r="BH114" s="131">
        <f>IF($U$114="sníž. přenesená",$N$114,0)</f>
        <v>0</v>
      </c>
      <c r="BI114" s="131">
        <f>IF($U$114="nulová",$N$114,0)</f>
        <v>0</v>
      </c>
      <c r="BJ114" s="84" t="s">
        <v>21</v>
      </c>
      <c r="BK114" s="131">
        <f>ROUND($L$114*$K$114,2)</f>
        <v>0</v>
      </c>
      <c r="BL114" s="84" t="s">
        <v>111</v>
      </c>
      <c r="BM114" s="84" t="s">
        <v>607</v>
      </c>
    </row>
    <row r="115" spans="2:47" s="6" customFormat="1" ht="16.5" customHeight="1">
      <c r="B115" s="22"/>
      <c r="C115" s="23"/>
      <c r="D115" s="23"/>
      <c r="E115" s="23"/>
      <c r="F115" s="262" t="s">
        <v>478</v>
      </c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42"/>
      <c r="T115" s="55"/>
      <c r="U115" s="23"/>
      <c r="V115" s="23"/>
      <c r="W115" s="23"/>
      <c r="X115" s="23"/>
      <c r="Y115" s="23"/>
      <c r="Z115" s="23"/>
      <c r="AA115" s="56"/>
      <c r="AT115" s="6" t="s">
        <v>114</v>
      </c>
      <c r="AU115" s="6" t="s">
        <v>120</v>
      </c>
    </row>
    <row r="116" spans="2:65" s="6" customFormat="1" ht="27" customHeight="1">
      <c r="B116" s="22"/>
      <c r="C116" s="122" t="s">
        <v>171</v>
      </c>
      <c r="D116" s="122" t="s">
        <v>106</v>
      </c>
      <c r="E116" s="123" t="s">
        <v>481</v>
      </c>
      <c r="F116" s="268" t="s">
        <v>482</v>
      </c>
      <c r="G116" s="269"/>
      <c r="H116" s="269"/>
      <c r="I116" s="269"/>
      <c r="J116" s="125" t="s">
        <v>454</v>
      </c>
      <c r="K116" s="126">
        <v>0.255</v>
      </c>
      <c r="L116" s="270"/>
      <c r="M116" s="269"/>
      <c r="N116" s="271">
        <f>ROUND($L$116*$K$116,2)</f>
        <v>0</v>
      </c>
      <c r="O116" s="269"/>
      <c r="P116" s="269"/>
      <c r="Q116" s="269"/>
      <c r="R116" s="124" t="s">
        <v>110</v>
      </c>
      <c r="S116" s="42"/>
      <c r="T116" s="127"/>
      <c r="U116" s="128" t="s">
        <v>40</v>
      </c>
      <c r="V116" s="23"/>
      <c r="W116" s="23"/>
      <c r="X116" s="129">
        <v>0</v>
      </c>
      <c r="Y116" s="129">
        <f>$X$116*$K$116</f>
        <v>0</v>
      </c>
      <c r="Z116" s="129">
        <v>0</v>
      </c>
      <c r="AA116" s="130">
        <f>$Z$116*$K$116</f>
        <v>0</v>
      </c>
      <c r="AR116" s="84" t="s">
        <v>111</v>
      </c>
      <c r="AT116" s="84" t="s">
        <v>106</v>
      </c>
      <c r="AU116" s="84" t="s">
        <v>120</v>
      </c>
      <c r="AY116" s="6" t="s">
        <v>105</v>
      </c>
      <c r="BE116" s="131">
        <f>IF($U$116="základní",$N$116,0)</f>
        <v>0</v>
      </c>
      <c r="BF116" s="131">
        <f>IF($U$116="snížená",$N$116,0)</f>
        <v>0</v>
      </c>
      <c r="BG116" s="131">
        <f>IF($U$116="zákl. přenesená",$N$116,0)</f>
        <v>0</v>
      </c>
      <c r="BH116" s="131">
        <f>IF($U$116="sníž. přenesená",$N$116,0)</f>
        <v>0</v>
      </c>
      <c r="BI116" s="131">
        <f>IF($U$116="nulová",$N$116,0)</f>
        <v>0</v>
      </c>
      <c r="BJ116" s="84" t="s">
        <v>21</v>
      </c>
      <c r="BK116" s="131">
        <f>ROUND($L$116*$K$116,2)</f>
        <v>0</v>
      </c>
      <c r="BL116" s="84" t="s">
        <v>111</v>
      </c>
      <c r="BM116" s="84" t="s">
        <v>608</v>
      </c>
    </row>
    <row r="117" spans="2:47" s="6" customFormat="1" ht="16.5" customHeight="1">
      <c r="B117" s="22"/>
      <c r="C117" s="23"/>
      <c r="D117" s="23"/>
      <c r="E117" s="23"/>
      <c r="F117" s="262" t="s">
        <v>482</v>
      </c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42"/>
      <c r="T117" s="55"/>
      <c r="U117" s="23"/>
      <c r="V117" s="23"/>
      <c r="W117" s="23"/>
      <c r="X117" s="23"/>
      <c r="Y117" s="23"/>
      <c r="Z117" s="23"/>
      <c r="AA117" s="56"/>
      <c r="AT117" s="6" t="s">
        <v>114</v>
      </c>
      <c r="AU117" s="6" t="s">
        <v>120</v>
      </c>
    </row>
    <row r="118" spans="2:65" s="6" customFormat="1" ht="27" customHeight="1">
      <c r="B118" s="22"/>
      <c r="C118" s="122" t="s">
        <v>176</v>
      </c>
      <c r="D118" s="122" t="s">
        <v>106</v>
      </c>
      <c r="E118" s="123" t="s">
        <v>609</v>
      </c>
      <c r="F118" s="268" t="s">
        <v>610</v>
      </c>
      <c r="G118" s="269"/>
      <c r="H118" s="269"/>
      <c r="I118" s="269"/>
      <c r="J118" s="125" t="s">
        <v>454</v>
      </c>
      <c r="K118" s="126">
        <v>0.627</v>
      </c>
      <c r="L118" s="270"/>
      <c r="M118" s="269"/>
      <c r="N118" s="271">
        <f>ROUND($L$118*$K$118,2)</f>
        <v>0</v>
      </c>
      <c r="O118" s="269"/>
      <c r="P118" s="269"/>
      <c r="Q118" s="269"/>
      <c r="R118" s="124" t="s">
        <v>110</v>
      </c>
      <c r="S118" s="42"/>
      <c r="T118" s="127"/>
      <c r="U118" s="128" t="s">
        <v>40</v>
      </c>
      <c r="V118" s="23"/>
      <c r="W118" s="23"/>
      <c r="X118" s="129">
        <v>0</v>
      </c>
      <c r="Y118" s="129">
        <f>$X$118*$K$118</f>
        <v>0</v>
      </c>
      <c r="Z118" s="129">
        <v>0</v>
      </c>
      <c r="AA118" s="130">
        <f>$Z$118*$K$118</f>
        <v>0</v>
      </c>
      <c r="AR118" s="84" t="s">
        <v>111</v>
      </c>
      <c r="AT118" s="84" t="s">
        <v>106</v>
      </c>
      <c r="AU118" s="84" t="s">
        <v>120</v>
      </c>
      <c r="AY118" s="6" t="s">
        <v>105</v>
      </c>
      <c r="BE118" s="131">
        <f>IF($U$118="základní",$N$118,0)</f>
        <v>0</v>
      </c>
      <c r="BF118" s="131">
        <f>IF($U$118="snížená",$N$118,0)</f>
        <v>0</v>
      </c>
      <c r="BG118" s="131">
        <f>IF($U$118="zákl. přenesená",$N$118,0)</f>
        <v>0</v>
      </c>
      <c r="BH118" s="131">
        <f>IF($U$118="sníž. přenesená",$N$118,0)</f>
        <v>0</v>
      </c>
      <c r="BI118" s="131">
        <f>IF($U$118="nulová",$N$118,0)</f>
        <v>0</v>
      </c>
      <c r="BJ118" s="84" t="s">
        <v>21</v>
      </c>
      <c r="BK118" s="131">
        <f>ROUND($L$118*$K$118,2)</f>
        <v>0</v>
      </c>
      <c r="BL118" s="84" t="s">
        <v>111</v>
      </c>
      <c r="BM118" s="84" t="s">
        <v>611</v>
      </c>
    </row>
    <row r="119" spans="2:47" s="6" customFormat="1" ht="16.5" customHeight="1">
      <c r="B119" s="22"/>
      <c r="C119" s="23"/>
      <c r="D119" s="23"/>
      <c r="E119" s="23"/>
      <c r="F119" s="262" t="s">
        <v>612</v>
      </c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42"/>
      <c r="T119" s="55"/>
      <c r="U119" s="23"/>
      <c r="V119" s="23"/>
      <c r="W119" s="23"/>
      <c r="X119" s="23"/>
      <c r="Y119" s="23"/>
      <c r="Z119" s="23"/>
      <c r="AA119" s="56"/>
      <c r="AT119" s="6" t="s">
        <v>114</v>
      </c>
      <c r="AU119" s="6" t="s">
        <v>120</v>
      </c>
    </row>
    <row r="120" spans="2:63" s="111" customFormat="1" ht="37.5" customHeight="1">
      <c r="B120" s="112"/>
      <c r="C120" s="113"/>
      <c r="D120" s="114" t="s">
        <v>426</v>
      </c>
      <c r="E120" s="113"/>
      <c r="F120" s="113"/>
      <c r="G120" s="113"/>
      <c r="H120" s="113"/>
      <c r="I120" s="113"/>
      <c r="J120" s="113"/>
      <c r="K120" s="113"/>
      <c r="L120" s="113"/>
      <c r="M120" s="113"/>
      <c r="N120" s="264">
        <f>$BK$120</f>
        <v>0</v>
      </c>
      <c r="O120" s="265"/>
      <c r="P120" s="265"/>
      <c r="Q120" s="265"/>
      <c r="R120" s="113"/>
      <c r="S120" s="115"/>
      <c r="T120" s="116"/>
      <c r="U120" s="113"/>
      <c r="V120" s="113"/>
      <c r="W120" s="117">
        <f>$W$121+$W$124</f>
        <v>0</v>
      </c>
      <c r="X120" s="113"/>
      <c r="Y120" s="117">
        <f>$Y$121+$Y$124</f>
        <v>0</v>
      </c>
      <c r="Z120" s="113"/>
      <c r="AA120" s="118">
        <f>$AA$121+$AA$124</f>
        <v>1.43716</v>
      </c>
      <c r="AR120" s="119" t="s">
        <v>79</v>
      </c>
      <c r="AT120" s="119" t="s">
        <v>69</v>
      </c>
      <c r="AU120" s="119" t="s">
        <v>70</v>
      </c>
      <c r="AY120" s="119" t="s">
        <v>105</v>
      </c>
      <c r="BK120" s="120">
        <f>$BK$121+$BK$124</f>
        <v>0</v>
      </c>
    </row>
    <row r="121" spans="2:63" s="111" customFormat="1" ht="21" customHeight="1">
      <c r="B121" s="112"/>
      <c r="C121" s="113"/>
      <c r="D121" s="121" t="s">
        <v>427</v>
      </c>
      <c r="E121" s="113"/>
      <c r="F121" s="113"/>
      <c r="G121" s="113"/>
      <c r="H121" s="113"/>
      <c r="I121" s="113"/>
      <c r="J121" s="113"/>
      <c r="K121" s="113"/>
      <c r="L121" s="113"/>
      <c r="M121" s="113"/>
      <c r="N121" s="266">
        <f>$BK$121</f>
        <v>0</v>
      </c>
      <c r="O121" s="265"/>
      <c r="P121" s="265"/>
      <c r="Q121" s="265"/>
      <c r="R121" s="113"/>
      <c r="S121" s="115"/>
      <c r="T121" s="116"/>
      <c r="U121" s="113"/>
      <c r="V121" s="113"/>
      <c r="W121" s="117">
        <f>SUM($W$122:$W$123)</f>
        <v>0</v>
      </c>
      <c r="X121" s="113"/>
      <c r="Y121" s="117">
        <f>SUM($Y$122:$Y$123)</f>
        <v>0</v>
      </c>
      <c r="Z121" s="113"/>
      <c r="AA121" s="118">
        <f>SUM($AA$122:$AA$123)</f>
        <v>0.255</v>
      </c>
      <c r="AR121" s="119" t="s">
        <v>79</v>
      </c>
      <c r="AT121" s="119" t="s">
        <v>69</v>
      </c>
      <c r="AU121" s="119" t="s">
        <v>21</v>
      </c>
      <c r="AY121" s="119" t="s">
        <v>105</v>
      </c>
      <c r="BK121" s="120">
        <f>SUM($BK$122:$BK$123)</f>
        <v>0</v>
      </c>
    </row>
    <row r="122" spans="2:65" s="6" customFormat="1" ht="27" customHeight="1">
      <c r="B122" s="22"/>
      <c r="C122" s="122" t="s">
        <v>8</v>
      </c>
      <c r="D122" s="122" t="s">
        <v>106</v>
      </c>
      <c r="E122" s="123" t="s">
        <v>485</v>
      </c>
      <c r="F122" s="268" t="s">
        <v>486</v>
      </c>
      <c r="G122" s="269"/>
      <c r="H122" s="269"/>
      <c r="I122" s="269"/>
      <c r="J122" s="125" t="s">
        <v>117</v>
      </c>
      <c r="K122" s="126">
        <v>25.5</v>
      </c>
      <c r="L122" s="270"/>
      <c r="M122" s="269"/>
      <c r="N122" s="271">
        <f>ROUND($L$122*$K$122,2)</f>
        <v>0</v>
      </c>
      <c r="O122" s="269"/>
      <c r="P122" s="269"/>
      <c r="Q122" s="269"/>
      <c r="R122" s="124" t="s">
        <v>110</v>
      </c>
      <c r="S122" s="42"/>
      <c r="T122" s="127"/>
      <c r="U122" s="128" t="s">
        <v>40</v>
      </c>
      <c r="V122" s="23"/>
      <c r="W122" s="23"/>
      <c r="X122" s="129">
        <v>0</v>
      </c>
      <c r="Y122" s="129">
        <f>$X$122*$K$122</f>
        <v>0</v>
      </c>
      <c r="Z122" s="129">
        <v>0.01</v>
      </c>
      <c r="AA122" s="130">
        <f>$Z$122*$K$122</f>
        <v>0.255</v>
      </c>
      <c r="AR122" s="84" t="s">
        <v>183</v>
      </c>
      <c r="AT122" s="84" t="s">
        <v>106</v>
      </c>
      <c r="AU122" s="84" t="s">
        <v>79</v>
      </c>
      <c r="AY122" s="6" t="s">
        <v>105</v>
      </c>
      <c r="BE122" s="131">
        <f>IF($U$122="základní",$N$122,0)</f>
        <v>0</v>
      </c>
      <c r="BF122" s="131">
        <f>IF($U$122="snížená",$N$122,0)</f>
        <v>0</v>
      </c>
      <c r="BG122" s="131">
        <f>IF($U$122="zákl. přenesená",$N$122,0)</f>
        <v>0</v>
      </c>
      <c r="BH122" s="131">
        <f>IF($U$122="sníž. přenesená",$N$122,0)</f>
        <v>0</v>
      </c>
      <c r="BI122" s="131">
        <f>IF($U$122="nulová",$N$122,0)</f>
        <v>0</v>
      </c>
      <c r="BJ122" s="84" t="s">
        <v>21</v>
      </c>
      <c r="BK122" s="131">
        <f>ROUND($L$122*$K$122,2)</f>
        <v>0</v>
      </c>
      <c r="BL122" s="84" t="s">
        <v>183</v>
      </c>
      <c r="BM122" s="84" t="s">
        <v>613</v>
      </c>
    </row>
    <row r="123" spans="2:47" s="6" customFormat="1" ht="16.5" customHeight="1">
      <c r="B123" s="22"/>
      <c r="C123" s="23"/>
      <c r="D123" s="23"/>
      <c r="E123" s="23"/>
      <c r="F123" s="262" t="s">
        <v>486</v>
      </c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42"/>
      <c r="T123" s="55"/>
      <c r="U123" s="23"/>
      <c r="V123" s="23"/>
      <c r="W123" s="23"/>
      <c r="X123" s="23"/>
      <c r="Y123" s="23"/>
      <c r="Z123" s="23"/>
      <c r="AA123" s="56"/>
      <c r="AT123" s="6" t="s">
        <v>114</v>
      </c>
      <c r="AU123" s="6" t="s">
        <v>79</v>
      </c>
    </row>
    <row r="124" spans="2:63" s="111" customFormat="1" ht="30.75" customHeight="1">
      <c r="B124" s="112"/>
      <c r="C124" s="113"/>
      <c r="D124" s="121" t="s">
        <v>428</v>
      </c>
      <c r="E124" s="113"/>
      <c r="F124" s="113"/>
      <c r="G124" s="113"/>
      <c r="H124" s="113"/>
      <c r="I124" s="113"/>
      <c r="J124" s="113"/>
      <c r="K124" s="113"/>
      <c r="L124" s="113"/>
      <c r="M124" s="113"/>
      <c r="N124" s="266">
        <f>$BK$124</f>
        <v>0</v>
      </c>
      <c r="O124" s="265"/>
      <c r="P124" s="265"/>
      <c r="Q124" s="265"/>
      <c r="R124" s="113"/>
      <c r="S124" s="115"/>
      <c r="T124" s="116"/>
      <c r="U124" s="113"/>
      <c r="V124" s="113"/>
      <c r="W124" s="117">
        <f>SUM($W$125:$W$133)</f>
        <v>0</v>
      </c>
      <c r="X124" s="113"/>
      <c r="Y124" s="117">
        <f>SUM($Y$125:$Y$133)</f>
        <v>0</v>
      </c>
      <c r="Z124" s="113"/>
      <c r="AA124" s="118">
        <f>SUM($AA$125:$AA$133)</f>
        <v>1.18216</v>
      </c>
      <c r="AR124" s="119" t="s">
        <v>79</v>
      </c>
      <c r="AT124" s="119" t="s">
        <v>69</v>
      </c>
      <c r="AU124" s="119" t="s">
        <v>21</v>
      </c>
      <c r="AY124" s="119" t="s">
        <v>105</v>
      </c>
      <c r="BK124" s="120">
        <f>SUM($BK$125:$BK$133)</f>
        <v>0</v>
      </c>
    </row>
    <row r="125" spans="2:65" s="6" customFormat="1" ht="15.75" customHeight="1">
      <c r="B125" s="22"/>
      <c r="C125" s="122" t="s">
        <v>183</v>
      </c>
      <c r="D125" s="122" t="s">
        <v>106</v>
      </c>
      <c r="E125" s="123" t="s">
        <v>489</v>
      </c>
      <c r="F125" s="268" t="s">
        <v>490</v>
      </c>
      <c r="G125" s="269"/>
      <c r="H125" s="269"/>
      <c r="I125" s="269"/>
      <c r="J125" s="125" t="s">
        <v>117</v>
      </c>
      <c r="K125" s="126">
        <v>25.5</v>
      </c>
      <c r="L125" s="270"/>
      <c r="M125" s="269"/>
      <c r="N125" s="271">
        <f>ROUND($L$125*$K$125,2)</f>
        <v>0</v>
      </c>
      <c r="O125" s="269"/>
      <c r="P125" s="269"/>
      <c r="Q125" s="269"/>
      <c r="R125" s="124" t="s">
        <v>110</v>
      </c>
      <c r="S125" s="42"/>
      <c r="T125" s="127"/>
      <c r="U125" s="128" t="s">
        <v>40</v>
      </c>
      <c r="V125" s="23"/>
      <c r="W125" s="23"/>
      <c r="X125" s="129">
        <v>0</v>
      </c>
      <c r="Y125" s="129">
        <f>$X$125*$K$125</f>
        <v>0</v>
      </c>
      <c r="Z125" s="129">
        <v>0.015</v>
      </c>
      <c r="AA125" s="130">
        <f>$Z$125*$K$125</f>
        <v>0.3825</v>
      </c>
      <c r="AR125" s="84" t="s">
        <v>183</v>
      </c>
      <c r="AT125" s="84" t="s">
        <v>106</v>
      </c>
      <c r="AU125" s="84" t="s">
        <v>79</v>
      </c>
      <c r="AY125" s="6" t="s">
        <v>105</v>
      </c>
      <c r="BE125" s="131">
        <f>IF($U$125="základní",$N$125,0)</f>
        <v>0</v>
      </c>
      <c r="BF125" s="131">
        <f>IF($U$125="snížená",$N$125,0)</f>
        <v>0</v>
      </c>
      <c r="BG125" s="131">
        <f>IF($U$125="zákl. přenesená",$N$125,0)</f>
        <v>0</v>
      </c>
      <c r="BH125" s="131">
        <f>IF($U$125="sníž. přenesená",$N$125,0)</f>
        <v>0</v>
      </c>
      <c r="BI125" s="131">
        <f>IF($U$125="nulová",$N$125,0)</f>
        <v>0</v>
      </c>
      <c r="BJ125" s="84" t="s">
        <v>21</v>
      </c>
      <c r="BK125" s="131">
        <f>ROUND($L$125*$K$125,2)</f>
        <v>0</v>
      </c>
      <c r="BL125" s="84" t="s">
        <v>183</v>
      </c>
      <c r="BM125" s="84" t="s">
        <v>614</v>
      </c>
    </row>
    <row r="126" spans="2:47" s="6" customFormat="1" ht="16.5" customHeight="1">
      <c r="B126" s="22"/>
      <c r="C126" s="23"/>
      <c r="D126" s="23"/>
      <c r="E126" s="23"/>
      <c r="F126" s="262" t="s">
        <v>490</v>
      </c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42"/>
      <c r="T126" s="55"/>
      <c r="U126" s="23"/>
      <c r="V126" s="23"/>
      <c r="W126" s="23"/>
      <c r="X126" s="23"/>
      <c r="Y126" s="23"/>
      <c r="Z126" s="23"/>
      <c r="AA126" s="56"/>
      <c r="AT126" s="6" t="s">
        <v>114</v>
      </c>
      <c r="AU126" s="6" t="s">
        <v>79</v>
      </c>
    </row>
    <row r="127" spans="2:51" s="6" customFormat="1" ht="15.75" customHeight="1">
      <c r="B127" s="132"/>
      <c r="C127" s="133"/>
      <c r="D127" s="133"/>
      <c r="E127" s="133"/>
      <c r="F127" s="272" t="s">
        <v>493</v>
      </c>
      <c r="G127" s="273"/>
      <c r="H127" s="273"/>
      <c r="I127" s="273"/>
      <c r="J127" s="133"/>
      <c r="K127" s="134">
        <v>25.5</v>
      </c>
      <c r="L127" s="133"/>
      <c r="M127" s="133"/>
      <c r="N127" s="133"/>
      <c r="O127" s="133"/>
      <c r="P127" s="133"/>
      <c r="Q127" s="133"/>
      <c r="R127" s="133"/>
      <c r="S127" s="135"/>
      <c r="T127" s="136"/>
      <c r="U127" s="133"/>
      <c r="V127" s="133"/>
      <c r="W127" s="133"/>
      <c r="X127" s="133"/>
      <c r="Y127" s="133"/>
      <c r="Z127" s="133"/>
      <c r="AA127" s="137"/>
      <c r="AT127" s="138" t="s">
        <v>156</v>
      </c>
      <c r="AU127" s="138" t="s">
        <v>79</v>
      </c>
      <c r="AV127" s="138" t="s">
        <v>79</v>
      </c>
      <c r="AW127" s="138" t="s">
        <v>86</v>
      </c>
      <c r="AX127" s="138" t="s">
        <v>21</v>
      </c>
      <c r="AY127" s="138" t="s">
        <v>105</v>
      </c>
    </row>
    <row r="128" spans="2:65" s="6" customFormat="1" ht="27" customHeight="1">
      <c r="B128" s="22"/>
      <c r="C128" s="122" t="s">
        <v>187</v>
      </c>
      <c r="D128" s="122" t="s">
        <v>106</v>
      </c>
      <c r="E128" s="123" t="s">
        <v>494</v>
      </c>
      <c r="F128" s="268" t="s">
        <v>495</v>
      </c>
      <c r="G128" s="269"/>
      <c r="H128" s="269"/>
      <c r="I128" s="269"/>
      <c r="J128" s="125" t="s">
        <v>496</v>
      </c>
      <c r="K128" s="126">
        <v>30</v>
      </c>
      <c r="L128" s="270"/>
      <c r="M128" s="269"/>
      <c r="N128" s="271">
        <f>ROUND($L$128*$K$128,2)</f>
        <v>0</v>
      </c>
      <c r="O128" s="269"/>
      <c r="P128" s="269"/>
      <c r="Q128" s="269"/>
      <c r="R128" s="124" t="s">
        <v>110</v>
      </c>
      <c r="S128" s="42"/>
      <c r="T128" s="127"/>
      <c r="U128" s="128" t="s">
        <v>40</v>
      </c>
      <c r="V128" s="23"/>
      <c r="W128" s="23"/>
      <c r="X128" s="129">
        <v>0</v>
      </c>
      <c r="Y128" s="129">
        <f>$X$128*$K$128</f>
        <v>0</v>
      </c>
      <c r="Z128" s="129">
        <v>0.017</v>
      </c>
      <c r="AA128" s="130">
        <f>$Z$128*$K$128</f>
        <v>0.51</v>
      </c>
      <c r="AR128" s="84" t="s">
        <v>183</v>
      </c>
      <c r="AT128" s="84" t="s">
        <v>106</v>
      </c>
      <c r="AU128" s="84" t="s">
        <v>79</v>
      </c>
      <c r="AY128" s="6" t="s">
        <v>105</v>
      </c>
      <c r="BE128" s="131">
        <f>IF($U$128="základní",$N$128,0)</f>
        <v>0</v>
      </c>
      <c r="BF128" s="131">
        <f>IF($U$128="snížená",$N$128,0)</f>
        <v>0</v>
      </c>
      <c r="BG128" s="131">
        <f>IF($U$128="zákl. přenesená",$N$128,0)</f>
        <v>0</v>
      </c>
      <c r="BH128" s="131">
        <f>IF($U$128="sníž. přenesená",$N$128,0)</f>
        <v>0</v>
      </c>
      <c r="BI128" s="131">
        <f>IF($U$128="nulová",$N$128,0)</f>
        <v>0</v>
      </c>
      <c r="BJ128" s="84" t="s">
        <v>21</v>
      </c>
      <c r="BK128" s="131">
        <f>ROUND($L$128*$K$128,2)</f>
        <v>0</v>
      </c>
      <c r="BL128" s="84" t="s">
        <v>183</v>
      </c>
      <c r="BM128" s="84" t="s">
        <v>615</v>
      </c>
    </row>
    <row r="129" spans="2:47" s="6" customFormat="1" ht="16.5" customHeight="1">
      <c r="B129" s="22"/>
      <c r="C129" s="23"/>
      <c r="D129" s="23"/>
      <c r="E129" s="23"/>
      <c r="F129" s="262" t="s">
        <v>495</v>
      </c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42"/>
      <c r="T129" s="55"/>
      <c r="U129" s="23"/>
      <c r="V129" s="23"/>
      <c r="W129" s="23"/>
      <c r="X129" s="23"/>
      <c r="Y129" s="23"/>
      <c r="Z129" s="23"/>
      <c r="AA129" s="56"/>
      <c r="AT129" s="6" t="s">
        <v>114</v>
      </c>
      <c r="AU129" s="6" t="s">
        <v>79</v>
      </c>
    </row>
    <row r="130" spans="2:51" s="6" customFormat="1" ht="15.75" customHeight="1">
      <c r="B130" s="132"/>
      <c r="C130" s="133"/>
      <c r="D130" s="133"/>
      <c r="E130" s="133"/>
      <c r="F130" s="272" t="s">
        <v>499</v>
      </c>
      <c r="G130" s="273"/>
      <c r="H130" s="273"/>
      <c r="I130" s="273"/>
      <c r="J130" s="133"/>
      <c r="K130" s="134">
        <v>30</v>
      </c>
      <c r="L130" s="133"/>
      <c r="M130" s="133"/>
      <c r="N130" s="133"/>
      <c r="O130" s="133"/>
      <c r="P130" s="133"/>
      <c r="Q130" s="133"/>
      <c r="R130" s="133"/>
      <c r="S130" s="135"/>
      <c r="T130" s="136"/>
      <c r="U130" s="133"/>
      <c r="V130" s="133"/>
      <c r="W130" s="133"/>
      <c r="X130" s="133"/>
      <c r="Y130" s="133"/>
      <c r="Z130" s="133"/>
      <c r="AA130" s="137"/>
      <c r="AT130" s="138" t="s">
        <v>156</v>
      </c>
      <c r="AU130" s="138" t="s">
        <v>79</v>
      </c>
      <c r="AV130" s="138" t="s">
        <v>79</v>
      </c>
      <c r="AW130" s="138" t="s">
        <v>86</v>
      </c>
      <c r="AX130" s="138" t="s">
        <v>21</v>
      </c>
      <c r="AY130" s="138" t="s">
        <v>105</v>
      </c>
    </row>
    <row r="131" spans="2:65" s="6" customFormat="1" ht="27" customHeight="1">
      <c r="B131" s="22"/>
      <c r="C131" s="122" t="s">
        <v>191</v>
      </c>
      <c r="D131" s="122" t="s">
        <v>106</v>
      </c>
      <c r="E131" s="123" t="s">
        <v>500</v>
      </c>
      <c r="F131" s="268" t="s">
        <v>501</v>
      </c>
      <c r="G131" s="269"/>
      <c r="H131" s="269"/>
      <c r="I131" s="269"/>
      <c r="J131" s="125" t="s">
        <v>117</v>
      </c>
      <c r="K131" s="126">
        <v>20.69</v>
      </c>
      <c r="L131" s="270"/>
      <c r="M131" s="269"/>
      <c r="N131" s="271">
        <f>ROUND($L$131*$K$131,2)</f>
        <v>0</v>
      </c>
      <c r="O131" s="269"/>
      <c r="P131" s="269"/>
      <c r="Q131" s="269"/>
      <c r="R131" s="124" t="s">
        <v>110</v>
      </c>
      <c r="S131" s="42"/>
      <c r="T131" s="127"/>
      <c r="U131" s="128" t="s">
        <v>40</v>
      </c>
      <c r="V131" s="23"/>
      <c r="W131" s="23"/>
      <c r="X131" s="129">
        <v>0</v>
      </c>
      <c r="Y131" s="129">
        <f>$X$131*$K$131</f>
        <v>0</v>
      </c>
      <c r="Z131" s="129">
        <v>0.014</v>
      </c>
      <c r="AA131" s="130">
        <f>$Z$131*$K$131</f>
        <v>0.28966000000000003</v>
      </c>
      <c r="AR131" s="84" t="s">
        <v>183</v>
      </c>
      <c r="AT131" s="84" t="s">
        <v>106</v>
      </c>
      <c r="AU131" s="84" t="s">
        <v>79</v>
      </c>
      <c r="AY131" s="6" t="s">
        <v>105</v>
      </c>
      <c r="BE131" s="131">
        <f>IF($U$131="základní",$N$131,0)</f>
        <v>0</v>
      </c>
      <c r="BF131" s="131">
        <f>IF($U$131="snížená",$N$131,0)</f>
        <v>0</v>
      </c>
      <c r="BG131" s="131">
        <f>IF($U$131="zákl. přenesená",$N$131,0)</f>
        <v>0</v>
      </c>
      <c r="BH131" s="131">
        <f>IF($U$131="sníž. přenesená",$N$131,0)</f>
        <v>0</v>
      </c>
      <c r="BI131" s="131">
        <f>IF($U$131="nulová",$N$131,0)</f>
        <v>0</v>
      </c>
      <c r="BJ131" s="84" t="s">
        <v>21</v>
      </c>
      <c r="BK131" s="131">
        <f>ROUND($L$131*$K$131,2)</f>
        <v>0</v>
      </c>
      <c r="BL131" s="84" t="s">
        <v>183</v>
      </c>
      <c r="BM131" s="84" t="s">
        <v>616</v>
      </c>
    </row>
    <row r="132" spans="2:47" s="6" customFormat="1" ht="16.5" customHeight="1">
      <c r="B132" s="22"/>
      <c r="C132" s="23"/>
      <c r="D132" s="23"/>
      <c r="E132" s="23"/>
      <c r="F132" s="262" t="s">
        <v>501</v>
      </c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42"/>
      <c r="T132" s="55"/>
      <c r="U132" s="23"/>
      <c r="V132" s="23"/>
      <c r="W132" s="23"/>
      <c r="X132" s="23"/>
      <c r="Y132" s="23"/>
      <c r="Z132" s="23"/>
      <c r="AA132" s="56"/>
      <c r="AT132" s="6" t="s">
        <v>114</v>
      </c>
      <c r="AU132" s="6" t="s">
        <v>79</v>
      </c>
    </row>
    <row r="133" spans="2:51" s="6" customFormat="1" ht="15.75" customHeight="1">
      <c r="B133" s="132"/>
      <c r="C133" s="133"/>
      <c r="D133" s="133"/>
      <c r="E133" s="133"/>
      <c r="F133" s="272" t="s">
        <v>504</v>
      </c>
      <c r="G133" s="273"/>
      <c r="H133" s="273"/>
      <c r="I133" s="273"/>
      <c r="J133" s="133"/>
      <c r="K133" s="134">
        <v>20.69</v>
      </c>
      <c r="L133" s="133"/>
      <c r="M133" s="133"/>
      <c r="N133" s="133"/>
      <c r="O133" s="133"/>
      <c r="P133" s="133"/>
      <c r="Q133" s="133"/>
      <c r="R133" s="133"/>
      <c r="S133" s="135"/>
      <c r="T133" s="295"/>
      <c r="U133" s="296"/>
      <c r="V133" s="296"/>
      <c r="W133" s="296"/>
      <c r="X133" s="296"/>
      <c r="Y133" s="296"/>
      <c r="Z133" s="296"/>
      <c r="AA133" s="297"/>
      <c r="AT133" s="138" t="s">
        <v>156</v>
      </c>
      <c r="AU133" s="138" t="s">
        <v>79</v>
      </c>
      <c r="AV133" s="138" t="s">
        <v>79</v>
      </c>
      <c r="AW133" s="138" t="s">
        <v>86</v>
      </c>
      <c r="AX133" s="138" t="s">
        <v>21</v>
      </c>
      <c r="AY133" s="138" t="s">
        <v>105</v>
      </c>
    </row>
    <row r="134" spans="2:19" s="6" customFormat="1" ht="7.5" customHeight="1"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42"/>
    </row>
    <row r="135" s="2" customFormat="1" ht="14.25" customHeight="1"/>
  </sheetData>
  <sheetProtection/>
  <mergeCells count="143">
    <mergeCell ref="F131:I131"/>
    <mergeCell ref="L131:M131"/>
    <mergeCell ref="N131:Q131"/>
    <mergeCell ref="F132:R132"/>
    <mergeCell ref="F133:I133"/>
    <mergeCell ref="F127:I127"/>
    <mergeCell ref="F128:I128"/>
    <mergeCell ref="L128:M128"/>
    <mergeCell ref="N128:Q128"/>
    <mergeCell ref="F129:R129"/>
    <mergeCell ref="F130:I130"/>
    <mergeCell ref="F123:R123"/>
    <mergeCell ref="N124:Q124"/>
    <mergeCell ref="F125:I125"/>
    <mergeCell ref="L125:M125"/>
    <mergeCell ref="N125:Q125"/>
    <mergeCell ref="F126:R126"/>
    <mergeCell ref="F119:R119"/>
    <mergeCell ref="N120:Q120"/>
    <mergeCell ref="N121:Q121"/>
    <mergeCell ref="F122:I122"/>
    <mergeCell ref="L122:M122"/>
    <mergeCell ref="N122:Q122"/>
    <mergeCell ref="F115:R115"/>
    <mergeCell ref="F116:I116"/>
    <mergeCell ref="L116:M116"/>
    <mergeCell ref="N116:Q116"/>
    <mergeCell ref="F117:R117"/>
    <mergeCell ref="F118:I118"/>
    <mergeCell ref="L118:M118"/>
    <mergeCell ref="N118:Q118"/>
    <mergeCell ref="F111:I111"/>
    <mergeCell ref="L111:M111"/>
    <mergeCell ref="N111:Q111"/>
    <mergeCell ref="F112:R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R109"/>
    <mergeCell ref="F110:I110"/>
    <mergeCell ref="F103:R103"/>
    <mergeCell ref="F104:I104"/>
    <mergeCell ref="L104:M104"/>
    <mergeCell ref="N104:Q104"/>
    <mergeCell ref="F105:R105"/>
    <mergeCell ref="F106:I106"/>
    <mergeCell ref="F100:I100"/>
    <mergeCell ref="L100:M100"/>
    <mergeCell ref="N100:Q100"/>
    <mergeCell ref="F101:R101"/>
    <mergeCell ref="F102:I102"/>
    <mergeCell ref="L102:M102"/>
    <mergeCell ref="N102:Q102"/>
    <mergeCell ref="F96:I96"/>
    <mergeCell ref="L96:M96"/>
    <mergeCell ref="N96:Q96"/>
    <mergeCell ref="F97:R97"/>
    <mergeCell ref="F98:I98"/>
    <mergeCell ref="N99:Q99"/>
    <mergeCell ref="F92:I92"/>
    <mergeCell ref="L92:M92"/>
    <mergeCell ref="N92:Q92"/>
    <mergeCell ref="F93:R93"/>
    <mergeCell ref="F94:I94"/>
    <mergeCell ref="F95:I95"/>
    <mergeCell ref="F88:I88"/>
    <mergeCell ref="F89:I89"/>
    <mergeCell ref="L89:M89"/>
    <mergeCell ref="N89:Q89"/>
    <mergeCell ref="F90:R90"/>
    <mergeCell ref="F91:I91"/>
    <mergeCell ref="F84:I84"/>
    <mergeCell ref="F85:I85"/>
    <mergeCell ref="F86:I86"/>
    <mergeCell ref="L86:M86"/>
    <mergeCell ref="N86:Q86"/>
    <mergeCell ref="F87:R87"/>
    <mergeCell ref="F80:I80"/>
    <mergeCell ref="F81:I81"/>
    <mergeCell ref="F82:I82"/>
    <mergeCell ref="L82:M82"/>
    <mergeCell ref="N82:Q82"/>
    <mergeCell ref="F83:R83"/>
    <mergeCell ref="N76:Q76"/>
    <mergeCell ref="N77:Q77"/>
    <mergeCell ref="F78:I78"/>
    <mergeCell ref="L78:M78"/>
    <mergeCell ref="N78:Q78"/>
    <mergeCell ref="F79:R79"/>
    <mergeCell ref="M69:P69"/>
    <mergeCell ref="M71:Q71"/>
    <mergeCell ref="F74:I74"/>
    <mergeCell ref="L74:M74"/>
    <mergeCell ref="N74:Q74"/>
    <mergeCell ref="N75:Q75"/>
    <mergeCell ref="N55:Q55"/>
    <mergeCell ref="N56:Q56"/>
    <mergeCell ref="N57:Q57"/>
    <mergeCell ref="C64:R64"/>
    <mergeCell ref="F66:Q66"/>
    <mergeCell ref="F67:Q67"/>
    <mergeCell ref="C49:G49"/>
    <mergeCell ref="N49:Q49"/>
    <mergeCell ref="N51:Q51"/>
    <mergeCell ref="N52:Q52"/>
    <mergeCell ref="N53:Q53"/>
    <mergeCell ref="N54:Q54"/>
    <mergeCell ref="L33:P33"/>
    <mergeCell ref="C39:R39"/>
    <mergeCell ref="F41:Q41"/>
    <mergeCell ref="F42:Q42"/>
    <mergeCell ref="M44:P44"/>
    <mergeCell ref="M46:Q46"/>
    <mergeCell ref="H29:J29"/>
    <mergeCell ref="M29:P29"/>
    <mergeCell ref="H30:J30"/>
    <mergeCell ref="M30:P30"/>
    <mergeCell ref="H31:J31"/>
    <mergeCell ref="M31:P31"/>
    <mergeCell ref="O19:P19"/>
    <mergeCell ref="E22:P22"/>
    <mergeCell ref="M25:P25"/>
    <mergeCell ref="H27:J27"/>
    <mergeCell ref="M27:P27"/>
    <mergeCell ref="H28:J28"/>
    <mergeCell ref="M28:P28"/>
    <mergeCell ref="O10:P10"/>
    <mergeCell ref="O12:P12"/>
    <mergeCell ref="O13:P13"/>
    <mergeCell ref="O15:P15"/>
    <mergeCell ref="O16:P16"/>
    <mergeCell ref="O18:P18"/>
    <mergeCell ref="H1:K1"/>
    <mergeCell ref="C2:R2"/>
    <mergeCell ref="S2:AC2"/>
    <mergeCell ref="C4:R4"/>
    <mergeCell ref="F6:Q6"/>
    <mergeCell ref="F7:Q7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9"/>
      <c r="C2" s="150"/>
      <c r="D2" s="150"/>
      <c r="E2" s="150"/>
      <c r="F2" s="150"/>
      <c r="G2" s="150"/>
      <c r="H2" s="150"/>
      <c r="I2" s="150"/>
      <c r="J2" s="150"/>
      <c r="K2" s="151"/>
    </row>
    <row r="3" spans="2:11" s="154" customFormat="1" ht="45" customHeight="1">
      <c r="B3" s="152"/>
      <c r="C3" s="289" t="s">
        <v>259</v>
      </c>
      <c r="D3" s="289"/>
      <c r="E3" s="289"/>
      <c r="F3" s="289"/>
      <c r="G3" s="289"/>
      <c r="H3" s="289"/>
      <c r="I3" s="289"/>
      <c r="J3" s="289"/>
      <c r="K3" s="153"/>
    </row>
    <row r="4" spans="2:11" ht="25.5" customHeight="1">
      <c r="B4" s="155"/>
      <c r="C4" s="294" t="s">
        <v>260</v>
      </c>
      <c r="D4" s="294"/>
      <c r="E4" s="294"/>
      <c r="F4" s="294"/>
      <c r="G4" s="294"/>
      <c r="H4" s="294"/>
      <c r="I4" s="294"/>
      <c r="J4" s="294"/>
      <c r="K4" s="156"/>
    </row>
    <row r="5" spans="2:11" ht="5.25" customHeight="1">
      <c r="B5" s="155"/>
      <c r="C5" s="157"/>
      <c r="D5" s="157"/>
      <c r="E5" s="157"/>
      <c r="F5" s="157"/>
      <c r="G5" s="157"/>
      <c r="H5" s="157"/>
      <c r="I5" s="157"/>
      <c r="J5" s="157"/>
      <c r="K5" s="156"/>
    </row>
    <row r="6" spans="2:11" ht="15" customHeight="1">
      <c r="B6" s="155"/>
      <c r="C6" s="291" t="s">
        <v>261</v>
      </c>
      <c r="D6" s="291"/>
      <c r="E6" s="291"/>
      <c r="F6" s="291"/>
      <c r="G6" s="291"/>
      <c r="H6" s="291"/>
      <c r="I6" s="291"/>
      <c r="J6" s="291"/>
      <c r="K6" s="156"/>
    </row>
    <row r="7" spans="2:11" ht="15" customHeight="1">
      <c r="B7" s="159"/>
      <c r="C7" s="291" t="s">
        <v>262</v>
      </c>
      <c r="D7" s="291"/>
      <c r="E7" s="291"/>
      <c r="F7" s="291"/>
      <c r="G7" s="291"/>
      <c r="H7" s="291"/>
      <c r="I7" s="291"/>
      <c r="J7" s="291"/>
      <c r="K7" s="156"/>
    </row>
    <row r="8" spans="2:11" ht="12.75" customHeight="1">
      <c r="B8" s="159"/>
      <c r="C8" s="158"/>
      <c r="D8" s="158"/>
      <c r="E8" s="158"/>
      <c r="F8" s="158"/>
      <c r="G8" s="158"/>
      <c r="H8" s="158"/>
      <c r="I8" s="158"/>
      <c r="J8" s="158"/>
      <c r="K8" s="156"/>
    </row>
    <row r="9" spans="2:11" ht="15" customHeight="1">
      <c r="B9" s="159"/>
      <c r="C9" s="291" t="s">
        <v>263</v>
      </c>
      <c r="D9" s="291"/>
      <c r="E9" s="291"/>
      <c r="F9" s="291"/>
      <c r="G9" s="291"/>
      <c r="H9" s="291"/>
      <c r="I9" s="291"/>
      <c r="J9" s="291"/>
      <c r="K9" s="156"/>
    </row>
    <row r="10" spans="2:11" ht="15" customHeight="1">
      <c r="B10" s="159"/>
      <c r="C10" s="158"/>
      <c r="D10" s="291" t="s">
        <v>264</v>
      </c>
      <c r="E10" s="291"/>
      <c r="F10" s="291"/>
      <c r="G10" s="291"/>
      <c r="H10" s="291"/>
      <c r="I10" s="291"/>
      <c r="J10" s="291"/>
      <c r="K10" s="156"/>
    </row>
    <row r="11" spans="2:11" ht="15" customHeight="1">
      <c r="B11" s="159"/>
      <c r="C11" s="160"/>
      <c r="D11" s="291" t="s">
        <v>265</v>
      </c>
      <c r="E11" s="291"/>
      <c r="F11" s="291"/>
      <c r="G11" s="291"/>
      <c r="H11" s="291"/>
      <c r="I11" s="291"/>
      <c r="J11" s="291"/>
      <c r="K11" s="156"/>
    </row>
    <row r="12" spans="2:11" ht="12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56"/>
    </row>
    <row r="13" spans="2:11" ht="15" customHeight="1">
      <c r="B13" s="159"/>
      <c r="C13" s="160"/>
      <c r="D13" s="291" t="s">
        <v>266</v>
      </c>
      <c r="E13" s="291"/>
      <c r="F13" s="291"/>
      <c r="G13" s="291"/>
      <c r="H13" s="291"/>
      <c r="I13" s="291"/>
      <c r="J13" s="291"/>
      <c r="K13" s="156"/>
    </row>
    <row r="14" spans="2:11" ht="15" customHeight="1">
      <c r="B14" s="159"/>
      <c r="C14" s="160"/>
      <c r="D14" s="291" t="s">
        <v>267</v>
      </c>
      <c r="E14" s="291"/>
      <c r="F14" s="291"/>
      <c r="G14" s="291"/>
      <c r="H14" s="291"/>
      <c r="I14" s="291"/>
      <c r="J14" s="291"/>
      <c r="K14" s="156"/>
    </row>
    <row r="15" spans="2:11" ht="15" customHeight="1">
      <c r="B15" s="159"/>
      <c r="C15" s="160"/>
      <c r="D15" s="291" t="s">
        <v>268</v>
      </c>
      <c r="E15" s="291"/>
      <c r="F15" s="291"/>
      <c r="G15" s="291"/>
      <c r="H15" s="291"/>
      <c r="I15" s="291"/>
      <c r="J15" s="291"/>
      <c r="K15" s="156"/>
    </row>
    <row r="16" spans="2:11" ht="15" customHeight="1">
      <c r="B16" s="159"/>
      <c r="C16" s="160"/>
      <c r="D16" s="160"/>
      <c r="E16" s="161" t="s">
        <v>73</v>
      </c>
      <c r="F16" s="291" t="s">
        <v>269</v>
      </c>
      <c r="G16" s="291"/>
      <c r="H16" s="291"/>
      <c r="I16" s="291"/>
      <c r="J16" s="291"/>
      <c r="K16" s="156"/>
    </row>
    <row r="17" spans="2:11" ht="15" customHeight="1">
      <c r="B17" s="159"/>
      <c r="C17" s="160"/>
      <c r="D17" s="160"/>
      <c r="E17" s="161" t="s">
        <v>270</v>
      </c>
      <c r="F17" s="291" t="s">
        <v>271</v>
      </c>
      <c r="G17" s="291"/>
      <c r="H17" s="291"/>
      <c r="I17" s="291"/>
      <c r="J17" s="291"/>
      <c r="K17" s="156"/>
    </row>
    <row r="18" spans="2:11" ht="15" customHeight="1">
      <c r="B18" s="159"/>
      <c r="C18" s="160"/>
      <c r="D18" s="160"/>
      <c r="E18" s="161" t="s">
        <v>272</v>
      </c>
      <c r="F18" s="291" t="s">
        <v>273</v>
      </c>
      <c r="G18" s="291"/>
      <c r="H18" s="291"/>
      <c r="I18" s="291"/>
      <c r="J18" s="291"/>
      <c r="K18" s="156"/>
    </row>
    <row r="19" spans="2:11" ht="15" customHeight="1">
      <c r="B19" s="159"/>
      <c r="C19" s="160"/>
      <c r="D19" s="160"/>
      <c r="E19" s="161" t="s">
        <v>77</v>
      </c>
      <c r="F19" s="291" t="s">
        <v>274</v>
      </c>
      <c r="G19" s="291"/>
      <c r="H19" s="291"/>
      <c r="I19" s="291"/>
      <c r="J19" s="291"/>
      <c r="K19" s="156"/>
    </row>
    <row r="20" spans="2:11" ht="15" customHeight="1">
      <c r="B20" s="159"/>
      <c r="C20" s="160"/>
      <c r="D20" s="160"/>
      <c r="E20" s="161" t="s">
        <v>275</v>
      </c>
      <c r="F20" s="291" t="s">
        <v>276</v>
      </c>
      <c r="G20" s="291"/>
      <c r="H20" s="291"/>
      <c r="I20" s="291"/>
      <c r="J20" s="291"/>
      <c r="K20" s="156"/>
    </row>
    <row r="21" spans="2:11" ht="15" customHeight="1">
      <c r="B21" s="159"/>
      <c r="C21" s="160"/>
      <c r="D21" s="160"/>
      <c r="E21" s="161" t="s">
        <v>277</v>
      </c>
      <c r="F21" s="291" t="s">
        <v>278</v>
      </c>
      <c r="G21" s="291"/>
      <c r="H21" s="291"/>
      <c r="I21" s="291"/>
      <c r="J21" s="291"/>
      <c r="K21" s="156"/>
    </row>
    <row r="22" spans="2:11" ht="12.75" customHeight="1">
      <c r="B22" s="159"/>
      <c r="C22" s="160"/>
      <c r="D22" s="160"/>
      <c r="E22" s="160"/>
      <c r="F22" s="160"/>
      <c r="G22" s="160"/>
      <c r="H22" s="160"/>
      <c r="I22" s="160"/>
      <c r="J22" s="160"/>
      <c r="K22" s="156"/>
    </row>
    <row r="23" spans="2:11" ht="15" customHeight="1">
      <c r="B23" s="159"/>
      <c r="C23" s="291" t="s">
        <v>279</v>
      </c>
      <c r="D23" s="291"/>
      <c r="E23" s="291"/>
      <c r="F23" s="291"/>
      <c r="G23" s="291"/>
      <c r="H23" s="291"/>
      <c r="I23" s="291"/>
      <c r="J23" s="291"/>
      <c r="K23" s="156"/>
    </row>
    <row r="24" spans="2:11" ht="15" customHeight="1">
      <c r="B24" s="159"/>
      <c r="C24" s="291" t="s">
        <v>280</v>
      </c>
      <c r="D24" s="291"/>
      <c r="E24" s="291"/>
      <c r="F24" s="291"/>
      <c r="G24" s="291"/>
      <c r="H24" s="291"/>
      <c r="I24" s="291"/>
      <c r="J24" s="291"/>
      <c r="K24" s="156"/>
    </row>
    <row r="25" spans="2:11" ht="15" customHeight="1">
      <c r="B25" s="159"/>
      <c r="C25" s="158"/>
      <c r="D25" s="291" t="s">
        <v>281</v>
      </c>
      <c r="E25" s="291"/>
      <c r="F25" s="291"/>
      <c r="G25" s="291"/>
      <c r="H25" s="291"/>
      <c r="I25" s="291"/>
      <c r="J25" s="291"/>
      <c r="K25" s="156"/>
    </row>
    <row r="26" spans="2:11" ht="15" customHeight="1">
      <c r="B26" s="159"/>
      <c r="C26" s="160"/>
      <c r="D26" s="291" t="s">
        <v>282</v>
      </c>
      <c r="E26" s="291"/>
      <c r="F26" s="291"/>
      <c r="G26" s="291"/>
      <c r="H26" s="291"/>
      <c r="I26" s="291"/>
      <c r="J26" s="291"/>
      <c r="K26" s="156"/>
    </row>
    <row r="27" spans="2:11" ht="12.75" customHeight="1">
      <c r="B27" s="159"/>
      <c r="C27" s="160"/>
      <c r="D27" s="160"/>
      <c r="E27" s="160"/>
      <c r="F27" s="160"/>
      <c r="G27" s="160"/>
      <c r="H27" s="160"/>
      <c r="I27" s="160"/>
      <c r="J27" s="160"/>
      <c r="K27" s="156"/>
    </row>
    <row r="28" spans="2:11" ht="15" customHeight="1">
      <c r="B28" s="159"/>
      <c r="C28" s="160"/>
      <c r="D28" s="291" t="s">
        <v>283</v>
      </c>
      <c r="E28" s="291"/>
      <c r="F28" s="291"/>
      <c r="G28" s="291"/>
      <c r="H28" s="291"/>
      <c r="I28" s="291"/>
      <c r="J28" s="291"/>
      <c r="K28" s="156"/>
    </row>
    <row r="29" spans="2:11" ht="15" customHeight="1">
      <c r="B29" s="159"/>
      <c r="C29" s="160"/>
      <c r="D29" s="291" t="s">
        <v>284</v>
      </c>
      <c r="E29" s="291"/>
      <c r="F29" s="291"/>
      <c r="G29" s="291"/>
      <c r="H29" s="291"/>
      <c r="I29" s="291"/>
      <c r="J29" s="291"/>
      <c r="K29" s="156"/>
    </row>
    <row r="30" spans="2:11" ht="12.75" customHeight="1">
      <c r="B30" s="159"/>
      <c r="C30" s="160"/>
      <c r="D30" s="160"/>
      <c r="E30" s="160"/>
      <c r="F30" s="160"/>
      <c r="G30" s="160"/>
      <c r="H30" s="160"/>
      <c r="I30" s="160"/>
      <c r="J30" s="160"/>
      <c r="K30" s="156"/>
    </row>
    <row r="31" spans="2:11" ht="15" customHeight="1">
      <c r="B31" s="159"/>
      <c r="C31" s="160"/>
      <c r="D31" s="291" t="s">
        <v>285</v>
      </c>
      <c r="E31" s="291"/>
      <c r="F31" s="291"/>
      <c r="G31" s="291"/>
      <c r="H31" s="291"/>
      <c r="I31" s="291"/>
      <c r="J31" s="291"/>
      <c r="K31" s="156"/>
    </row>
    <row r="32" spans="2:11" ht="15" customHeight="1">
      <c r="B32" s="159"/>
      <c r="C32" s="160"/>
      <c r="D32" s="291" t="s">
        <v>286</v>
      </c>
      <c r="E32" s="291"/>
      <c r="F32" s="291"/>
      <c r="G32" s="291"/>
      <c r="H32" s="291"/>
      <c r="I32" s="291"/>
      <c r="J32" s="291"/>
      <c r="K32" s="156"/>
    </row>
    <row r="33" spans="2:11" ht="15" customHeight="1">
      <c r="B33" s="159"/>
      <c r="C33" s="160"/>
      <c r="D33" s="291" t="s">
        <v>287</v>
      </c>
      <c r="E33" s="291"/>
      <c r="F33" s="291"/>
      <c r="G33" s="291"/>
      <c r="H33" s="291"/>
      <c r="I33" s="291"/>
      <c r="J33" s="291"/>
      <c r="K33" s="156"/>
    </row>
    <row r="34" spans="2:11" ht="15" customHeight="1">
      <c r="B34" s="159"/>
      <c r="C34" s="160"/>
      <c r="D34" s="158"/>
      <c r="E34" s="162" t="s">
        <v>91</v>
      </c>
      <c r="F34" s="158"/>
      <c r="G34" s="291" t="s">
        <v>288</v>
      </c>
      <c r="H34" s="291"/>
      <c r="I34" s="291"/>
      <c r="J34" s="291"/>
      <c r="K34" s="156"/>
    </row>
    <row r="35" spans="2:11" ht="15" customHeight="1">
      <c r="B35" s="159"/>
      <c r="C35" s="160"/>
      <c r="D35" s="158"/>
      <c r="E35" s="162" t="s">
        <v>289</v>
      </c>
      <c r="F35" s="158"/>
      <c r="G35" s="291" t="s">
        <v>290</v>
      </c>
      <c r="H35" s="291"/>
      <c r="I35" s="291"/>
      <c r="J35" s="291"/>
      <c r="K35" s="156"/>
    </row>
    <row r="36" spans="2:11" ht="15" customHeight="1">
      <c r="B36" s="159"/>
      <c r="C36" s="160"/>
      <c r="D36" s="158"/>
      <c r="E36" s="162" t="s">
        <v>51</v>
      </c>
      <c r="F36" s="158"/>
      <c r="G36" s="291" t="s">
        <v>291</v>
      </c>
      <c r="H36" s="291"/>
      <c r="I36" s="291"/>
      <c r="J36" s="291"/>
      <c r="K36" s="156"/>
    </row>
    <row r="37" spans="2:11" ht="15" customHeight="1">
      <c r="B37" s="159"/>
      <c r="C37" s="160"/>
      <c r="D37" s="158"/>
      <c r="E37" s="162" t="s">
        <v>92</v>
      </c>
      <c r="F37" s="158"/>
      <c r="G37" s="291" t="s">
        <v>292</v>
      </c>
      <c r="H37" s="291"/>
      <c r="I37" s="291"/>
      <c r="J37" s="291"/>
      <c r="K37" s="156"/>
    </row>
    <row r="38" spans="2:11" ht="15" customHeight="1">
      <c r="B38" s="159"/>
      <c r="C38" s="160"/>
      <c r="D38" s="158"/>
      <c r="E38" s="162" t="s">
        <v>93</v>
      </c>
      <c r="F38" s="158"/>
      <c r="G38" s="291" t="s">
        <v>293</v>
      </c>
      <c r="H38" s="291"/>
      <c r="I38" s="291"/>
      <c r="J38" s="291"/>
      <c r="K38" s="156"/>
    </row>
    <row r="39" spans="2:11" ht="15" customHeight="1">
      <c r="B39" s="159"/>
      <c r="C39" s="160"/>
      <c r="D39" s="158"/>
      <c r="E39" s="162" t="s">
        <v>94</v>
      </c>
      <c r="F39" s="158"/>
      <c r="G39" s="291" t="s">
        <v>294</v>
      </c>
      <c r="H39" s="291"/>
      <c r="I39" s="291"/>
      <c r="J39" s="291"/>
      <c r="K39" s="156"/>
    </row>
    <row r="40" spans="2:11" ht="15" customHeight="1">
      <c r="B40" s="159"/>
      <c r="C40" s="160"/>
      <c r="D40" s="158"/>
      <c r="E40" s="162" t="s">
        <v>295</v>
      </c>
      <c r="F40" s="158"/>
      <c r="G40" s="291" t="s">
        <v>296</v>
      </c>
      <c r="H40" s="291"/>
      <c r="I40" s="291"/>
      <c r="J40" s="291"/>
      <c r="K40" s="156"/>
    </row>
    <row r="41" spans="2:11" ht="15" customHeight="1">
      <c r="B41" s="159"/>
      <c r="C41" s="160"/>
      <c r="D41" s="158"/>
      <c r="E41" s="162"/>
      <c r="F41" s="158"/>
      <c r="G41" s="291" t="s">
        <v>297</v>
      </c>
      <c r="H41" s="291"/>
      <c r="I41" s="291"/>
      <c r="J41" s="291"/>
      <c r="K41" s="156"/>
    </row>
    <row r="42" spans="2:11" ht="15" customHeight="1">
      <c r="B42" s="159"/>
      <c r="C42" s="160"/>
      <c r="D42" s="158"/>
      <c r="E42" s="162" t="s">
        <v>298</v>
      </c>
      <c r="F42" s="158"/>
      <c r="G42" s="291" t="s">
        <v>299</v>
      </c>
      <c r="H42" s="291"/>
      <c r="I42" s="291"/>
      <c r="J42" s="291"/>
      <c r="K42" s="156"/>
    </row>
    <row r="43" spans="2:11" ht="15" customHeight="1">
      <c r="B43" s="159"/>
      <c r="C43" s="160"/>
      <c r="D43" s="158"/>
      <c r="E43" s="162" t="s">
        <v>97</v>
      </c>
      <c r="F43" s="158"/>
      <c r="G43" s="291" t="s">
        <v>300</v>
      </c>
      <c r="H43" s="291"/>
      <c r="I43" s="291"/>
      <c r="J43" s="291"/>
      <c r="K43" s="156"/>
    </row>
    <row r="44" spans="2:11" ht="12.75" customHeight="1">
      <c r="B44" s="159"/>
      <c r="C44" s="160"/>
      <c r="D44" s="158"/>
      <c r="E44" s="158"/>
      <c r="F44" s="158"/>
      <c r="G44" s="158"/>
      <c r="H44" s="158"/>
      <c r="I44" s="158"/>
      <c r="J44" s="158"/>
      <c r="K44" s="156"/>
    </row>
    <row r="45" spans="2:11" ht="15" customHeight="1">
      <c r="B45" s="159"/>
      <c r="C45" s="160"/>
      <c r="D45" s="291" t="s">
        <v>301</v>
      </c>
      <c r="E45" s="291"/>
      <c r="F45" s="291"/>
      <c r="G45" s="291"/>
      <c r="H45" s="291"/>
      <c r="I45" s="291"/>
      <c r="J45" s="291"/>
      <c r="K45" s="156"/>
    </row>
    <row r="46" spans="2:11" ht="15" customHeight="1">
      <c r="B46" s="159"/>
      <c r="C46" s="160"/>
      <c r="D46" s="160"/>
      <c r="E46" s="291" t="s">
        <v>302</v>
      </c>
      <c r="F46" s="291"/>
      <c r="G46" s="291"/>
      <c r="H46" s="291"/>
      <c r="I46" s="291"/>
      <c r="J46" s="291"/>
      <c r="K46" s="156"/>
    </row>
    <row r="47" spans="2:11" ht="15" customHeight="1">
      <c r="B47" s="159"/>
      <c r="C47" s="160"/>
      <c r="D47" s="160"/>
      <c r="E47" s="291" t="s">
        <v>303</v>
      </c>
      <c r="F47" s="291"/>
      <c r="G47" s="291"/>
      <c r="H47" s="291"/>
      <c r="I47" s="291"/>
      <c r="J47" s="291"/>
      <c r="K47" s="156"/>
    </row>
    <row r="48" spans="2:11" ht="15" customHeight="1">
      <c r="B48" s="159"/>
      <c r="C48" s="160"/>
      <c r="D48" s="160"/>
      <c r="E48" s="291" t="s">
        <v>304</v>
      </c>
      <c r="F48" s="291"/>
      <c r="G48" s="291"/>
      <c r="H48" s="291"/>
      <c r="I48" s="291"/>
      <c r="J48" s="291"/>
      <c r="K48" s="156"/>
    </row>
    <row r="49" spans="2:11" ht="15" customHeight="1">
      <c r="B49" s="159"/>
      <c r="C49" s="160"/>
      <c r="D49" s="291" t="s">
        <v>305</v>
      </c>
      <c r="E49" s="291"/>
      <c r="F49" s="291"/>
      <c r="G49" s="291"/>
      <c r="H49" s="291"/>
      <c r="I49" s="291"/>
      <c r="J49" s="291"/>
      <c r="K49" s="156"/>
    </row>
    <row r="50" spans="2:11" ht="25.5" customHeight="1">
      <c r="B50" s="155"/>
      <c r="C50" s="294" t="s">
        <v>306</v>
      </c>
      <c r="D50" s="294"/>
      <c r="E50" s="294"/>
      <c r="F50" s="294"/>
      <c r="G50" s="294"/>
      <c r="H50" s="294"/>
      <c r="I50" s="294"/>
      <c r="J50" s="294"/>
      <c r="K50" s="156"/>
    </row>
    <row r="51" spans="2:11" ht="5.25" customHeight="1">
      <c r="B51" s="155"/>
      <c r="C51" s="157"/>
      <c r="D51" s="157"/>
      <c r="E51" s="157"/>
      <c r="F51" s="157"/>
      <c r="G51" s="157"/>
      <c r="H51" s="157"/>
      <c r="I51" s="157"/>
      <c r="J51" s="157"/>
      <c r="K51" s="156"/>
    </row>
    <row r="52" spans="2:11" ht="15" customHeight="1">
      <c r="B52" s="155"/>
      <c r="C52" s="291" t="s">
        <v>307</v>
      </c>
      <c r="D52" s="291"/>
      <c r="E52" s="291"/>
      <c r="F52" s="291"/>
      <c r="G52" s="291"/>
      <c r="H52" s="291"/>
      <c r="I52" s="291"/>
      <c r="J52" s="291"/>
      <c r="K52" s="156"/>
    </row>
    <row r="53" spans="2:11" ht="15" customHeight="1">
      <c r="B53" s="155"/>
      <c r="C53" s="291" t="s">
        <v>308</v>
      </c>
      <c r="D53" s="291"/>
      <c r="E53" s="291"/>
      <c r="F53" s="291"/>
      <c r="G53" s="291"/>
      <c r="H53" s="291"/>
      <c r="I53" s="291"/>
      <c r="J53" s="291"/>
      <c r="K53" s="156"/>
    </row>
    <row r="54" spans="2:11" ht="12.75" customHeight="1">
      <c r="B54" s="155"/>
      <c r="C54" s="158"/>
      <c r="D54" s="158"/>
      <c r="E54" s="158"/>
      <c r="F54" s="158"/>
      <c r="G54" s="158"/>
      <c r="H54" s="158"/>
      <c r="I54" s="158"/>
      <c r="J54" s="158"/>
      <c r="K54" s="156"/>
    </row>
    <row r="55" spans="2:11" ht="15" customHeight="1">
      <c r="B55" s="155"/>
      <c r="C55" s="291" t="s">
        <v>309</v>
      </c>
      <c r="D55" s="291"/>
      <c r="E55" s="291"/>
      <c r="F55" s="291"/>
      <c r="G55" s="291"/>
      <c r="H55" s="291"/>
      <c r="I55" s="291"/>
      <c r="J55" s="291"/>
      <c r="K55" s="156"/>
    </row>
    <row r="56" spans="2:11" ht="15" customHeight="1">
      <c r="B56" s="155"/>
      <c r="C56" s="160"/>
      <c r="D56" s="291" t="s">
        <v>310</v>
      </c>
      <c r="E56" s="291"/>
      <c r="F56" s="291"/>
      <c r="G56" s="291"/>
      <c r="H56" s="291"/>
      <c r="I56" s="291"/>
      <c r="J56" s="291"/>
      <c r="K56" s="156"/>
    </row>
    <row r="57" spans="2:11" ht="15" customHeight="1">
      <c r="B57" s="155"/>
      <c r="C57" s="160"/>
      <c r="D57" s="291" t="s">
        <v>311</v>
      </c>
      <c r="E57" s="291"/>
      <c r="F57" s="291"/>
      <c r="G57" s="291"/>
      <c r="H57" s="291"/>
      <c r="I57" s="291"/>
      <c r="J57" s="291"/>
      <c r="K57" s="156"/>
    </row>
    <row r="58" spans="2:11" ht="15" customHeight="1">
      <c r="B58" s="155"/>
      <c r="C58" s="160"/>
      <c r="D58" s="291" t="s">
        <v>312</v>
      </c>
      <c r="E58" s="291"/>
      <c r="F58" s="291"/>
      <c r="G58" s="291"/>
      <c r="H58" s="291"/>
      <c r="I58" s="291"/>
      <c r="J58" s="291"/>
      <c r="K58" s="156"/>
    </row>
    <row r="59" spans="2:11" ht="15" customHeight="1">
      <c r="B59" s="155"/>
      <c r="C59" s="160"/>
      <c r="D59" s="291" t="s">
        <v>313</v>
      </c>
      <c r="E59" s="291"/>
      <c r="F59" s="291"/>
      <c r="G59" s="291"/>
      <c r="H59" s="291"/>
      <c r="I59" s="291"/>
      <c r="J59" s="291"/>
      <c r="K59" s="156"/>
    </row>
    <row r="60" spans="2:11" ht="15" customHeight="1">
      <c r="B60" s="155"/>
      <c r="C60" s="160"/>
      <c r="D60" s="293" t="s">
        <v>314</v>
      </c>
      <c r="E60" s="293"/>
      <c r="F60" s="293"/>
      <c r="G60" s="293"/>
      <c r="H60" s="293"/>
      <c r="I60" s="293"/>
      <c r="J60" s="293"/>
      <c r="K60" s="156"/>
    </row>
    <row r="61" spans="2:11" ht="15" customHeight="1">
      <c r="B61" s="155"/>
      <c r="C61" s="160"/>
      <c r="D61" s="291" t="s">
        <v>315</v>
      </c>
      <c r="E61" s="291"/>
      <c r="F61" s="291"/>
      <c r="G61" s="291"/>
      <c r="H61" s="291"/>
      <c r="I61" s="291"/>
      <c r="J61" s="291"/>
      <c r="K61" s="156"/>
    </row>
    <row r="62" spans="2:11" ht="12.75" customHeight="1">
      <c r="B62" s="155"/>
      <c r="C62" s="160"/>
      <c r="D62" s="160"/>
      <c r="E62" s="163"/>
      <c r="F62" s="160"/>
      <c r="G62" s="160"/>
      <c r="H62" s="160"/>
      <c r="I62" s="160"/>
      <c r="J62" s="160"/>
      <c r="K62" s="156"/>
    </row>
    <row r="63" spans="2:11" ht="15" customHeight="1">
      <c r="B63" s="155"/>
      <c r="C63" s="160"/>
      <c r="D63" s="291" t="s">
        <v>316</v>
      </c>
      <c r="E63" s="291"/>
      <c r="F63" s="291"/>
      <c r="G63" s="291"/>
      <c r="H63" s="291"/>
      <c r="I63" s="291"/>
      <c r="J63" s="291"/>
      <c r="K63" s="156"/>
    </row>
    <row r="64" spans="2:11" ht="15" customHeight="1">
      <c r="B64" s="155"/>
      <c r="C64" s="160"/>
      <c r="D64" s="293" t="s">
        <v>317</v>
      </c>
      <c r="E64" s="293"/>
      <c r="F64" s="293"/>
      <c r="G64" s="293"/>
      <c r="H64" s="293"/>
      <c r="I64" s="293"/>
      <c r="J64" s="293"/>
      <c r="K64" s="156"/>
    </row>
    <row r="65" spans="2:11" ht="15" customHeight="1">
      <c r="B65" s="155"/>
      <c r="C65" s="160"/>
      <c r="D65" s="291" t="s">
        <v>318</v>
      </c>
      <c r="E65" s="291"/>
      <c r="F65" s="291"/>
      <c r="G65" s="291"/>
      <c r="H65" s="291"/>
      <c r="I65" s="291"/>
      <c r="J65" s="291"/>
      <c r="K65" s="156"/>
    </row>
    <row r="66" spans="2:11" ht="15" customHeight="1">
      <c r="B66" s="155"/>
      <c r="C66" s="160"/>
      <c r="D66" s="291" t="s">
        <v>319</v>
      </c>
      <c r="E66" s="291"/>
      <c r="F66" s="291"/>
      <c r="G66" s="291"/>
      <c r="H66" s="291"/>
      <c r="I66" s="291"/>
      <c r="J66" s="291"/>
      <c r="K66" s="156"/>
    </row>
    <row r="67" spans="2:11" ht="15" customHeight="1">
      <c r="B67" s="155"/>
      <c r="C67" s="160"/>
      <c r="D67" s="291" t="s">
        <v>320</v>
      </c>
      <c r="E67" s="291"/>
      <c r="F67" s="291"/>
      <c r="G67" s="291"/>
      <c r="H67" s="291"/>
      <c r="I67" s="291"/>
      <c r="J67" s="291"/>
      <c r="K67" s="156"/>
    </row>
    <row r="68" spans="2:11" ht="15" customHeight="1">
      <c r="B68" s="155"/>
      <c r="C68" s="160"/>
      <c r="D68" s="291" t="s">
        <v>321</v>
      </c>
      <c r="E68" s="291"/>
      <c r="F68" s="291"/>
      <c r="G68" s="291"/>
      <c r="H68" s="291"/>
      <c r="I68" s="291"/>
      <c r="J68" s="291"/>
      <c r="K68" s="156"/>
    </row>
    <row r="69" spans="2:11" ht="12.75" customHeight="1">
      <c r="B69" s="164"/>
      <c r="C69" s="165"/>
      <c r="D69" s="165"/>
      <c r="E69" s="165"/>
      <c r="F69" s="165"/>
      <c r="G69" s="165"/>
      <c r="H69" s="165"/>
      <c r="I69" s="165"/>
      <c r="J69" s="165"/>
      <c r="K69" s="166"/>
    </row>
    <row r="70" spans="2:11" ht="18.75" customHeight="1">
      <c r="B70" s="167"/>
      <c r="C70" s="167"/>
      <c r="D70" s="167"/>
      <c r="E70" s="167"/>
      <c r="F70" s="167"/>
      <c r="G70" s="167"/>
      <c r="H70" s="167"/>
      <c r="I70" s="167"/>
      <c r="J70" s="167"/>
      <c r="K70" s="168"/>
    </row>
    <row r="71" spans="2:11" ht="18.75" customHeight="1">
      <c r="B71" s="168"/>
      <c r="C71" s="168"/>
      <c r="D71" s="168"/>
      <c r="E71" s="168"/>
      <c r="F71" s="168"/>
      <c r="G71" s="168"/>
      <c r="H71" s="168"/>
      <c r="I71" s="168"/>
      <c r="J71" s="168"/>
      <c r="K71" s="168"/>
    </row>
    <row r="72" spans="2:11" ht="7.5" customHeight="1">
      <c r="B72" s="169"/>
      <c r="C72" s="170"/>
      <c r="D72" s="170"/>
      <c r="E72" s="170"/>
      <c r="F72" s="170"/>
      <c r="G72" s="170"/>
      <c r="H72" s="170"/>
      <c r="I72" s="170"/>
      <c r="J72" s="170"/>
      <c r="K72" s="171"/>
    </row>
    <row r="73" spans="2:11" ht="45" customHeight="1">
      <c r="B73" s="172"/>
      <c r="C73" s="292" t="s">
        <v>258</v>
      </c>
      <c r="D73" s="292"/>
      <c r="E73" s="292"/>
      <c r="F73" s="292"/>
      <c r="G73" s="292"/>
      <c r="H73" s="292"/>
      <c r="I73" s="292"/>
      <c r="J73" s="292"/>
      <c r="K73" s="173"/>
    </row>
    <row r="74" spans="2:11" ht="17.25" customHeight="1">
      <c r="B74" s="172"/>
      <c r="C74" s="174" t="s">
        <v>322</v>
      </c>
      <c r="D74" s="174"/>
      <c r="E74" s="174"/>
      <c r="F74" s="174" t="s">
        <v>323</v>
      </c>
      <c r="G74" s="175"/>
      <c r="H74" s="174" t="s">
        <v>92</v>
      </c>
      <c r="I74" s="174" t="s">
        <v>55</v>
      </c>
      <c r="J74" s="174" t="s">
        <v>324</v>
      </c>
      <c r="K74" s="173"/>
    </row>
    <row r="75" spans="2:11" ht="17.25" customHeight="1">
      <c r="B75" s="172"/>
      <c r="C75" s="176" t="s">
        <v>325</v>
      </c>
      <c r="D75" s="176"/>
      <c r="E75" s="176"/>
      <c r="F75" s="177" t="s">
        <v>326</v>
      </c>
      <c r="G75" s="178"/>
      <c r="H75" s="176"/>
      <c r="I75" s="176"/>
      <c r="J75" s="176" t="s">
        <v>327</v>
      </c>
      <c r="K75" s="173"/>
    </row>
    <row r="76" spans="2:11" ht="5.25" customHeight="1">
      <c r="B76" s="172"/>
      <c r="C76" s="179"/>
      <c r="D76" s="179"/>
      <c r="E76" s="179"/>
      <c r="F76" s="179"/>
      <c r="G76" s="180"/>
      <c r="H76" s="179"/>
      <c r="I76" s="179"/>
      <c r="J76" s="179"/>
      <c r="K76" s="173"/>
    </row>
    <row r="77" spans="2:11" ht="15" customHeight="1">
      <c r="B77" s="172"/>
      <c r="C77" s="162" t="s">
        <v>51</v>
      </c>
      <c r="D77" s="179"/>
      <c r="E77" s="179"/>
      <c r="F77" s="181" t="s">
        <v>328</v>
      </c>
      <c r="G77" s="180"/>
      <c r="H77" s="162" t="s">
        <v>329</v>
      </c>
      <c r="I77" s="162" t="s">
        <v>330</v>
      </c>
      <c r="J77" s="162">
        <v>20</v>
      </c>
      <c r="K77" s="173"/>
    </row>
    <row r="78" spans="2:11" ht="15" customHeight="1">
      <c r="B78" s="172"/>
      <c r="C78" s="162" t="s">
        <v>331</v>
      </c>
      <c r="D78" s="162"/>
      <c r="E78" s="162"/>
      <c r="F78" s="181" t="s">
        <v>328</v>
      </c>
      <c r="G78" s="180"/>
      <c r="H78" s="162" t="s">
        <v>332</v>
      </c>
      <c r="I78" s="162" t="s">
        <v>330</v>
      </c>
      <c r="J78" s="162">
        <v>120</v>
      </c>
      <c r="K78" s="173"/>
    </row>
    <row r="79" spans="2:11" ht="15" customHeight="1">
      <c r="B79" s="182"/>
      <c r="C79" s="162" t="s">
        <v>333</v>
      </c>
      <c r="D79" s="162"/>
      <c r="E79" s="162"/>
      <c r="F79" s="181" t="s">
        <v>334</v>
      </c>
      <c r="G79" s="180"/>
      <c r="H79" s="162" t="s">
        <v>335</v>
      </c>
      <c r="I79" s="162" t="s">
        <v>330</v>
      </c>
      <c r="J79" s="162">
        <v>50</v>
      </c>
      <c r="K79" s="173"/>
    </row>
    <row r="80" spans="2:11" ht="15" customHeight="1">
      <c r="B80" s="182"/>
      <c r="C80" s="162" t="s">
        <v>336</v>
      </c>
      <c r="D80" s="162"/>
      <c r="E80" s="162"/>
      <c r="F80" s="181" t="s">
        <v>328</v>
      </c>
      <c r="G80" s="180"/>
      <c r="H80" s="162" t="s">
        <v>337</v>
      </c>
      <c r="I80" s="162" t="s">
        <v>338</v>
      </c>
      <c r="J80" s="162"/>
      <c r="K80" s="173"/>
    </row>
    <row r="81" spans="2:11" ht="15" customHeight="1">
      <c r="B81" s="182"/>
      <c r="C81" s="183" t="s">
        <v>339</v>
      </c>
      <c r="D81" s="183"/>
      <c r="E81" s="183"/>
      <c r="F81" s="184" t="s">
        <v>334</v>
      </c>
      <c r="G81" s="183"/>
      <c r="H81" s="183" t="s">
        <v>340</v>
      </c>
      <c r="I81" s="183" t="s">
        <v>330</v>
      </c>
      <c r="J81" s="183">
        <v>15</v>
      </c>
      <c r="K81" s="173"/>
    </row>
    <row r="82" spans="2:11" ht="15" customHeight="1">
      <c r="B82" s="182"/>
      <c r="C82" s="183" t="s">
        <v>341</v>
      </c>
      <c r="D82" s="183"/>
      <c r="E82" s="183"/>
      <c r="F82" s="184" t="s">
        <v>334</v>
      </c>
      <c r="G82" s="183"/>
      <c r="H82" s="183" t="s">
        <v>342</v>
      </c>
      <c r="I82" s="183" t="s">
        <v>330</v>
      </c>
      <c r="J82" s="183">
        <v>15</v>
      </c>
      <c r="K82" s="173"/>
    </row>
    <row r="83" spans="2:11" ht="15" customHeight="1">
      <c r="B83" s="182"/>
      <c r="C83" s="183" t="s">
        <v>343</v>
      </c>
      <c r="D83" s="183"/>
      <c r="E83" s="183"/>
      <c r="F83" s="184" t="s">
        <v>334</v>
      </c>
      <c r="G83" s="183"/>
      <c r="H83" s="183" t="s">
        <v>344</v>
      </c>
      <c r="I83" s="183" t="s">
        <v>330</v>
      </c>
      <c r="J83" s="183">
        <v>20</v>
      </c>
      <c r="K83" s="173"/>
    </row>
    <row r="84" spans="2:11" ht="15" customHeight="1">
      <c r="B84" s="182"/>
      <c r="C84" s="183" t="s">
        <v>345</v>
      </c>
      <c r="D84" s="183"/>
      <c r="E84" s="183"/>
      <c r="F84" s="184" t="s">
        <v>334</v>
      </c>
      <c r="G84" s="183"/>
      <c r="H84" s="183" t="s">
        <v>346</v>
      </c>
      <c r="I84" s="183" t="s">
        <v>330</v>
      </c>
      <c r="J84" s="183">
        <v>20</v>
      </c>
      <c r="K84" s="173"/>
    </row>
    <row r="85" spans="2:11" ht="15" customHeight="1">
      <c r="B85" s="182"/>
      <c r="C85" s="162" t="s">
        <v>347</v>
      </c>
      <c r="D85" s="162"/>
      <c r="E85" s="162"/>
      <c r="F85" s="181" t="s">
        <v>334</v>
      </c>
      <c r="G85" s="180"/>
      <c r="H85" s="162" t="s">
        <v>348</v>
      </c>
      <c r="I85" s="162" t="s">
        <v>330</v>
      </c>
      <c r="J85" s="162">
        <v>50</v>
      </c>
      <c r="K85" s="173"/>
    </row>
    <row r="86" spans="2:11" ht="15" customHeight="1">
      <c r="B86" s="182"/>
      <c r="C86" s="162" t="s">
        <v>349</v>
      </c>
      <c r="D86" s="162"/>
      <c r="E86" s="162"/>
      <c r="F86" s="181" t="s">
        <v>334</v>
      </c>
      <c r="G86" s="180"/>
      <c r="H86" s="162" t="s">
        <v>350</v>
      </c>
      <c r="I86" s="162" t="s">
        <v>330</v>
      </c>
      <c r="J86" s="162">
        <v>20</v>
      </c>
      <c r="K86" s="173"/>
    </row>
    <row r="87" spans="2:11" ht="15" customHeight="1">
      <c r="B87" s="182"/>
      <c r="C87" s="162" t="s">
        <v>351</v>
      </c>
      <c r="D87" s="162"/>
      <c r="E87" s="162"/>
      <c r="F87" s="181" t="s">
        <v>334</v>
      </c>
      <c r="G87" s="180"/>
      <c r="H87" s="162" t="s">
        <v>352</v>
      </c>
      <c r="I87" s="162" t="s">
        <v>330</v>
      </c>
      <c r="J87" s="162">
        <v>20</v>
      </c>
      <c r="K87" s="173"/>
    </row>
    <row r="88" spans="2:11" ht="15" customHeight="1">
      <c r="B88" s="182"/>
      <c r="C88" s="162" t="s">
        <v>353</v>
      </c>
      <c r="D88" s="162"/>
      <c r="E88" s="162"/>
      <c r="F88" s="181" t="s">
        <v>334</v>
      </c>
      <c r="G88" s="180"/>
      <c r="H88" s="162" t="s">
        <v>354</v>
      </c>
      <c r="I88" s="162" t="s">
        <v>330</v>
      </c>
      <c r="J88" s="162">
        <v>50</v>
      </c>
      <c r="K88" s="173"/>
    </row>
    <row r="89" spans="2:11" ht="15" customHeight="1">
      <c r="B89" s="182"/>
      <c r="C89" s="162" t="s">
        <v>355</v>
      </c>
      <c r="D89" s="162"/>
      <c r="E89" s="162"/>
      <c r="F89" s="181" t="s">
        <v>334</v>
      </c>
      <c r="G89" s="180"/>
      <c r="H89" s="162" t="s">
        <v>355</v>
      </c>
      <c r="I89" s="162" t="s">
        <v>330</v>
      </c>
      <c r="J89" s="162">
        <v>50</v>
      </c>
      <c r="K89" s="173"/>
    </row>
    <row r="90" spans="2:11" ht="15" customHeight="1">
      <c r="B90" s="182"/>
      <c r="C90" s="162" t="s">
        <v>98</v>
      </c>
      <c r="D90" s="162"/>
      <c r="E90" s="162"/>
      <c r="F90" s="181" t="s">
        <v>334</v>
      </c>
      <c r="G90" s="180"/>
      <c r="H90" s="162" t="s">
        <v>356</v>
      </c>
      <c r="I90" s="162" t="s">
        <v>330</v>
      </c>
      <c r="J90" s="162">
        <v>255</v>
      </c>
      <c r="K90" s="173"/>
    </row>
    <row r="91" spans="2:11" ht="15" customHeight="1">
      <c r="B91" s="182"/>
      <c r="C91" s="162" t="s">
        <v>357</v>
      </c>
      <c r="D91" s="162"/>
      <c r="E91" s="162"/>
      <c r="F91" s="181" t="s">
        <v>328</v>
      </c>
      <c r="G91" s="180"/>
      <c r="H91" s="162" t="s">
        <v>358</v>
      </c>
      <c r="I91" s="162" t="s">
        <v>359</v>
      </c>
      <c r="J91" s="162"/>
      <c r="K91" s="173"/>
    </row>
    <row r="92" spans="2:11" ht="15" customHeight="1">
      <c r="B92" s="182"/>
      <c r="C92" s="162" t="s">
        <v>360</v>
      </c>
      <c r="D92" s="162"/>
      <c r="E92" s="162"/>
      <c r="F92" s="181" t="s">
        <v>328</v>
      </c>
      <c r="G92" s="180"/>
      <c r="H92" s="162" t="s">
        <v>361</v>
      </c>
      <c r="I92" s="162" t="s">
        <v>362</v>
      </c>
      <c r="J92" s="162"/>
      <c r="K92" s="173"/>
    </row>
    <row r="93" spans="2:11" ht="15" customHeight="1">
      <c r="B93" s="182"/>
      <c r="C93" s="162" t="s">
        <v>363</v>
      </c>
      <c r="D93" s="162"/>
      <c r="E93" s="162"/>
      <c r="F93" s="181" t="s">
        <v>328</v>
      </c>
      <c r="G93" s="180"/>
      <c r="H93" s="162" t="s">
        <v>363</v>
      </c>
      <c r="I93" s="162" t="s">
        <v>362</v>
      </c>
      <c r="J93" s="162"/>
      <c r="K93" s="173"/>
    </row>
    <row r="94" spans="2:11" ht="15" customHeight="1">
      <c r="B94" s="182"/>
      <c r="C94" s="162" t="s">
        <v>38</v>
      </c>
      <c r="D94" s="162"/>
      <c r="E94" s="162"/>
      <c r="F94" s="181" t="s">
        <v>328</v>
      </c>
      <c r="G94" s="180"/>
      <c r="H94" s="162" t="s">
        <v>364</v>
      </c>
      <c r="I94" s="162" t="s">
        <v>362</v>
      </c>
      <c r="J94" s="162"/>
      <c r="K94" s="173"/>
    </row>
    <row r="95" spans="2:11" ht="15" customHeight="1">
      <c r="B95" s="182"/>
      <c r="C95" s="162" t="s">
        <v>46</v>
      </c>
      <c r="D95" s="162"/>
      <c r="E95" s="162"/>
      <c r="F95" s="181" t="s">
        <v>328</v>
      </c>
      <c r="G95" s="180"/>
      <c r="H95" s="162" t="s">
        <v>365</v>
      </c>
      <c r="I95" s="162" t="s">
        <v>362</v>
      </c>
      <c r="J95" s="162"/>
      <c r="K95" s="173"/>
    </row>
    <row r="96" spans="2:11" ht="15" customHeight="1">
      <c r="B96" s="185"/>
      <c r="C96" s="186"/>
      <c r="D96" s="186"/>
      <c r="E96" s="186"/>
      <c r="F96" s="186"/>
      <c r="G96" s="186"/>
      <c r="H96" s="186"/>
      <c r="I96" s="186"/>
      <c r="J96" s="186"/>
      <c r="K96" s="187"/>
    </row>
    <row r="97" spans="2:11" ht="18.75" customHeight="1">
      <c r="B97" s="188"/>
      <c r="C97" s="189"/>
      <c r="D97" s="189"/>
      <c r="E97" s="189"/>
      <c r="F97" s="189"/>
      <c r="G97" s="189"/>
      <c r="H97" s="189"/>
      <c r="I97" s="189"/>
      <c r="J97" s="189"/>
      <c r="K97" s="188"/>
    </row>
    <row r="98" spans="2:11" ht="18.75" customHeight="1">
      <c r="B98" s="168"/>
      <c r="C98" s="168"/>
      <c r="D98" s="168"/>
      <c r="E98" s="168"/>
      <c r="F98" s="168"/>
      <c r="G98" s="168"/>
      <c r="H98" s="168"/>
      <c r="I98" s="168"/>
      <c r="J98" s="168"/>
      <c r="K98" s="168"/>
    </row>
    <row r="99" spans="2:11" ht="7.5" customHeight="1">
      <c r="B99" s="169"/>
      <c r="C99" s="170"/>
      <c r="D99" s="170"/>
      <c r="E99" s="170"/>
      <c r="F99" s="170"/>
      <c r="G99" s="170"/>
      <c r="H99" s="170"/>
      <c r="I99" s="170"/>
      <c r="J99" s="170"/>
      <c r="K99" s="171"/>
    </row>
    <row r="100" spans="2:11" ht="45" customHeight="1">
      <c r="B100" s="172"/>
      <c r="C100" s="292" t="s">
        <v>366</v>
      </c>
      <c r="D100" s="292"/>
      <c r="E100" s="292"/>
      <c r="F100" s="292"/>
      <c r="G100" s="292"/>
      <c r="H100" s="292"/>
      <c r="I100" s="292"/>
      <c r="J100" s="292"/>
      <c r="K100" s="173"/>
    </row>
    <row r="101" spans="2:11" ht="17.25" customHeight="1">
      <c r="B101" s="172"/>
      <c r="C101" s="174" t="s">
        <v>322</v>
      </c>
      <c r="D101" s="174"/>
      <c r="E101" s="174"/>
      <c r="F101" s="174" t="s">
        <v>323</v>
      </c>
      <c r="G101" s="175"/>
      <c r="H101" s="174" t="s">
        <v>92</v>
      </c>
      <c r="I101" s="174" t="s">
        <v>55</v>
      </c>
      <c r="J101" s="174" t="s">
        <v>324</v>
      </c>
      <c r="K101" s="173"/>
    </row>
    <row r="102" spans="2:11" ht="17.25" customHeight="1">
      <c r="B102" s="172"/>
      <c r="C102" s="176" t="s">
        <v>325</v>
      </c>
      <c r="D102" s="176"/>
      <c r="E102" s="176"/>
      <c r="F102" s="177" t="s">
        <v>326</v>
      </c>
      <c r="G102" s="178"/>
      <c r="H102" s="176"/>
      <c r="I102" s="176"/>
      <c r="J102" s="176" t="s">
        <v>327</v>
      </c>
      <c r="K102" s="173"/>
    </row>
    <row r="103" spans="2:11" ht="5.25" customHeight="1">
      <c r="B103" s="172"/>
      <c r="C103" s="174"/>
      <c r="D103" s="174"/>
      <c r="E103" s="174"/>
      <c r="F103" s="174"/>
      <c r="G103" s="190"/>
      <c r="H103" s="174"/>
      <c r="I103" s="174"/>
      <c r="J103" s="174"/>
      <c r="K103" s="173"/>
    </row>
    <row r="104" spans="2:11" ht="15" customHeight="1">
      <c r="B104" s="172"/>
      <c r="C104" s="162" t="s">
        <v>51</v>
      </c>
      <c r="D104" s="179"/>
      <c r="E104" s="179"/>
      <c r="F104" s="181" t="s">
        <v>328</v>
      </c>
      <c r="G104" s="190"/>
      <c r="H104" s="162" t="s">
        <v>367</v>
      </c>
      <c r="I104" s="162" t="s">
        <v>330</v>
      </c>
      <c r="J104" s="162">
        <v>20</v>
      </c>
      <c r="K104" s="173"/>
    </row>
    <row r="105" spans="2:11" ht="15" customHeight="1">
      <c r="B105" s="172"/>
      <c r="C105" s="162" t="s">
        <v>331</v>
      </c>
      <c r="D105" s="162"/>
      <c r="E105" s="162"/>
      <c r="F105" s="181" t="s">
        <v>328</v>
      </c>
      <c r="G105" s="162"/>
      <c r="H105" s="162" t="s">
        <v>367</v>
      </c>
      <c r="I105" s="162" t="s">
        <v>330</v>
      </c>
      <c r="J105" s="162">
        <v>120</v>
      </c>
      <c r="K105" s="173"/>
    </row>
    <row r="106" spans="2:11" ht="15" customHeight="1">
      <c r="B106" s="182"/>
      <c r="C106" s="162" t="s">
        <v>333</v>
      </c>
      <c r="D106" s="162"/>
      <c r="E106" s="162"/>
      <c r="F106" s="181" t="s">
        <v>334</v>
      </c>
      <c r="G106" s="162"/>
      <c r="H106" s="162" t="s">
        <v>367</v>
      </c>
      <c r="I106" s="162" t="s">
        <v>330</v>
      </c>
      <c r="J106" s="162">
        <v>50</v>
      </c>
      <c r="K106" s="173"/>
    </row>
    <row r="107" spans="2:11" ht="15" customHeight="1">
      <c r="B107" s="182"/>
      <c r="C107" s="162" t="s">
        <v>336</v>
      </c>
      <c r="D107" s="162"/>
      <c r="E107" s="162"/>
      <c r="F107" s="181" t="s">
        <v>328</v>
      </c>
      <c r="G107" s="162"/>
      <c r="H107" s="162" t="s">
        <v>367</v>
      </c>
      <c r="I107" s="162" t="s">
        <v>338</v>
      </c>
      <c r="J107" s="162"/>
      <c r="K107" s="173"/>
    </row>
    <row r="108" spans="2:11" ht="15" customHeight="1">
      <c r="B108" s="182"/>
      <c r="C108" s="162" t="s">
        <v>347</v>
      </c>
      <c r="D108" s="162"/>
      <c r="E108" s="162"/>
      <c r="F108" s="181" t="s">
        <v>334</v>
      </c>
      <c r="G108" s="162"/>
      <c r="H108" s="162" t="s">
        <v>367</v>
      </c>
      <c r="I108" s="162" t="s">
        <v>330</v>
      </c>
      <c r="J108" s="162">
        <v>50</v>
      </c>
      <c r="K108" s="173"/>
    </row>
    <row r="109" spans="2:11" ht="15" customHeight="1">
      <c r="B109" s="182"/>
      <c r="C109" s="162" t="s">
        <v>355</v>
      </c>
      <c r="D109" s="162"/>
      <c r="E109" s="162"/>
      <c r="F109" s="181" t="s">
        <v>334</v>
      </c>
      <c r="G109" s="162"/>
      <c r="H109" s="162" t="s">
        <v>367</v>
      </c>
      <c r="I109" s="162" t="s">
        <v>330</v>
      </c>
      <c r="J109" s="162">
        <v>50</v>
      </c>
      <c r="K109" s="173"/>
    </row>
    <row r="110" spans="2:11" ht="15" customHeight="1">
      <c r="B110" s="182"/>
      <c r="C110" s="162" t="s">
        <v>353</v>
      </c>
      <c r="D110" s="162"/>
      <c r="E110" s="162"/>
      <c r="F110" s="181" t="s">
        <v>334</v>
      </c>
      <c r="G110" s="162"/>
      <c r="H110" s="162" t="s">
        <v>367</v>
      </c>
      <c r="I110" s="162" t="s">
        <v>330</v>
      </c>
      <c r="J110" s="162">
        <v>50</v>
      </c>
      <c r="K110" s="173"/>
    </row>
    <row r="111" spans="2:11" ht="15" customHeight="1">
      <c r="B111" s="182"/>
      <c r="C111" s="162" t="s">
        <v>51</v>
      </c>
      <c r="D111" s="162"/>
      <c r="E111" s="162"/>
      <c r="F111" s="181" t="s">
        <v>328</v>
      </c>
      <c r="G111" s="162"/>
      <c r="H111" s="162" t="s">
        <v>368</v>
      </c>
      <c r="I111" s="162" t="s">
        <v>330</v>
      </c>
      <c r="J111" s="162">
        <v>20</v>
      </c>
      <c r="K111" s="173"/>
    </row>
    <row r="112" spans="2:11" ht="15" customHeight="1">
      <c r="B112" s="182"/>
      <c r="C112" s="162" t="s">
        <v>369</v>
      </c>
      <c r="D112" s="162"/>
      <c r="E112" s="162"/>
      <c r="F112" s="181" t="s">
        <v>328</v>
      </c>
      <c r="G112" s="162"/>
      <c r="H112" s="162" t="s">
        <v>370</v>
      </c>
      <c r="I112" s="162" t="s">
        <v>330</v>
      </c>
      <c r="J112" s="162">
        <v>120</v>
      </c>
      <c r="K112" s="173"/>
    </row>
    <row r="113" spans="2:11" ht="15" customHeight="1">
      <c r="B113" s="182"/>
      <c r="C113" s="162" t="s">
        <v>38</v>
      </c>
      <c r="D113" s="162"/>
      <c r="E113" s="162"/>
      <c r="F113" s="181" t="s">
        <v>328</v>
      </c>
      <c r="G113" s="162"/>
      <c r="H113" s="162" t="s">
        <v>371</v>
      </c>
      <c r="I113" s="162" t="s">
        <v>362</v>
      </c>
      <c r="J113" s="162"/>
      <c r="K113" s="173"/>
    </row>
    <row r="114" spans="2:11" ht="15" customHeight="1">
      <c r="B114" s="182"/>
      <c r="C114" s="162" t="s">
        <v>46</v>
      </c>
      <c r="D114" s="162"/>
      <c r="E114" s="162"/>
      <c r="F114" s="181" t="s">
        <v>328</v>
      </c>
      <c r="G114" s="162"/>
      <c r="H114" s="162" t="s">
        <v>372</v>
      </c>
      <c r="I114" s="162" t="s">
        <v>362</v>
      </c>
      <c r="J114" s="162"/>
      <c r="K114" s="173"/>
    </row>
    <row r="115" spans="2:11" ht="15" customHeight="1">
      <c r="B115" s="182"/>
      <c r="C115" s="162" t="s">
        <v>55</v>
      </c>
      <c r="D115" s="162"/>
      <c r="E115" s="162"/>
      <c r="F115" s="181" t="s">
        <v>328</v>
      </c>
      <c r="G115" s="162"/>
      <c r="H115" s="162" t="s">
        <v>373</v>
      </c>
      <c r="I115" s="162" t="s">
        <v>374</v>
      </c>
      <c r="J115" s="162"/>
      <c r="K115" s="173"/>
    </row>
    <row r="116" spans="2:11" ht="15" customHeight="1">
      <c r="B116" s="185"/>
      <c r="C116" s="191"/>
      <c r="D116" s="191"/>
      <c r="E116" s="191"/>
      <c r="F116" s="191"/>
      <c r="G116" s="191"/>
      <c r="H116" s="191"/>
      <c r="I116" s="191"/>
      <c r="J116" s="191"/>
      <c r="K116" s="187"/>
    </row>
    <row r="117" spans="2:11" ht="18.75" customHeight="1">
      <c r="B117" s="192"/>
      <c r="C117" s="158"/>
      <c r="D117" s="158"/>
      <c r="E117" s="158"/>
      <c r="F117" s="193"/>
      <c r="G117" s="158"/>
      <c r="H117" s="158"/>
      <c r="I117" s="158"/>
      <c r="J117" s="158"/>
      <c r="K117" s="192"/>
    </row>
    <row r="118" spans="2:11" ht="18.75" customHeight="1"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</row>
    <row r="119" spans="2:11" ht="7.5" customHeight="1">
      <c r="B119" s="194"/>
      <c r="C119" s="195"/>
      <c r="D119" s="195"/>
      <c r="E119" s="195"/>
      <c r="F119" s="195"/>
      <c r="G119" s="195"/>
      <c r="H119" s="195"/>
      <c r="I119" s="195"/>
      <c r="J119" s="195"/>
      <c r="K119" s="196"/>
    </row>
    <row r="120" spans="2:11" ht="45" customHeight="1">
      <c r="B120" s="197"/>
      <c r="C120" s="289" t="s">
        <v>375</v>
      </c>
      <c r="D120" s="289"/>
      <c r="E120" s="289"/>
      <c r="F120" s="289"/>
      <c r="G120" s="289"/>
      <c r="H120" s="289"/>
      <c r="I120" s="289"/>
      <c r="J120" s="289"/>
      <c r="K120" s="198"/>
    </row>
    <row r="121" spans="2:11" ht="17.25" customHeight="1">
      <c r="B121" s="199"/>
      <c r="C121" s="174" t="s">
        <v>322</v>
      </c>
      <c r="D121" s="174"/>
      <c r="E121" s="174"/>
      <c r="F121" s="174" t="s">
        <v>323</v>
      </c>
      <c r="G121" s="175"/>
      <c r="H121" s="174" t="s">
        <v>92</v>
      </c>
      <c r="I121" s="174" t="s">
        <v>55</v>
      </c>
      <c r="J121" s="174" t="s">
        <v>324</v>
      </c>
      <c r="K121" s="200"/>
    </row>
    <row r="122" spans="2:11" ht="17.25" customHeight="1">
      <c r="B122" s="199"/>
      <c r="C122" s="176" t="s">
        <v>325</v>
      </c>
      <c r="D122" s="176"/>
      <c r="E122" s="176"/>
      <c r="F122" s="177" t="s">
        <v>326</v>
      </c>
      <c r="G122" s="178"/>
      <c r="H122" s="176"/>
      <c r="I122" s="176"/>
      <c r="J122" s="176" t="s">
        <v>327</v>
      </c>
      <c r="K122" s="200"/>
    </row>
    <row r="123" spans="2:11" ht="5.25" customHeight="1">
      <c r="B123" s="201"/>
      <c r="C123" s="179"/>
      <c r="D123" s="179"/>
      <c r="E123" s="179"/>
      <c r="F123" s="179"/>
      <c r="G123" s="162"/>
      <c r="H123" s="179"/>
      <c r="I123" s="179"/>
      <c r="J123" s="179"/>
      <c r="K123" s="202"/>
    </row>
    <row r="124" spans="2:11" ht="15" customHeight="1">
      <c r="B124" s="201"/>
      <c r="C124" s="162" t="s">
        <v>331</v>
      </c>
      <c r="D124" s="179"/>
      <c r="E124" s="179"/>
      <c r="F124" s="181" t="s">
        <v>328</v>
      </c>
      <c r="G124" s="162"/>
      <c r="H124" s="162" t="s">
        <v>367</v>
      </c>
      <c r="I124" s="162" t="s">
        <v>330</v>
      </c>
      <c r="J124" s="162">
        <v>120</v>
      </c>
      <c r="K124" s="203"/>
    </row>
    <row r="125" spans="2:11" ht="15" customHeight="1">
      <c r="B125" s="201"/>
      <c r="C125" s="162" t="s">
        <v>376</v>
      </c>
      <c r="D125" s="162"/>
      <c r="E125" s="162"/>
      <c r="F125" s="181" t="s">
        <v>328</v>
      </c>
      <c r="G125" s="162"/>
      <c r="H125" s="162" t="s">
        <v>377</v>
      </c>
      <c r="I125" s="162" t="s">
        <v>330</v>
      </c>
      <c r="J125" s="162" t="s">
        <v>378</v>
      </c>
      <c r="K125" s="203"/>
    </row>
    <row r="126" spans="2:11" ht="15" customHeight="1">
      <c r="B126" s="201"/>
      <c r="C126" s="162" t="s">
        <v>277</v>
      </c>
      <c r="D126" s="162"/>
      <c r="E126" s="162"/>
      <c r="F126" s="181" t="s">
        <v>328</v>
      </c>
      <c r="G126" s="162"/>
      <c r="H126" s="162" t="s">
        <v>379</v>
      </c>
      <c r="I126" s="162" t="s">
        <v>330</v>
      </c>
      <c r="J126" s="162" t="s">
        <v>378</v>
      </c>
      <c r="K126" s="203"/>
    </row>
    <row r="127" spans="2:11" ht="15" customHeight="1">
      <c r="B127" s="201"/>
      <c r="C127" s="162" t="s">
        <v>339</v>
      </c>
      <c r="D127" s="162"/>
      <c r="E127" s="162"/>
      <c r="F127" s="181" t="s">
        <v>334</v>
      </c>
      <c r="G127" s="162"/>
      <c r="H127" s="162" t="s">
        <v>340</v>
      </c>
      <c r="I127" s="162" t="s">
        <v>330</v>
      </c>
      <c r="J127" s="162">
        <v>15</v>
      </c>
      <c r="K127" s="203"/>
    </row>
    <row r="128" spans="2:11" ht="15" customHeight="1">
      <c r="B128" s="201"/>
      <c r="C128" s="183" t="s">
        <v>341</v>
      </c>
      <c r="D128" s="183"/>
      <c r="E128" s="183"/>
      <c r="F128" s="184" t="s">
        <v>334</v>
      </c>
      <c r="G128" s="183"/>
      <c r="H128" s="183" t="s">
        <v>342</v>
      </c>
      <c r="I128" s="183" t="s">
        <v>330</v>
      </c>
      <c r="J128" s="183">
        <v>15</v>
      </c>
      <c r="K128" s="203"/>
    </row>
    <row r="129" spans="2:11" ht="15" customHeight="1">
      <c r="B129" s="201"/>
      <c r="C129" s="183" t="s">
        <v>343</v>
      </c>
      <c r="D129" s="183"/>
      <c r="E129" s="183"/>
      <c r="F129" s="184" t="s">
        <v>334</v>
      </c>
      <c r="G129" s="183"/>
      <c r="H129" s="183" t="s">
        <v>344</v>
      </c>
      <c r="I129" s="183" t="s">
        <v>330</v>
      </c>
      <c r="J129" s="183">
        <v>20</v>
      </c>
      <c r="K129" s="203"/>
    </row>
    <row r="130" spans="2:11" ht="15" customHeight="1">
      <c r="B130" s="201"/>
      <c r="C130" s="183" t="s">
        <v>345</v>
      </c>
      <c r="D130" s="183"/>
      <c r="E130" s="183"/>
      <c r="F130" s="184" t="s">
        <v>334</v>
      </c>
      <c r="G130" s="183"/>
      <c r="H130" s="183" t="s">
        <v>346</v>
      </c>
      <c r="I130" s="183" t="s">
        <v>330</v>
      </c>
      <c r="J130" s="183">
        <v>20</v>
      </c>
      <c r="K130" s="203"/>
    </row>
    <row r="131" spans="2:11" ht="15" customHeight="1">
      <c r="B131" s="201"/>
      <c r="C131" s="162" t="s">
        <v>333</v>
      </c>
      <c r="D131" s="162"/>
      <c r="E131" s="162"/>
      <c r="F131" s="181" t="s">
        <v>334</v>
      </c>
      <c r="G131" s="162"/>
      <c r="H131" s="162" t="s">
        <v>367</v>
      </c>
      <c r="I131" s="162" t="s">
        <v>330</v>
      </c>
      <c r="J131" s="162">
        <v>50</v>
      </c>
      <c r="K131" s="203"/>
    </row>
    <row r="132" spans="2:11" ht="15" customHeight="1">
      <c r="B132" s="201"/>
      <c r="C132" s="162" t="s">
        <v>347</v>
      </c>
      <c r="D132" s="162"/>
      <c r="E132" s="162"/>
      <c r="F132" s="181" t="s">
        <v>334</v>
      </c>
      <c r="G132" s="162"/>
      <c r="H132" s="162" t="s">
        <v>367</v>
      </c>
      <c r="I132" s="162" t="s">
        <v>330</v>
      </c>
      <c r="J132" s="162">
        <v>50</v>
      </c>
      <c r="K132" s="203"/>
    </row>
    <row r="133" spans="2:11" ht="15" customHeight="1">
      <c r="B133" s="201"/>
      <c r="C133" s="162" t="s">
        <v>353</v>
      </c>
      <c r="D133" s="162"/>
      <c r="E133" s="162"/>
      <c r="F133" s="181" t="s">
        <v>334</v>
      </c>
      <c r="G133" s="162"/>
      <c r="H133" s="162" t="s">
        <v>367</v>
      </c>
      <c r="I133" s="162" t="s">
        <v>330</v>
      </c>
      <c r="J133" s="162">
        <v>50</v>
      </c>
      <c r="K133" s="203"/>
    </row>
    <row r="134" spans="2:11" ht="15" customHeight="1">
      <c r="B134" s="201"/>
      <c r="C134" s="162" t="s">
        <v>355</v>
      </c>
      <c r="D134" s="162"/>
      <c r="E134" s="162"/>
      <c r="F134" s="181" t="s">
        <v>334</v>
      </c>
      <c r="G134" s="162"/>
      <c r="H134" s="162" t="s">
        <v>367</v>
      </c>
      <c r="I134" s="162" t="s">
        <v>330</v>
      </c>
      <c r="J134" s="162">
        <v>50</v>
      </c>
      <c r="K134" s="203"/>
    </row>
    <row r="135" spans="2:11" ht="15" customHeight="1">
      <c r="B135" s="201"/>
      <c r="C135" s="162" t="s">
        <v>98</v>
      </c>
      <c r="D135" s="162"/>
      <c r="E135" s="162"/>
      <c r="F135" s="181" t="s">
        <v>334</v>
      </c>
      <c r="G135" s="162"/>
      <c r="H135" s="162" t="s">
        <v>380</v>
      </c>
      <c r="I135" s="162" t="s">
        <v>330</v>
      </c>
      <c r="J135" s="162">
        <v>255</v>
      </c>
      <c r="K135" s="203"/>
    </row>
    <row r="136" spans="2:11" ht="15" customHeight="1">
      <c r="B136" s="201"/>
      <c r="C136" s="162" t="s">
        <v>357</v>
      </c>
      <c r="D136" s="162"/>
      <c r="E136" s="162"/>
      <c r="F136" s="181" t="s">
        <v>328</v>
      </c>
      <c r="G136" s="162"/>
      <c r="H136" s="162" t="s">
        <v>381</v>
      </c>
      <c r="I136" s="162" t="s">
        <v>359</v>
      </c>
      <c r="J136" s="162"/>
      <c r="K136" s="203"/>
    </row>
    <row r="137" spans="2:11" ht="15" customHeight="1">
      <c r="B137" s="201"/>
      <c r="C137" s="162" t="s">
        <v>360</v>
      </c>
      <c r="D137" s="162"/>
      <c r="E137" s="162"/>
      <c r="F137" s="181" t="s">
        <v>328</v>
      </c>
      <c r="G137" s="162"/>
      <c r="H137" s="162" t="s">
        <v>382</v>
      </c>
      <c r="I137" s="162" t="s">
        <v>362</v>
      </c>
      <c r="J137" s="162"/>
      <c r="K137" s="203"/>
    </row>
    <row r="138" spans="2:11" ht="15" customHeight="1">
      <c r="B138" s="201"/>
      <c r="C138" s="162" t="s">
        <v>363</v>
      </c>
      <c r="D138" s="162"/>
      <c r="E138" s="162"/>
      <c r="F138" s="181" t="s">
        <v>328</v>
      </c>
      <c r="G138" s="162"/>
      <c r="H138" s="162" t="s">
        <v>363</v>
      </c>
      <c r="I138" s="162" t="s">
        <v>362</v>
      </c>
      <c r="J138" s="162"/>
      <c r="K138" s="203"/>
    </row>
    <row r="139" spans="2:11" ht="15" customHeight="1">
      <c r="B139" s="201"/>
      <c r="C139" s="162" t="s">
        <v>38</v>
      </c>
      <c r="D139" s="162"/>
      <c r="E139" s="162"/>
      <c r="F139" s="181" t="s">
        <v>328</v>
      </c>
      <c r="G139" s="162"/>
      <c r="H139" s="162" t="s">
        <v>383</v>
      </c>
      <c r="I139" s="162" t="s">
        <v>362</v>
      </c>
      <c r="J139" s="162"/>
      <c r="K139" s="203"/>
    </row>
    <row r="140" spans="2:11" ht="15" customHeight="1">
      <c r="B140" s="201"/>
      <c r="C140" s="162" t="s">
        <v>384</v>
      </c>
      <c r="D140" s="162"/>
      <c r="E140" s="162"/>
      <c r="F140" s="181" t="s">
        <v>328</v>
      </c>
      <c r="G140" s="162"/>
      <c r="H140" s="162" t="s">
        <v>385</v>
      </c>
      <c r="I140" s="162" t="s">
        <v>362</v>
      </c>
      <c r="J140" s="162"/>
      <c r="K140" s="203"/>
    </row>
    <row r="141" spans="2:11" ht="15" customHeight="1">
      <c r="B141" s="204"/>
      <c r="C141" s="205"/>
      <c r="D141" s="205"/>
      <c r="E141" s="205"/>
      <c r="F141" s="205"/>
      <c r="G141" s="205"/>
      <c r="H141" s="205"/>
      <c r="I141" s="205"/>
      <c r="J141" s="205"/>
      <c r="K141" s="206"/>
    </row>
    <row r="142" spans="2:11" ht="18.75" customHeight="1">
      <c r="B142" s="158"/>
      <c r="C142" s="158"/>
      <c r="D142" s="158"/>
      <c r="E142" s="158"/>
      <c r="F142" s="193"/>
      <c r="G142" s="158"/>
      <c r="H142" s="158"/>
      <c r="I142" s="158"/>
      <c r="J142" s="158"/>
      <c r="K142" s="158"/>
    </row>
    <row r="143" spans="2:11" ht="18.75" customHeight="1"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</row>
    <row r="144" spans="2:11" ht="7.5" customHeight="1">
      <c r="B144" s="169"/>
      <c r="C144" s="170"/>
      <c r="D144" s="170"/>
      <c r="E144" s="170"/>
      <c r="F144" s="170"/>
      <c r="G144" s="170"/>
      <c r="H144" s="170"/>
      <c r="I144" s="170"/>
      <c r="J144" s="170"/>
      <c r="K144" s="171"/>
    </row>
    <row r="145" spans="2:11" ht="45" customHeight="1">
      <c r="B145" s="172"/>
      <c r="C145" s="292" t="s">
        <v>386</v>
      </c>
      <c r="D145" s="292"/>
      <c r="E145" s="292"/>
      <c r="F145" s="292"/>
      <c r="G145" s="292"/>
      <c r="H145" s="292"/>
      <c r="I145" s="292"/>
      <c r="J145" s="292"/>
      <c r="K145" s="173"/>
    </row>
    <row r="146" spans="2:11" ht="17.25" customHeight="1">
      <c r="B146" s="172"/>
      <c r="C146" s="174" t="s">
        <v>322</v>
      </c>
      <c r="D146" s="174"/>
      <c r="E146" s="174"/>
      <c r="F146" s="174" t="s">
        <v>323</v>
      </c>
      <c r="G146" s="175"/>
      <c r="H146" s="174" t="s">
        <v>92</v>
      </c>
      <c r="I146" s="174" t="s">
        <v>55</v>
      </c>
      <c r="J146" s="174" t="s">
        <v>324</v>
      </c>
      <c r="K146" s="173"/>
    </row>
    <row r="147" spans="2:11" ht="17.25" customHeight="1">
      <c r="B147" s="172"/>
      <c r="C147" s="176" t="s">
        <v>325</v>
      </c>
      <c r="D147" s="176"/>
      <c r="E147" s="176"/>
      <c r="F147" s="177" t="s">
        <v>326</v>
      </c>
      <c r="G147" s="178"/>
      <c r="H147" s="176"/>
      <c r="I147" s="176"/>
      <c r="J147" s="176" t="s">
        <v>327</v>
      </c>
      <c r="K147" s="173"/>
    </row>
    <row r="148" spans="2:11" ht="5.25" customHeight="1">
      <c r="B148" s="182"/>
      <c r="C148" s="179"/>
      <c r="D148" s="179"/>
      <c r="E148" s="179"/>
      <c r="F148" s="179"/>
      <c r="G148" s="180"/>
      <c r="H148" s="179"/>
      <c r="I148" s="179"/>
      <c r="J148" s="179"/>
      <c r="K148" s="203"/>
    </row>
    <row r="149" spans="2:11" ht="15" customHeight="1">
      <c r="B149" s="182"/>
      <c r="C149" s="207" t="s">
        <v>331</v>
      </c>
      <c r="D149" s="162"/>
      <c r="E149" s="162"/>
      <c r="F149" s="208" t="s">
        <v>328</v>
      </c>
      <c r="G149" s="162"/>
      <c r="H149" s="207" t="s">
        <v>367</v>
      </c>
      <c r="I149" s="207" t="s">
        <v>330</v>
      </c>
      <c r="J149" s="207">
        <v>120</v>
      </c>
      <c r="K149" s="203"/>
    </row>
    <row r="150" spans="2:11" ht="15" customHeight="1">
      <c r="B150" s="182"/>
      <c r="C150" s="207" t="s">
        <v>376</v>
      </c>
      <c r="D150" s="162"/>
      <c r="E150" s="162"/>
      <c r="F150" s="208" t="s">
        <v>328</v>
      </c>
      <c r="G150" s="162"/>
      <c r="H150" s="207" t="s">
        <v>387</v>
      </c>
      <c r="I150" s="207" t="s">
        <v>330</v>
      </c>
      <c r="J150" s="207" t="s">
        <v>378</v>
      </c>
      <c r="K150" s="203"/>
    </row>
    <row r="151" spans="2:11" ht="15" customHeight="1">
      <c r="B151" s="182"/>
      <c r="C151" s="207" t="s">
        <v>277</v>
      </c>
      <c r="D151" s="162"/>
      <c r="E151" s="162"/>
      <c r="F151" s="208" t="s">
        <v>328</v>
      </c>
      <c r="G151" s="162"/>
      <c r="H151" s="207" t="s">
        <v>388</v>
      </c>
      <c r="I151" s="207" t="s">
        <v>330</v>
      </c>
      <c r="J151" s="207" t="s">
        <v>378</v>
      </c>
      <c r="K151" s="203"/>
    </row>
    <row r="152" spans="2:11" ht="15" customHeight="1">
      <c r="B152" s="182"/>
      <c r="C152" s="207" t="s">
        <v>333</v>
      </c>
      <c r="D152" s="162"/>
      <c r="E152" s="162"/>
      <c r="F152" s="208" t="s">
        <v>334</v>
      </c>
      <c r="G152" s="162"/>
      <c r="H152" s="207" t="s">
        <v>367</v>
      </c>
      <c r="I152" s="207" t="s">
        <v>330</v>
      </c>
      <c r="J152" s="207">
        <v>50</v>
      </c>
      <c r="K152" s="203"/>
    </row>
    <row r="153" spans="2:11" ht="15" customHeight="1">
      <c r="B153" s="182"/>
      <c r="C153" s="207" t="s">
        <v>336</v>
      </c>
      <c r="D153" s="162"/>
      <c r="E153" s="162"/>
      <c r="F153" s="208" t="s">
        <v>328</v>
      </c>
      <c r="G153" s="162"/>
      <c r="H153" s="207" t="s">
        <v>367</v>
      </c>
      <c r="I153" s="207" t="s">
        <v>338</v>
      </c>
      <c r="J153" s="207"/>
      <c r="K153" s="203"/>
    </row>
    <row r="154" spans="2:11" ht="15" customHeight="1">
      <c r="B154" s="182"/>
      <c r="C154" s="207" t="s">
        <v>347</v>
      </c>
      <c r="D154" s="162"/>
      <c r="E154" s="162"/>
      <c r="F154" s="208" t="s">
        <v>334</v>
      </c>
      <c r="G154" s="162"/>
      <c r="H154" s="207" t="s">
        <v>367</v>
      </c>
      <c r="I154" s="207" t="s">
        <v>330</v>
      </c>
      <c r="J154" s="207">
        <v>50</v>
      </c>
      <c r="K154" s="203"/>
    </row>
    <row r="155" spans="2:11" ht="15" customHeight="1">
      <c r="B155" s="182"/>
      <c r="C155" s="207" t="s">
        <v>355</v>
      </c>
      <c r="D155" s="162"/>
      <c r="E155" s="162"/>
      <c r="F155" s="208" t="s">
        <v>334</v>
      </c>
      <c r="G155" s="162"/>
      <c r="H155" s="207" t="s">
        <v>367</v>
      </c>
      <c r="I155" s="207" t="s">
        <v>330</v>
      </c>
      <c r="J155" s="207">
        <v>50</v>
      </c>
      <c r="K155" s="203"/>
    </row>
    <row r="156" spans="2:11" ht="15" customHeight="1">
      <c r="B156" s="182"/>
      <c r="C156" s="207" t="s">
        <v>353</v>
      </c>
      <c r="D156" s="162"/>
      <c r="E156" s="162"/>
      <c r="F156" s="208" t="s">
        <v>334</v>
      </c>
      <c r="G156" s="162"/>
      <c r="H156" s="207" t="s">
        <v>367</v>
      </c>
      <c r="I156" s="207" t="s">
        <v>330</v>
      </c>
      <c r="J156" s="207">
        <v>50</v>
      </c>
      <c r="K156" s="203"/>
    </row>
    <row r="157" spans="2:11" ht="15" customHeight="1">
      <c r="B157" s="182"/>
      <c r="C157" s="207" t="s">
        <v>83</v>
      </c>
      <c r="D157" s="162"/>
      <c r="E157" s="162"/>
      <c r="F157" s="208" t="s">
        <v>328</v>
      </c>
      <c r="G157" s="162"/>
      <c r="H157" s="207" t="s">
        <v>389</v>
      </c>
      <c r="I157" s="207" t="s">
        <v>330</v>
      </c>
      <c r="J157" s="207" t="s">
        <v>390</v>
      </c>
      <c r="K157" s="203"/>
    </row>
    <row r="158" spans="2:11" ht="15" customHeight="1">
      <c r="B158" s="182"/>
      <c r="C158" s="207" t="s">
        <v>391</v>
      </c>
      <c r="D158" s="162"/>
      <c r="E158" s="162"/>
      <c r="F158" s="208" t="s">
        <v>328</v>
      </c>
      <c r="G158" s="162"/>
      <c r="H158" s="207" t="s">
        <v>392</v>
      </c>
      <c r="I158" s="207" t="s">
        <v>362</v>
      </c>
      <c r="J158" s="207"/>
      <c r="K158" s="203"/>
    </row>
    <row r="159" spans="2:11" ht="15" customHeight="1">
      <c r="B159" s="209"/>
      <c r="C159" s="191"/>
      <c r="D159" s="191"/>
      <c r="E159" s="191"/>
      <c r="F159" s="191"/>
      <c r="G159" s="191"/>
      <c r="H159" s="191"/>
      <c r="I159" s="191"/>
      <c r="J159" s="191"/>
      <c r="K159" s="210"/>
    </row>
    <row r="160" spans="2:11" ht="18.75" customHeight="1">
      <c r="B160" s="158"/>
      <c r="C160" s="162"/>
      <c r="D160" s="162"/>
      <c r="E160" s="162"/>
      <c r="F160" s="181"/>
      <c r="G160" s="162"/>
      <c r="H160" s="162"/>
      <c r="I160" s="162"/>
      <c r="J160" s="162"/>
      <c r="K160" s="158"/>
    </row>
    <row r="161" spans="2:11" ht="18.75" customHeight="1"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</row>
    <row r="162" spans="2:11" ht="7.5" customHeight="1">
      <c r="B162" s="149"/>
      <c r="C162" s="150"/>
      <c r="D162" s="150"/>
      <c r="E162" s="150"/>
      <c r="F162" s="150"/>
      <c r="G162" s="150"/>
      <c r="H162" s="150"/>
      <c r="I162" s="150"/>
      <c r="J162" s="150"/>
      <c r="K162" s="151"/>
    </row>
    <row r="163" spans="2:11" ht="45" customHeight="1">
      <c r="B163" s="152"/>
      <c r="C163" s="289" t="s">
        <v>393</v>
      </c>
      <c r="D163" s="289"/>
      <c r="E163" s="289"/>
      <c r="F163" s="289"/>
      <c r="G163" s="289"/>
      <c r="H163" s="289"/>
      <c r="I163" s="289"/>
      <c r="J163" s="289"/>
      <c r="K163" s="153"/>
    </row>
    <row r="164" spans="2:11" ht="17.25" customHeight="1">
      <c r="B164" s="152"/>
      <c r="C164" s="174" t="s">
        <v>322</v>
      </c>
      <c r="D164" s="174"/>
      <c r="E164" s="174"/>
      <c r="F164" s="174" t="s">
        <v>323</v>
      </c>
      <c r="G164" s="211"/>
      <c r="H164" s="212" t="s">
        <v>92</v>
      </c>
      <c r="I164" s="212" t="s">
        <v>55</v>
      </c>
      <c r="J164" s="174" t="s">
        <v>324</v>
      </c>
      <c r="K164" s="153"/>
    </row>
    <row r="165" spans="2:11" ht="17.25" customHeight="1">
      <c r="B165" s="155"/>
      <c r="C165" s="176" t="s">
        <v>325</v>
      </c>
      <c r="D165" s="176"/>
      <c r="E165" s="176"/>
      <c r="F165" s="177" t="s">
        <v>326</v>
      </c>
      <c r="G165" s="213"/>
      <c r="H165" s="214"/>
      <c r="I165" s="214"/>
      <c r="J165" s="176" t="s">
        <v>327</v>
      </c>
      <c r="K165" s="156"/>
    </row>
    <row r="166" spans="2:11" ht="5.25" customHeight="1">
      <c r="B166" s="182"/>
      <c r="C166" s="179"/>
      <c r="D166" s="179"/>
      <c r="E166" s="179"/>
      <c r="F166" s="179"/>
      <c r="G166" s="180"/>
      <c r="H166" s="179"/>
      <c r="I166" s="179"/>
      <c r="J166" s="179"/>
      <c r="K166" s="203"/>
    </row>
    <row r="167" spans="2:11" ht="15" customHeight="1">
      <c r="B167" s="182"/>
      <c r="C167" s="162" t="s">
        <v>331</v>
      </c>
      <c r="D167" s="162"/>
      <c r="E167" s="162"/>
      <c r="F167" s="181" t="s">
        <v>328</v>
      </c>
      <c r="G167" s="162"/>
      <c r="H167" s="162" t="s">
        <v>367</v>
      </c>
      <c r="I167" s="162" t="s">
        <v>330</v>
      </c>
      <c r="J167" s="162">
        <v>120</v>
      </c>
      <c r="K167" s="203"/>
    </row>
    <row r="168" spans="2:11" ht="15" customHeight="1">
      <c r="B168" s="182"/>
      <c r="C168" s="162" t="s">
        <v>376</v>
      </c>
      <c r="D168" s="162"/>
      <c r="E168" s="162"/>
      <c r="F168" s="181" t="s">
        <v>328</v>
      </c>
      <c r="G168" s="162"/>
      <c r="H168" s="162" t="s">
        <v>377</v>
      </c>
      <c r="I168" s="162" t="s">
        <v>330</v>
      </c>
      <c r="J168" s="162" t="s">
        <v>378</v>
      </c>
      <c r="K168" s="203"/>
    </row>
    <row r="169" spans="2:11" ht="15" customHeight="1">
      <c r="B169" s="182"/>
      <c r="C169" s="162" t="s">
        <v>277</v>
      </c>
      <c r="D169" s="162"/>
      <c r="E169" s="162"/>
      <c r="F169" s="181" t="s">
        <v>328</v>
      </c>
      <c r="G169" s="162"/>
      <c r="H169" s="162" t="s">
        <v>394</v>
      </c>
      <c r="I169" s="162" t="s">
        <v>330</v>
      </c>
      <c r="J169" s="162" t="s">
        <v>378</v>
      </c>
      <c r="K169" s="203"/>
    </row>
    <row r="170" spans="2:11" ht="15" customHeight="1">
      <c r="B170" s="182"/>
      <c r="C170" s="162" t="s">
        <v>333</v>
      </c>
      <c r="D170" s="162"/>
      <c r="E170" s="162"/>
      <c r="F170" s="181" t="s">
        <v>334</v>
      </c>
      <c r="G170" s="162"/>
      <c r="H170" s="162" t="s">
        <v>394</v>
      </c>
      <c r="I170" s="162" t="s">
        <v>330</v>
      </c>
      <c r="J170" s="162">
        <v>50</v>
      </c>
      <c r="K170" s="203"/>
    </row>
    <row r="171" spans="2:11" ht="15" customHeight="1">
      <c r="B171" s="182"/>
      <c r="C171" s="162" t="s">
        <v>336</v>
      </c>
      <c r="D171" s="162"/>
      <c r="E171" s="162"/>
      <c r="F171" s="181" t="s">
        <v>328</v>
      </c>
      <c r="G171" s="162"/>
      <c r="H171" s="162" t="s">
        <v>394</v>
      </c>
      <c r="I171" s="162" t="s">
        <v>338</v>
      </c>
      <c r="J171" s="162"/>
      <c r="K171" s="203"/>
    </row>
    <row r="172" spans="2:11" ht="15" customHeight="1">
      <c r="B172" s="182"/>
      <c r="C172" s="162" t="s">
        <v>347</v>
      </c>
      <c r="D172" s="162"/>
      <c r="E172" s="162"/>
      <c r="F172" s="181" t="s">
        <v>334</v>
      </c>
      <c r="G172" s="162"/>
      <c r="H172" s="162" t="s">
        <v>394</v>
      </c>
      <c r="I172" s="162" t="s">
        <v>330</v>
      </c>
      <c r="J172" s="162">
        <v>50</v>
      </c>
      <c r="K172" s="203"/>
    </row>
    <row r="173" spans="2:11" ht="15" customHeight="1">
      <c r="B173" s="182"/>
      <c r="C173" s="162" t="s">
        <v>355</v>
      </c>
      <c r="D173" s="162"/>
      <c r="E173" s="162"/>
      <c r="F173" s="181" t="s">
        <v>334</v>
      </c>
      <c r="G173" s="162"/>
      <c r="H173" s="162" t="s">
        <v>394</v>
      </c>
      <c r="I173" s="162" t="s">
        <v>330</v>
      </c>
      <c r="J173" s="162">
        <v>50</v>
      </c>
      <c r="K173" s="203"/>
    </row>
    <row r="174" spans="2:11" ht="15" customHeight="1">
      <c r="B174" s="182"/>
      <c r="C174" s="162" t="s">
        <v>353</v>
      </c>
      <c r="D174" s="162"/>
      <c r="E174" s="162"/>
      <c r="F174" s="181" t="s">
        <v>334</v>
      </c>
      <c r="G174" s="162"/>
      <c r="H174" s="162" t="s">
        <v>394</v>
      </c>
      <c r="I174" s="162" t="s">
        <v>330</v>
      </c>
      <c r="J174" s="162">
        <v>50</v>
      </c>
      <c r="K174" s="203"/>
    </row>
    <row r="175" spans="2:11" ht="15" customHeight="1">
      <c r="B175" s="182"/>
      <c r="C175" s="162" t="s">
        <v>91</v>
      </c>
      <c r="D175" s="162"/>
      <c r="E175" s="162"/>
      <c r="F175" s="181" t="s">
        <v>328</v>
      </c>
      <c r="G175" s="162"/>
      <c r="H175" s="162" t="s">
        <v>395</v>
      </c>
      <c r="I175" s="162" t="s">
        <v>396</v>
      </c>
      <c r="J175" s="162"/>
      <c r="K175" s="203"/>
    </row>
    <row r="176" spans="2:11" ht="15" customHeight="1">
      <c r="B176" s="182"/>
      <c r="C176" s="162" t="s">
        <v>55</v>
      </c>
      <c r="D176" s="162"/>
      <c r="E176" s="162"/>
      <c r="F176" s="181" t="s">
        <v>328</v>
      </c>
      <c r="G176" s="162"/>
      <c r="H176" s="162" t="s">
        <v>397</v>
      </c>
      <c r="I176" s="162" t="s">
        <v>398</v>
      </c>
      <c r="J176" s="162">
        <v>1</v>
      </c>
      <c r="K176" s="203"/>
    </row>
    <row r="177" spans="2:11" ht="15" customHeight="1">
      <c r="B177" s="182"/>
      <c r="C177" s="162" t="s">
        <v>51</v>
      </c>
      <c r="D177" s="162"/>
      <c r="E177" s="162"/>
      <c r="F177" s="181" t="s">
        <v>328</v>
      </c>
      <c r="G177" s="162"/>
      <c r="H177" s="162" t="s">
        <v>399</v>
      </c>
      <c r="I177" s="162" t="s">
        <v>330</v>
      </c>
      <c r="J177" s="162">
        <v>20</v>
      </c>
      <c r="K177" s="203"/>
    </row>
    <row r="178" spans="2:11" ht="15" customHeight="1">
      <c r="B178" s="182"/>
      <c r="C178" s="162" t="s">
        <v>92</v>
      </c>
      <c r="D178" s="162"/>
      <c r="E178" s="162"/>
      <c r="F178" s="181" t="s">
        <v>328</v>
      </c>
      <c r="G178" s="162"/>
      <c r="H178" s="162" t="s">
        <v>400</v>
      </c>
      <c r="I178" s="162" t="s">
        <v>330</v>
      </c>
      <c r="J178" s="162">
        <v>255</v>
      </c>
      <c r="K178" s="203"/>
    </row>
    <row r="179" spans="2:11" ht="15" customHeight="1">
      <c r="B179" s="182"/>
      <c r="C179" s="162" t="s">
        <v>93</v>
      </c>
      <c r="D179" s="162"/>
      <c r="E179" s="162"/>
      <c r="F179" s="181" t="s">
        <v>328</v>
      </c>
      <c r="G179" s="162"/>
      <c r="H179" s="162" t="s">
        <v>293</v>
      </c>
      <c r="I179" s="162" t="s">
        <v>330</v>
      </c>
      <c r="J179" s="162">
        <v>10</v>
      </c>
      <c r="K179" s="203"/>
    </row>
    <row r="180" spans="2:11" ht="15" customHeight="1">
      <c r="B180" s="182"/>
      <c r="C180" s="162" t="s">
        <v>94</v>
      </c>
      <c r="D180" s="162"/>
      <c r="E180" s="162"/>
      <c r="F180" s="181" t="s">
        <v>328</v>
      </c>
      <c r="G180" s="162"/>
      <c r="H180" s="162" t="s">
        <v>401</v>
      </c>
      <c r="I180" s="162" t="s">
        <v>362</v>
      </c>
      <c r="J180" s="162"/>
      <c r="K180" s="203"/>
    </row>
    <row r="181" spans="2:11" ht="15" customHeight="1">
      <c r="B181" s="182"/>
      <c r="C181" s="162" t="s">
        <v>402</v>
      </c>
      <c r="D181" s="162"/>
      <c r="E181" s="162"/>
      <c r="F181" s="181" t="s">
        <v>328</v>
      </c>
      <c r="G181" s="162"/>
      <c r="H181" s="162" t="s">
        <v>403</v>
      </c>
      <c r="I181" s="162" t="s">
        <v>362</v>
      </c>
      <c r="J181" s="162"/>
      <c r="K181" s="203"/>
    </row>
    <row r="182" spans="2:11" ht="15" customHeight="1">
      <c r="B182" s="182"/>
      <c r="C182" s="162" t="s">
        <v>391</v>
      </c>
      <c r="D182" s="162"/>
      <c r="E182" s="162"/>
      <c r="F182" s="181" t="s">
        <v>328</v>
      </c>
      <c r="G182" s="162"/>
      <c r="H182" s="162" t="s">
        <v>404</v>
      </c>
      <c r="I182" s="162" t="s">
        <v>362</v>
      </c>
      <c r="J182" s="162"/>
      <c r="K182" s="203"/>
    </row>
    <row r="183" spans="2:11" ht="15" customHeight="1">
      <c r="B183" s="182"/>
      <c r="C183" s="162" t="s">
        <v>97</v>
      </c>
      <c r="D183" s="162"/>
      <c r="E183" s="162"/>
      <c r="F183" s="181" t="s">
        <v>334</v>
      </c>
      <c r="G183" s="162"/>
      <c r="H183" s="162" t="s">
        <v>405</v>
      </c>
      <c r="I183" s="162" t="s">
        <v>330</v>
      </c>
      <c r="J183" s="162">
        <v>50</v>
      </c>
      <c r="K183" s="203"/>
    </row>
    <row r="184" spans="2:11" ht="15" customHeight="1">
      <c r="B184" s="209"/>
      <c r="C184" s="191"/>
      <c r="D184" s="191"/>
      <c r="E184" s="191"/>
      <c r="F184" s="191"/>
      <c r="G184" s="191"/>
      <c r="H184" s="191"/>
      <c r="I184" s="191"/>
      <c r="J184" s="191"/>
      <c r="K184" s="210"/>
    </row>
    <row r="185" spans="2:11" ht="18.75" customHeight="1">
      <c r="B185" s="158"/>
      <c r="C185" s="162"/>
      <c r="D185" s="162"/>
      <c r="E185" s="162"/>
      <c r="F185" s="181"/>
      <c r="G185" s="162"/>
      <c r="H185" s="162"/>
      <c r="I185" s="162"/>
      <c r="J185" s="162"/>
      <c r="K185" s="158"/>
    </row>
    <row r="186" spans="2:11" ht="18.75" customHeight="1"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</row>
    <row r="187" spans="2:11" ht="13.5">
      <c r="B187" s="149"/>
      <c r="C187" s="150"/>
      <c r="D187" s="150"/>
      <c r="E187" s="150"/>
      <c r="F187" s="150"/>
      <c r="G187" s="150"/>
      <c r="H187" s="150"/>
      <c r="I187" s="150"/>
      <c r="J187" s="150"/>
      <c r="K187" s="151"/>
    </row>
    <row r="188" spans="2:11" ht="21">
      <c r="B188" s="152"/>
      <c r="C188" s="289" t="s">
        <v>406</v>
      </c>
      <c r="D188" s="289"/>
      <c r="E188" s="289"/>
      <c r="F188" s="289"/>
      <c r="G188" s="289"/>
      <c r="H188" s="289"/>
      <c r="I188" s="289"/>
      <c r="J188" s="289"/>
      <c r="K188" s="153"/>
    </row>
    <row r="189" spans="2:11" ht="25.5" customHeight="1">
      <c r="B189" s="152"/>
      <c r="C189" s="215" t="s">
        <v>407</v>
      </c>
      <c r="D189" s="215"/>
      <c r="E189" s="215"/>
      <c r="F189" s="215" t="s">
        <v>408</v>
      </c>
      <c r="G189" s="216"/>
      <c r="H189" s="290" t="s">
        <v>409</v>
      </c>
      <c r="I189" s="290"/>
      <c r="J189" s="290"/>
      <c r="K189" s="153"/>
    </row>
    <row r="190" spans="2:11" ht="5.25" customHeight="1">
      <c r="B190" s="182"/>
      <c r="C190" s="179"/>
      <c r="D190" s="179"/>
      <c r="E190" s="179"/>
      <c r="F190" s="179"/>
      <c r="G190" s="162"/>
      <c r="H190" s="179"/>
      <c r="I190" s="179"/>
      <c r="J190" s="179"/>
      <c r="K190" s="203"/>
    </row>
    <row r="191" spans="2:11" ht="15" customHeight="1">
      <c r="B191" s="182"/>
      <c r="C191" s="162" t="s">
        <v>410</v>
      </c>
      <c r="D191" s="162"/>
      <c r="E191" s="162"/>
      <c r="F191" s="181" t="s">
        <v>40</v>
      </c>
      <c r="G191" s="162"/>
      <c r="H191" s="288" t="s">
        <v>411</v>
      </c>
      <c r="I191" s="288"/>
      <c r="J191" s="288"/>
      <c r="K191" s="203"/>
    </row>
    <row r="192" spans="2:11" ht="15" customHeight="1">
      <c r="B192" s="182"/>
      <c r="C192" s="188"/>
      <c r="D192" s="162"/>
      <c r="E192" s="162"/>
      <c r="F192" s="181" t="s">
        <v>42</v>
      </c>
      <c r="G192" s="162"/>
      <c r="H192" s="288" t="s">
        <v>412</v>
      </c>
      <c r="I192" s="288"/>
      <c r="J192" s="288"/>
      <c r="K192" s="203"/>
    </row>
    <row r="193" spans="2:11" ht="15" customHeight="1">
      <c r="B193" s="182"/>
      <c r="C193" s="188"/>
      <c r="D193" s="162"/>
      <c r="E193" s="162"/>
      <c r="F193" s="181" t="s">
        <v>45</v>
      </c>
      <c r="G193" s="162"/>
      <c r="H193" s="288" t="s">
        <v>413</v>
      </c>
      <c r="I193" s="288"/>
      <c r="J193" s="288"/>
      <c r="K193" s="203"/>
    </row>
    <row r="194" spans="2:11" ht="15" customHeight="1">
      <c r="B194" s="182"/>
      <c r="C194" s="162"/>
      <c r="D194" s="162"/>
      <c r="E194" s="162"/>
      <c r="F194" s="181" t="s">
        <v>43</v>
      </c>
      <c r="G194" s="162"/>
      <c r="H194" s="288" t="s">
        <v>414</v>
      </c>
      <c r="I194" s="288"/>
      <c r="J194" s="288"/>
      <c r="K194" s="203"/>
    </row>
    <row r="195" spans="2:11" ht="15" customHeight="1">
      <c r="B195" s="182"/>
      <c r="C195" s="162"/>
      <c r="D195" s="162"/>
      <c r="E195" s="162"/>
      <c r="F195" s="181" t="s">
        <v>44</v>
      </c>
      <c r="G195" s="162"/>
      <c r="H195" s="288" t="s">
        <v>415</v>
      </c>
      <c r="I195" s="288"/>
      <c r="J195" s="288"/>
      <c r="K195" s="203"/>
    </row>
    <row r="196" spans="2:11" ht="15" customHeight="1">
      <c r="B196" s="182"/>
      <c r="C196" s="162"/>
      <c r="D196" s="162"/>
      <c r="E196" s="162"/>
      <c r="F196" s="181"/>
      <c r="G196" s="162"/>
      <c r="H196" s="162"/>
      <c r="I196" s="162"/>
      <c r="J196" s="162"/>
      <c r="K196" s="203"/>
    </row>
    <row r="197" spans="2:11" ht="15" customHeight="1">
      <c r="B197" s="182"/>
      <c r="C197" s="162" t="s">
        <v>374</v>
      </c>
      <c r="D197" s="162"/>
      <c r="E197" s="162"/>
      <c r="F197" s="181" t="s">
        <v>73</v>
      </c>
      <c r="G197" s="162"/>
      <c r="H197" s="288" t="s">
        <v>416</v>
      </c>
      <c r="I197" s="288"/>
      <c r="J197" s="288"/>
      <c r="K197" s="203"/>
    </row>
    <row r="198" spans="2:11" ht="15" customHeight="1">
      <c r="B198" s="182"/>
      <c r="C198" s="188"/>
      <c r="D198" s="162"/>
      <c r="E198" s="162"/>
      <c r="F198" s="181" t="s">
        <v>272</v>
      </c>
      <c r="G198" s="162"/>
      <c r="H198" s="288" t="s">
        <v>273</v>
      </c>
      <c r="I198" s="288"/>
      <c r="J198" s="288"/>
      <c r="K198" s="203"/>
    </row>
    <row r="199" spans="2:11" ht="15" customHeight="1">
      <c r="B199" s="182"/>
      <c r="C199" s="162"/>
      <c r="D199" s="162"/>
      <c r="E199" s="162"/>
      <c r="F199" s="181" t="s">
        <v>270</v>
      </c>
      <c r="G199" s="162"/>
      <c r="H199" s="288" t="s">
        <v>417</v>
      </c>
      <c r="I199" s="288"/>
      <c r="J199" s="288"/>
      <c r="K199" s="203"/>
    </row>
    <row r="200" spans="2:11" ht="15" customHeight="1">
      <c r="B200" s="217"/>
      <c r="C200" s="188"/>
      <c r="D200" s="188"/>
      <c r="E200" s="188"/>
      <c r="F200" s="181" t="s">
        <v>77</v>
      </c>
      <c r="G200" s="167"/>
      <c r="H200" s="287" t="s">
        <v>274</v>
      </c>
      <c r="I200" s="287"/>
      <c r="J200" s="287"/>
      <c r="K200" s="218"/>
    </row>
    <row r="201" spans="2:11" ht="15" customHeight="1">
      <c r="B201" s="217"/>
      <c r="C201" s="188"/>
      <c r="D201" s="188"/>
      <c r="E201" s="188"/>
      <c r="F201" s="181" t="s">
        <v>275</v>
      </c>
      <c r="G201" s="167"/>
      <c r="H201" s="287" t="s">
        <v>418</v>
      </c>
      <c r="I201" s="287"/>
      <c r="J201" s="287"/>
      <c r="K201" s="218"/>
    </row>
    <row r="202" spans="2:11" ht="15" customHeight="1">
      <c r="B202" s="217"/>
      <c r="C202" s="188"/>
      <c r="D202" s="188"/>
      <c r="E202" s="188"/>
      <c r="F202" s="219"/>
      <c r="G202" s="167"/>
      <c r="H202" s="220"/>
      <c r="I202" s="220"/>
      <c r="J202" s="220"/>
      <c r="K202" s="218"/>
    </row>
    <row r="203" spans="2:11" ht="15" customHeight="1">
      <c r="B203" s="217"/>
      <c r="C203" s="162" t="s">
        <v>398</v>
      </c>
      <c r="D203" s="188"/>
      <c r="E203" s="188"/>
      <c r="F203" s="181">
        <v>1</v>
      </c>
      <c r="G203" s="167"/>
      <c r="H203" s="287" t="s">
        <v>419</v>
      </c>
      <c r="I203" s="287"/>
      <c r="J203" s="287"/>
      <c r="K203" s="218"/>
    </row>
    <row r="204" spans="2:11" ht="15" customHeight="1">
      <c r="B204" s="217"/>
      <c r="C204" s="188"/>
      <c r="D204" s="188"/>
      <c r="E204" s="188"/>
      <c r="F204" s="181">
        <v>2</v>
      </c>
      <c r="G204" s="167"/>
      <c r="H204" s="287" t="s">
        <v>420</v>
      </c>
      <c r="I204" s="287"/>
      <c r="J204" s="287"/>
      <c r="K204" s="218"/>
    </row>
    <row r="205" spans="2:11" ht="15" customHeight="1">
      <c r="B205" s="217"/>
      <c r="C205" s="188"/>
      <c r="D205" s="188"/>
      <c r="E205" s="188"/>
      <c r="F205" s="181">
        <v>3</v>
      </c>
      <c r="G205" s="167"/>
      <c r="H205" s="287" t="s">
        <v>421</v>
      </c>
      <c r="I205" s="287"/>
      <c r="J205" s="287"/>
      <c r="K205" s="218"/>
    </row>
    <row r="206" spans="2:11" ht="15" customHeight="1">
      <c r="B206" s="217"/>
      <c r="C206" s="188"/>
      <c r="D206" s="188"/>
      <c r="E206" s="188"/>
      <c r="F206" s="181">
        <v>4</v>
      </c>
      <c r="G206" s="167"/>
      <c r="H206" s="287" t="s">
        <v>422</v>
      </c>
      <c r="I206" s="287"/>
      <c r="J206" s="287"/>
      <c r="K206" s="218"/>
    </row>
    <row r="207" spans="2:11" ht="12.75" customHeight="1">
      <c r="B207" s="221"/>
      <c r="C207" s="222"/>
      <c r="D207" s="222"/>
      <c r="E207" s="222"/>
      <c r="F207" s="222"/>
      <c r="G207" s="222"/>
      <c r="H207" s="222"/>
      <c r="I207" s="222"/>
      <c r="J207" s="222"/>
      <c r="K207" s="22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Smutná</cp:lastModifiedBy>
  <dcterms:modified xsi:type="dcterms:W3CDTF">2013-10-23T08:00:48Z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