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3" activeTab="0"/>
  </bookViews>
  <sheets>
    <sheet name="Rekapitulace stavby" sheetId="1" r:id="rId1"/>
    <sheet name="SO.02 01 - Soupis prací" sheetId="2" r:id="rId2"/>
    <sheet name="SO.03 01 - Soupis prací" sheetId="3" r:id="rId3"/>
    <sheet name="SO.04 01 - Soupis prací" sheetId="4" r:id="rId4"/>
    <sheet name="SO.05 01 - Soupis prací" sheetId="5" r:id="rId5"/>
  </sheets>
  <definedNames/>
  <calcPr fullCalcOnLoad="1"/>
</workbook>
</file>

<file path=xl/sharedStrings.xml><?xml version="1.0" encoding="utf-8"?>
<sst xmlns="http://schemas.openxmlformats.org/spreadsheetml/2006/main" count="4878" uniqueCount="833">
  <si>
    <t>Export VZ</t>
  </si>
  <si>
    <t>List obsahuje:</t>
  </si>
  <si>
    <t>3.0</t>
  </si>
  <si>
    <t>False</t>
  </si>
  <si>
    <t>{A78B4F0F-88FA-4871-A848-B424B3C19214}</t>
  </si>
  <si>
    <t>0.01</t>
  </si>
  <si>
    <t>21</t>
  </si>
  <si>
    <t>15</t>
  </si>
  <si>
    <t>REKAPITULACE STAVBY</t>
  </si>
  <si>
    <t>v ---  níže se nacházejí doplnkové a pomocné údaje k sestavám  --- v</t>
  </si>
  <si>
    <t>Návod na vyplnění</t>
  </si>
  <si>
    <t>0.001</t>
  </si>
  <si>
    <t>Kód:</t>
  </si>
  <si>
    <t>06042014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</si>
  <si>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</si>
  <si>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</si>
  <si>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opěrné zdi v ulici Pražská silnice v Karlových Varech</t>
  </si>
  <si>
    <t>0.1</t>
  </si>
  <si>
    <t>KSO:</t>
  </si>
  <si>
    <t>822 24</t>
  </si>
  <si>
    <t>CC-CZ:</t>
  </si>
  <si>
    <t>1</t>
  </si>
  <si>
    <t>Místo:</t>
  </si>
  <si>
    <t>Karlovy Vary</t>
  </si>
  <si>
    <t>Datum:</t>
  </si>
  <si>
    <t>11.04.2014</t>
  </si>
  <si>
    <t>10</t>
  </si>
  <si>
    <t>100</t>
  </si>
  <si>
    <t>Zadavatel:</t>
  </si>
  <si>
    <t>IČ:</t>
  </si>
  <si>
    <t>00254657</t>
  </si>
  <si>
    <t>Statutární město Karlovy Vary</t>
  </si>
  <si>
    <t>DIČ:</t>
  </si>
  <si>
    <t>Uchazeč:</t>
  </si>
  <si>
    <t>Vyplň údaj</t>
  </si>
  <si>
    <t>Projektant:</t>
  </si>
  <si>
    <t>61546267</t>
  </si>
  <si>
    <t>Ing. Miloslav Čáp, Ph.D.</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</si>
  <si>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</si>
  <si>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</si>
  <si>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zveden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</si>
  <si>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</si>
  <si>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</si>
  <si>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</si>
  <si>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</si>
  <si>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</si>
  <si>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</si>
  <si>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</si>
  <si>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</si>
  <si>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</si>
  <si>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</si>
  <si>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</si>
  <si>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</si>
  <si>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</si>
  <si>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</si>
  <si>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</si>
  <si>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</si>
  <si>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</si>
  <si>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</si>
  <si>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</si>
  <si>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</si>
  <si>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</si>
  <si>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</si>
  <si>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</si>
  <si>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</si>
  <si>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</si>
  <si>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</si>
  <si>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</si>
  <si>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</si>
  <si>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</si>
  <si>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</si>
  <si>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</si>
  <si>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</si>
  <si>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</si>
  <si>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</si>
  <si>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</si>
  <si>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</si>
  <si>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</si>
  <si>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</si>
  <si>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SO.02</t>
  </si>
  <si>
    <t>Statické zajištění opěrné zdi</t>
  </si>
  <si>
    <t>STA</t>
  </si>
  <si>
    <t>{9814F9FC-5735-47B4-8003-D5E6E2042CDA}</t>
  </si>
  <si>
    <t>2</t>
  </si>
  <si>
    <t>SO.02 01</t>
  </si>
  <si>
    <t>Soupis prací</t>
  </si>
  <si>
    <t>Soupis</t>
  </si>
  <si>
    <t>{B366B0EE-DE40-49A1-98DC-53CA163D7B92}</t>
  </si>
  <si>
    <t>SO.03</t>
  </si>
  <si>
    <t>Oprava propustku, drenáže</t>
  </si>
  <si>
    <t>{5C29CC14-FF69-4FC1-AD34-23ED7C35812E}</t>
  </si>
  <si>
    <t>SO.03 01</t>
  </si>
  <si>
    <t>{9F985DE6-7CBD-4DB6-9702-AFC80F84D867}</t>
  </si>
  <si>
    <t>SO.04</t>
  </si>
  <si>
    <t>Oprava chodníku</t>
  </si>
  <si>
    <t>{4180DB12-3534-46E8-A541-79A2B7622FDC}</t>
  </si>
  <si>
    <t>SO.04 01</t>
  </si>
  <si>
    <t>{1048737F-9D8A-4CD5-B382-17AD55D35381}</t>
  </si>
  <si>
    <t>SO.05</t>
  </si>
  <si>
    <t>Vedlejší a ostatní náklady</t>
  </si>
  <si>
    <t>{1EA1C6D6-E465-454F-96AD-850FBAD8AA89}</t>
  </si>
  <si>
    <t>SO.05 01</t>
  </si>
  <si>
    <t>{89B48BD9-34BC-42F6-8391-A4F82C65C4C2}</t>
  </si>
  <si>
    <t>Zpět na list:</t>
  </si>
  <si>
    <t>KRYCÍ LIST SOUPISU</t>
  </si>
  <si>
    <t>Objekt:</t>
  </si>
  <si>
    <t>SO.02 - Statické zajištění opěrné zdi</t>
  </si>
  <si>
    <t>Soupis:</t>
  </si>
  <si>
    <t>SO.02 01 - Soupis prací</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</si>
  <si>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</si>
  <si>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</si>
  <si>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</si>
  <si>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</si>
  <si>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</si>
  <si>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</si>
  <si>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</si>
  <si>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</si>
  <si>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9 - Ostatní konstrukce a práce-bourání</t>
  </si>
  <si>
    <t xml:space="preserve">      99 - Přesuny hmot a sutí</t>
  </si>
  <si>
    <t xml:space="preserve">    998 - Přesun hmot</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</si>
  <si>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</si>
  <si>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</si>
  <si>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</si>
  <si>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</si>
  <si>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</si>
  <si>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</si>
  <si>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</si>
  <si>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</si>
  <si>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</si>
  <si>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</si>
  <si>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</si>
  <si>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</si>
  <si>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</si>
  <si>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</si>
  <si>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</si>
  <si>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</si>
  <si>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</si>
  <si>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</si>
  <si>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</si>
  <si>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</si>
  <si>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122101401</t>
  </si>
  <si>
    <t>Vykopávky v zemníku na suchu v hornině tř. 1 a 2 objem do 100 m3</t>
  </si>
  <si>
    <t>m3</t>
  </si>
  <si>
    <t>CS ÚRS 2014 01</t>
  </si>
  <si>
    <t>4</t>
  </si>
  <si>
    <t>-561963899</t>
  </si>
  <si>
    <t>PP</t>
  </si>
  <si>
    <t>Vykopávky v zemnících na suchu s přehozením výkopku na vzdálenost do 3 m nebo s naložením na dopravní prostředek v horninách tř. 1 a 2 do 100 m3</t>
  </si>
  <si>
    <t>PSC</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</si>
  <si>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</si>
  <si>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VV</t>
  </si>
  <si>
    <t>'získání ornice'</t>
  </si>
  <si>
    <t>'plocha rekultivace x tl. humusování'</t>
  </si>
  <si>
    <t>100*0,1</t>
  </si>
  <si>
    <t>M</t>
  </si>
  <si>
    <t>103715000</t>
  </si>
  <si>
    <t>substrát pro trávníky A  VL</t>
  </si>
  <si>
    <t>8</t>
  </si>
  <si>
    <t>1082805253</t>
  </si>
  <si>
    <t>hnojiva humusová substrát pro trávníky A      VL</t>
  </si>
  <si>
    <t>3</t>
  </si>
  <si>
    <t>131201101</t>
  </si>
  <si>
    <t>Hloubení jam nezapažených v hornině tř. 3 objemu do 100 m3</t>
  </si>
  <si>
    <t>-2094281981</t>
  </si>
  <si>
    <t>Hloubení nezapažených jam a zářezů kromě zářezů se šikmými stěnami pro podzemní vedení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</si>
  <si>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3. Hloubení nezapažených jam hloubky přes 16 m se oceňuje individuálně. 4. V cenách jsou započteny i náklady na případné nutné přemístění výkopku ve výkopišti a na     přehození výkopku na přilehlém terénu na vzdálenost do 3 m od okraje jámy nebo naložení na dopravní     prostředek. 5. Náklady na svislé přemístění výkopku nad 1 m hloubky se určí dle ustanovení článku č. 3161     všeobecných podmínek katalogu. </t>
  </si>
  <si>
    <t>'plocha výkopu pro ŽB trám X délka trámu'</t>
  </si>
  <si>
    <t>2,9*13,50</t>
  </si>
  <si>
    <t>153811111</t>
  </si>
  <si>
    <t>Osazení kotvy tyčové dl přes 5 m D od 20 do 28 mm</t>
  </si>
  <si>
    <t>m</t>
  </si>
  <si>
    <t>-297090194</t>
  </si>
  <si>
    <t>Osazení kotev tyčových bez provedení vrtu, zainjektování a napnutí kotvy při délce přes 5 m a průměru od 20 do 28 mm</t>
  </si>
  <si>
    <t xml:space="preserve">Poznámka k souboru cen:
1. Ceny nelze použít pro kotvičky k uchycení svařovaných sítí pro stříkané betony; tyto kotvičky se     oceňují cenami 153 27-11 Kotvičky pro výztuž stříkaného betonu 2. V cenách jsou započteny i náklady na:     a) vyčištění vrtu,     b) osazení hlavy kotvy,     c) veškeré potřebné úpravy kotvy po napnutí. 3. Napnutí tyčových kotev se oceňuje cenami souboru cen 153 81-12 Napnutí tyčových kotev. 4. Zainjektování tyčových kotev se oceňuje cenami souboru cen 28. 60-21 Injektování povrchové s     dvojitým obturátorem mikropilot nebo kotev. 5. Množství měrných jednotek se určuje v m délky kotvy. </t>
  </si>
  <si>
    <t>'délka kotev + délka sepnutí'</t>
  </si>
  <si>
    <t>12,35*10+12,5*4</t>
  </si>
  <si>
    <t>5</t>
  </si>
  <si>
    <t>132121R01</t>
  </si>
  <si>
    <t xml:space="preserve">tyž ocelová CKT prům. 25, ST 500 S </t>
  </si>
  <si>
    <t>t</t>
  </si>
  <si>
    <t>1189192692</t>
  </si>
  <si>
    <t>'délka kotev + délka spřažení'</t>
  </si>
  <si>
    <t>(12,35*10+12,5*4)*3,853/1000</t>
  </si>
  <si>
    <t>6</t>
  </si>
  <si>
    <t>153811197</t>
  </si>
  <si>
    <t>Příplatek ke kotvám tyčovým za antikorozní úpravu trvalých kotev</t>
  </si>
  <si>
    <t>-588792289</t>
  </si>
  <si>
    <t>Osazení kotev tyčových bez provedení vrtu, zainjektování a napnutí kotvy Příplatek k ceně za antikorozní úpravu trvalých kotev</t>
  </si>
  <si>
    <t>7</t>
  </si>
  <si>
    <t>153811211</t>
  </si>
  <si>
    <t>Napnutí kotev tyčových únosnost kotvy do 0,45 NM</t>
  </si>
  <si>
    <t>kus</t>
  </si>
  <si>
    <t>-581920598</t>
  </si>
  <si>
    <t>Napnutí tyčových kotev při předepsané únosnosti kotvy do 0,45 MN</t>
  </si>
  <si>
    <t xml:space="preserve">Poznámka k souboru cen:
1. Ceny jsou určeny pro jakoukoliv délku kotev. 2. V cenách jsou započteny i náklady na dopínání kotev při poklesu předpětí. </t>
  </si>
  <si>
    <t>'počet kotev + počet sepnutí'</t>
  </si>
  <si>
    <t>10+4</t>
  </si>
  <si>
    <t>153891111</t>
  </si>
  <si>
    <t>Osazení ocelové roznášecí konstrukce hmotnosti do 40 kg</t>
  </si>
  <si>
    <t>kg</t>
  </si>
  <si>
    <t>1045297644</t>
  </si>
  <si>
    <t>Osazení a rozebrání ocelové roznášecí konstrukce z válcovaných profilů a plechů pod kotvy, trny nebo táhla při osazení, o hmotnosti jednotlivých částí konstrukce od 0 do 40 kg</t>
  </si>
  <si>
    <t xml:space="preserve">Poznámka k souboru cen:
1. V cenách nejsou započteny náklady na:     a) dodání ocelové roznášecí konstrukce, toto dodání se oceňuje ve specifikaci. Ztratné lze         dohodnout ve výši 1 %.     b) nátěry ocelové konstrukce; tyto nátěry se oceňují příslušnými cenami katalogu 800-783 Nátěry. </t>
  </si>
  <si>
    <t>'hmotnost kotevních ploten x počet ploten'</t>
  </si>
  <si>
    <t>22,41*18</t>
  </si>
  <si>
    <t>9</t>
  </si>
  <si>
    <t>153891R02</t>
  </si>
  <si>
    <t>ocelová roznášecí plotna S 355 J2 C2 (výroba a dodávka, komplet)</t>
  </si>
  <si>
    <t>kpl</t>
  </si>
  <si>
    <t>-183572250</t>
  </si>
  <si>
    <t>'počet ploten'</t>
  </si>
  <si>
    <t>18</t>
  </si>
  <si>
    <t>162701105</t>
  </si>
  <si>
    <t>Vodorovné přemístění do 10000 m výkopku/sypaniny z horniny tř. 1 až 4</t>
  </si>
  <si>
    <t>1591241215</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</si>
  <si>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</si>
  <si>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</si>
  <si>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11</t>
  </si>
  <si>
    <t>162701109</t>
  </si>
  <si>
    <t>Příplatek k vodorovnému přemístění výkopku/sypaniny z horniny tř. 1 až 4 ZKD 1000 m přes 10000 m</t>
  </si>
  <si>
    <t>-821243263</t>
  </si>
  <si>
    <t>Vodorovné přemístění výkopku nebo sypaniny po suchu na obvyklém dopravním prostředku, bez naložení výkopku, avšak se složením bez rozhrnutí z horniny tř. 1 až 4 na vzdálenost Příplatek k ceně za každých dalších i započatých 1 000 m</t>
  </si>
  <si>
    <t>P</t>
  </si>
  <si>
    <t>Poznámka k položce:
Celková odvozová a přívozová vzdálenost je uvažována do 15 km, a to na skládku Činov.</t>
  </si>
  <si>
    <t>'plocha výkopu pro ŽB trám x délka trámu x příplatek ZKD'</t>
  </si>
  <si>
    <t>2,9*13,50*5</t>
  </si>
  <si>
    <t>12</t>
  </si>
  <si>
    <t>167101152</t>
  </si>
  <si>
    <t>Nakládání výkopku z hornin tř. 5 až 7 přes 100 m3</t>
  </si>
  <si>
    <t>-1327294870</t>
  </si>
  <si>
    <t>Nakládání, skládání a překládání neulehlého výkopku nebo sypaniny nakládání, množství přes 100 m3, z hornin tř. 5 až 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</si>
  <si>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</si>
  <si>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13</t>
  </si>
  <si>
    <t>171201R03</t>
  </si>
  <si>
    <t>Poplatek za uložení odpadu ze sypaniny na skládce (skládkovné)</t>
  </si>
  <si>
    <t>625339130</t>
  </si>
  <si>
    <t>Uložení sypaniny poplatek za uložení sypaniny na skládce ( skládkovné )</t>
  </si>
  <si>
    <t>'objem výkopů x měrná tíha'</t>
  </si>
  <si>
    <t>2,9*13,50*2</t>
  </si>
  <si>
    <t>Zakládání</t>
  </si>
  <si>
    <t>14</t>
  </si>
  <si>
    <t>224311R04</t>
  </si>
  <si>
    <t>Vrty maloprofilové D do 156 mm úklon do 45° hl do 25 m hor. III a IV</t>
  </si>
  <si>
    <t>-1159507811</t>
  </si>
  <si>
    <t>Maloprofilové vrty průběžným sacím vrtáním průměru přes 93 do 156 mm do úklonu 45 st. v hl 0 až 25 m v hornině tř. III a IV</t>
  </si>
  <si>
    <t>'délka vrtů pro zemní kotvy x počet + délka vrtů pro sepnutí x počet'</t>
  </si>
  <si>
    <t>10,9*10+9,8*4</t>
  </si>
  <si>
    <t>227111R05</t>
  </si>
  <si>
    <t>Vystrojení vrtu výpažnicí z HDPE trubky DN 100</t>
  </si>
  <si>
    <t>1832367764</t>
  </si>
  <si>
    <t>'délka vrtu x počet'</t>
  </si>
  <si>
    <t>11,20*4</t>
  </si>
  <si>
    <t>16</t>
  </si>
  <si>
    <t>286138320</t>
  </si>
  <si>
    <t>potrubí vodovodní PE HD (IPE) tyče 6,12 m, 125 x 11,4 mm</t>
  </si>
  <si>
    <t>-741921402</t>
  </si>
  <si>
    <t>trubky z polyetylénu vodovodní potrubí PE PE HD (IPE)  PE 80  SDR 11 tyče 6 nebo 12 m 125 x 11,4 mm</t>
  </si>
  <si>
    <t>'délka sepnutí (včetně ŽB trámce) x počet'</t>
  </si>
  <si>
    <t>11,90*4</t>
  </si>
  <si>
    <t>17</t>
  </si>
  <si>
    <t>227111R06</t>
  </si>
  <si>
    <t>Odpažení maloprofilových vrtů průměru do 156 mm</t>
  </si>
  <si>
    <t>-1184147460</t>
  </si>
  <si>
    <t>Odpažení maloprofilových vrtů průměru přes 93 do 156 mm</t>
  </si>
  <si>
    <t>Poznámka k položce:
Počítáno včetně délky jádrových vrtů.</t>
  </si>
  <si>
    <t>12,05*10+10,7*4</t>
  </si>
  <si>
    <t>272354111</t>
  </si>
  <si>
    <t>Bednění základových kleneb - zřízení</t>
  </si>
  <si>
    <t>m2</t>
  </si>
  <si>
    <t>-1161330376</t>
  </si>
  <si>
    <t>Bednění základových konstrukcí kleneb zřízení</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</si>
  <si>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</si>
  <si>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'bednění roznášecího ŽB trámce</t>
  </si>
  <si>
    <t>'pohledová plocha x boční plochy'</t>
  </si>
  <si>
    <t>13,05*1,5+0,7*1,5*2</t>
  </si>
  <si>
    <t>19</t>
  </si>
  <si>
    <t>272354211</t>
  </si>
  <si>
    <t>Bednění základových kleneb - odstranění</t>
  </si>
  <si>
    <t>879754716</t>
  </si>
  <si>
    <t>Bednění základových konstrukcí kleneb odstranění bednění</t>
  </si>
  <si>
    <t>20</t>
  </si>
  <si>
    <t>273311128</t>
  </si>
  <si>
    <t>Základové desky z betonu prostého C 30/37</t>
  </si>
  <si>
    <t>-673686367</t>
  </si>
  <si>
    <t>Základové konstrukce z betonu prostého desky ve výkopu nebo na hlavách pilot C 30/37</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</si>
  <si>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</si>
  <si>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Poznámka k položce:
třída betonu C 30/37 XA2</t>
  </si>
  <si>
    <t>'přibetonávka zhlaví spřažení'</t>
  </si>
  <si>
    <t>'délka x výška x tloušťka x počet'</t>
  </si>
  <si>
    <t>0,7*0,7*0,3*4</t>
  </si>
  <si>
    <t>275321118</t>
  </si>
  <si>
    <t>Základové patky a bloky ze ŽB C 30/37</t>
  </si>
  <si>
    <t>-806349573</t>
  </si>
  <si>
    <t>Základové konstrukce z betonu železového patky a bloky ve výkopu nebo na hlavách pilot C 30/37</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</si>
  <si>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</si>
  <si>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'ŽB roznášecí trámec'</t>
  </si>
  <si>
    <t>'délka x výška x tloušťka'</t>
  </si>
  <si>
    <t>13,05*1,5*0,7</t>
  </si>
  <si>
    <t>22</t>
  </si>
  <si>
    <t>275361116</t>
  </si>
  <si>
    <t>Výztuž základových patek a bloků z betonářské oceli 10 505</t>
  </si>
  <si>
    <t>2034130255</t>
  </si>
  <si>
    <t>Výztuž základových konstrukcí patek a bloků z betonářské oceli 10 505 (R) nebo BSt 500</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</si>
  <si>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</si>
  <si>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(111,2+425,02)/1000</t>
  </si>
  <si>
    <t>23</t>
  </si>
  <si>
    <t>281604111</t>
  </si>
  <si>
    <t>Injektování aktivovanými směsmi nízkotlaké vzestupné tlakem do 0,6 MPa</t>
  </si>
  <si>
    <t>hod</t>
  </si>
  <si>
    <t>541763857</t>
  </si>
  <si>
    <t>Injektování aktivovanými směsmi vzestupné, tlakem do 0,60 MPa</t>
  </si>
  <si>
    <t xml:space="preserve">Poznámka k souboru cen:
1. Ceny jsou určeny pro injektování     a) s obturátorem i bez obturátoru,     b) injekční stanicí s automatickou registrací parametrů. 2. Ceny nelze použít pro injektování:     a) neaktivovanými směsmi jednoduchým obturátorem; toto injektování se oceňuje cenami souboru         cen 28. 60-11 Injektování,     b) mikropilot a kotev; toto injektování se oceňuje cenami souboru cen 28. 60-21 Injektování         povrchové s dvojitým obturátorem mikropilot nebo kotev,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vodou,     e) živicemi za tepla; toto injektování se oceňuje individuálně,     f) tryskové; tato injektáž se oceňuje cenami souboru cen 282 60-21 Trysková injektáž. 3. Rozhodující pro volbu ceny podle výšky tlaku je maximální tlak na jednom vrtu. </t>
  </si>
  <si>
    <t>Poznámka k položce:
Jedná se o zainjektování výpažnice sepnutí v počtu 4 kusů v poměru C : V 2:1.</t>
  </si>
  <si>
    <t>'hod/spřažení x počet sepnutí'</t>
  </si>
  <si>
    <t>2*4</t>
  </si>
  <si>
    <t>24</t>
  </si>
  <si>
    <t>282602113</t>
  </si>
  <si>
    <t>Injektování povrchové vysokotlaké s dvojitým obturátorem mikropilot a kotev tlakem do 4,5 MPa</t>
  </si>
  <si>
    <t>-1937222121</t>
  </si>
  <si>
    <t>Injektování povrchové s dvojitým obturátorem mikropilot nebo kotev tlakem přes 2,0 do 4,5 Mpa</t>
  </si>
  <si>
    <t xml:space="preserve">Poznámka k souboru cen:
1. Ceny nelze použít pro injektování:     a) jednoduchým obturátorem; toto injektování se oceňuje cenami souboru cen 28. 60-11         Injektování,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2. Rozhodující pro volbu ceny podle výšky tlaku je maximální tlak na jednom vrtu. </t>
  </si>
  <si>
    <t>'hod/vrt x počet vrtů'</t>
  </si>
  <si>
    <t>2*10</t>
  </si>
  <si>
    <t>25</t>
  </si>
  <si>
    <t>585211130</t>
  </si>
  <si>
    <t>cement portlandský CEM I 52.5 R bal. 25 kg</t>
  </si>
  <si>
    <t>459437894</t>
  </si>
  <si>
    <t>cementy portlandské (ČSN P EN 197-1) CEM I 52.5 R   SUPER   bal. 25 kg</t>
  </si>
  <si>
    <t>Poznámka k položce:
Spotřeba injektážní hmoty poměru C:V 2:1 je počítána na 1 objekt následovně:
A) na kořen kotvy (délka 5 m) 2,2 m3
B) na zálivku zbývající části kotvy (délka 7 m) 0,073 m3
C) na zálivku výpažnice 0,49 m3.</t>
  </si>
  <si>
    <t>'celková spotřeba injektážní hmoty'</t>
  </si>
  <si>
    <t>'celková spotřeba cementu'</t>
  </si>
  <si>
    <t>'celková spotřeba cem./celk. objem 1 poměru 2:1 x obj. cementu v poměru x měrná hmotnost'</t>
  </si>
  <si>
    <t>24,69/0,041*0,016*3,14</t>
  </si>
  <si>
    <t>26</t>
  </si>
  <si>
    <t>282791121</t>
  </si>
  <si>
    <t>Injektážní trubky z PVC hladké vnitřní D 25 až 50 mm manžetové</t>
  </si>
  <si>
    <t>758634198</t>
  </si>
  <si>
    <t>Injektážní trubky z PVC závitové s osazením upravených trubek do předem připraveného injekčního vrtu, vnitřního průměru přes 25 do 50 mm, hladké manžetové</t>
  </si>
  <si>
    <t xml:space="preserve">Poznámka k souboru cen:
1. V cenách jsou započteny i náklady na dodání a montáž gumových manžet a na spojení trubek. 2. V cenách nejsou započteny náklady na stabilizaci trubek ve vrtu injekční zálivkou; tyto stavební     práce se oceňují cenami souboru cen 28. 60-11 Injektování. </t>
  </si>
  <si>
    <t>'počet vrtů x délka'</t>
  </si>
  <si>
    <t>10*12+4*11,2</t>
  </si>
  <si>
    <t>Ostatní konstrukce a práce-bourání</t>
  </si>
  <si>
    <t>27</t>
  </si>
  <si>
    <t>941111111</t>
  </si>
  <si>
    <t>Montáž lešení řadového trubkového lehkého s podlahami zatížení do 200 kg/m2 š do 0,9 m v do 10 m</t>
  </si>
  <si>
    <t>-619953555</t>
  </si>
  <si>
    <t>Montáž lešení řadového trubkového lehkého pracovního s podlahami s provozním zatížením tř. 3 do 200 kg/m2 šířky tř. W06 od 0,6 do 0,9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</si>
  <si>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</si>
  <si>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Poznámka k položce:
Předpokládá se montáž 1 nebo 2 polí lešení a jeho postupné přestavování.</t>
  </si>
  <si>
    <t>'75 % z celkové plochy zdi'</t>
  </si>
  <si>
    <t>(1350+900+225+200+1050)*0,75</t>
  </si>
  <si>
    <t>28</t>
  </si>
  <si>
    <t>941111811</t>
  </si>
  <si>
    <t>Demontáž lešení řadového trubkového lehkého s podlahami zatížení do 200 kg/m2 š do 0,9 m v do 10 m</t>
  </si>
  <si>
    <t>174049971</t>
  </si>
  <si>
    <t>Demontáž lešení řadového trubkového lehkého pracovního s podlahami s provozním zatížením tř. 3 do 200 kg/m2 šířky tř. W06 od 0,6 do 0,9 m, výšky do 10 m</t>
  </si>
  <si>
    <t xml:space="preserve">Poznámka k souboru cen:
1. Demontáž lešení řadového trubkového lehkého výšky přes 25 m se oceňuje individuálně. </t>
  </si>
  <si>
    <t>29</t>
  </si>
  <si>
    <t>941121111</t>
  </si>
  <si>
    <t>Montáž lešení řadového trubkového těžkého s podlahami zatížení do 300 kg/m2 š do 1,5 m v do 10 m</t>
  </si>
  <si>
    <t>-133304011</t>
  </si>
  <si>
    <t>Montáž lešení řadového trubkového těžkého pracovního s podlahami z fošen nebo dílců min. tl. 38 mm, s provozním zatížením tř. 4 do 300 kg/m2 šířky tř. W15 přes 1,5 do 1,8 m, výšky do 10 m</t>
  </si>
  <si>
    <t>150</t>
  </si>
  <si>
    <t>30</t>
  </si>
  <si>
    <t>941121211</t>
  </si>
  <si>
    <t>Příplatek k lešení řadovému trubkovému těžkému s podlahami š 1,5 m v 10 m za první a ZKD den použití</t>
  </si>
  <si>
    <t>551691855</t>
  </si>
  <si>
    <t>Montáž lešení řadového trubkového těžkého pracovního s podlahami Příplatek za první a každý další den použití lešení k ceně -1111</t>
  </si>
  <si>
    <t>14*150</t>
  </si>
  <si>
    <t>31</t>
  </si>
  <si>
    <t>941121811</t>
  </si>
  <si>
    <t>Demontáž lešení řadového trubkového těžkého s podlahami zatížení do 300 kg/m2 š do 1,5 m v do 10 m</t>
  </si>
  <si>
    <t>-605191117</t>
  </si>
  <si>
    <t>Demontáž lešení řadového trubkového těžkého pracovního s podlahami z fošen nebo dílců min. tl. 38 mm, s provozním zatížením tř. 4 do 300 kg/m2 šířky tř. W15 přes 1,5 do 1,8 m, výšky do 10 m</t>
  </si>
  <si>
    <t>32</t>
  </si>
  <si>
    <t>977151124</t>
  </si>
  <si>
    <t>Jádrové vrty diamantovými korunkami do D 180 mm do stavebních materiálů</t>
  </si>
  <si>
    <t>1763235408</t>
  </si>
  <si>
    <t>Jádrové vrty diamantovými korunkami do stavebních materiálů (železobetonu, betonu, cihel, obkladů, dlažeb, kamene) průměru přes 150 do 180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</si>
  <si>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</si>
  <si>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1,80*10+1,4*8</t>
  </si>
  <si>
    <t>33</t>
  </si>
  <si>
    <t>977151R07</t>
  </si>
  <si>
    <t>Pažení vrtu pro kotvy dočasné</t>
  </si>
  <si>
    <t>2104604920</t>
  </si>
  <si>
    <t>'délka vrtu x počet vrů'</t>
  </si>
  <si>
    <t>10*12+4*11,9</t>
  </si>
  <si>
    <t>34</t>
  </si>
  <si>
    <t>985131111</t>
  </si>
  <si>
    <t>Očištění ploch stěn, rubu kleneb a podlah tlakovou vodou</t>
  </si>
  <si>
    <t>-961166291</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</si>
  <si>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</si>
  <si>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35</t>
  </si>
  <si>
    <t>985142212</t>
  </si>
  <si>
    <t>Vysekání spojovací hmoty ze spár zdiva hl přes 40 mm dl do 12 m/m2</t>
  </si>
  <si>
    <t>1125838105</t>
  </si>
  <si>
    <t>Vysekání spojovací hmoty ze spár zdiva včetně vyčištění hloubky spáry přes 40 mm délky spáry na 1 m2 upravované plochy přes 6 do 12 m</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</si>
  <si>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</si>
  <si>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36</t>
  </si>
  <si>
    <t>985232112</t>
  </si>
  <si>
    <t>Hloubkové spárování zdiva aktivovanou maltou spára hl do 80 mm dl do 12 m/m2</t>
  </si>
  <si>
    <t>-1379253732</t>
  </si>
  <si>
    <t>Hloubkové spárování zdiva hloubky přes 40 do 80 mm aktivovanou maltou délky spáry na 1 m2 upravované plochy přes 6 do 12 m</t>
  </si>
  <si>
    <t xml:space="preserve">Poznámka k souboru cen: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</si>
  <si>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37</t>
  </si>
  <si>
    <t>985233121</t>
  </si>
  <si>
    <t>Úprava spár po spárování zdiva uhlazením spára dl do 12 m/m2</t>
  </si>
  <si>
    <t>1634515067</t>
  </si>
  <si>
    <t>Úprava spár po spárování zdiva kamenného nebo cihelného délky spáry na 1 m2 upravované plochy přes 6 do 12 m uhlazením</t>
  </si>
  <si>
    <t xml:space="preserve">Poznámka k souboru cen:
1. Délce spáry na 1 m2 upravované plochy odpovídají tyto počty kamenů:     a) do 6 m - do10 kusů na 1 m2,     b) přes 6 do 12 m - přes 10 do 35 kusů na 1 m2,     c) přes 12 m - přes 35 kusů na 1 m2. </t>
  </si>
  <si>
    <t>99</t>
  </si>
  <si>
    <t>Přesuny hmot a sutí</t>
  </si>
  <si>
    <t>38</t>
  </si>
  <si>
    <t>997013802</t>
  </si>
  <si>
    <t>Poplatek za uložení stavebního železobetonového odpadu na skládce (skládkovné)</t>
  </si>
  <si>
    <t>1797564523</t>
  </si>
  <si>
    <t>Poplatek za uložení stavebního odpadu na skládce (skládkovné) železobetonového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</si>
  <si>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</si>
  <si>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39</t>
  </si>
  <si>
    <t>997221571</t>
  </si>
  <si>
    <t>Vodorovná doprava vybouraných hmot do 1 km</t>
  </si>
  <si>
    <t>2066933596</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</si>
  <si>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</si>
  <si>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</si>
  <si>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40</t>
  </si>
  <si>
    <t>997221579</t>
  </si>
  <si>
    <t>Příplatek ZKD 1 km u vodorovné dopravy vybouraných hmot</t>
  </si>
  <si>
    <t>-1447458177</t>
  </si>
  <si>
    <t>Vodorovná doprava vybouraných hmot bez naložení, ale se složením a s hrubým urovnáním na vzdálenost Příplatek k ceně za každý další i započatý 1 km přes 1 km</t>
  </si>
  <si>
    <t>220.582*14 'Přepočtené koeficientem množství</t>
  </si>
  <si>
    <t>998</t>
  </si>
  <si>
    <t>Přesun hmot</t>
  </si>
  <si>
    <t>41</t>
  </si>
  <si>
    <t>998004011</t>
  </si>
  <si>
    <t>Přesun hmot pro injektování, kotvy a mikropiloty</t>
  </si>
  <si>
    <t>-960076473</t>
  </si>
  <si>
    <t>Přesun hmot pro injektování, mikropiloty nebo kotvy</t>
  </si>
  <si>
    <t xml:space="preserve">Poznámka k souboru cen:
1. Přesunu hmot lze použít bez omezení největší dopravní vzdálenosti. 2. Ceny přesunu hmot - 1011 jsou určeny i pro výplně z kameniva. </t>
  </si>
  <si>
    <t>SO.03 - Oprava propustku, drenáže</t>
  </si>
  <si>
    <t>SO.03 01 - Soupis prací</t>
  </si>
  <si>
    <t xml:space="preserve">    3 - Svislé a kompletní konstrukce</t>
  </si>
  <si>
    <t xml:space="preserve">    4 - Vodorovné konstrukce</t>
  </si>
  <si>
    <t xml:space="preserve">    5 - Komunikace</t>
  </si>
  <si>
    <t xml:space="preserve">    8 - Trubní vedení</t>
  </si>
  <si>
    <t>-2033003324</t>
  </si>
  <si>
    <t>'humusování a osetí odkopaného svahu + výkopu pro uložení drenáže'</t>
  </si>
  <si>
    <t>(4*6,5+1,2*11)*0,1</t>
  </si>
  <si>
    <t>-1657600177</t>
  </si>
  <si>
    <t>122201101</t>
  </si>
  <si>
    <t>Odkopávky a prokopávky nezapažené v hornině tř. 3 objem do 100 m3</t>
  </si>
  <si>
    <t>651647459</t>
  </si>
  <si>
    <t>Odkopávky a prokopávky nezapažené s přehozením výkopku na vzdálenost do 3 m nebo s naložením na dopravní prostředek v hornině tř. 3 do 100 m3</t>
  </si>
  <si>
    <t>'plocha odkopávky svahu x délka odkopávky'</t>
  </si>
  <si>
    <t>2*6,5</t>
  </si>
  <si>
    <t>132202201</t>
  </si>
  <si>
    <t>Hloubení rýh š přes 600 do 2000 mm ručním nebo pneum nářadím v soudržných horninách tř. 3</t>
  </si>
  <si>
    <t>-860561965</t>
  </si>
  <si>
    <t>Hloubení zapažených i nezapažených rýh šířky přes 600 do 2 000 mm ručním nebo pneumatickým nářadím s urovnáním dna do předepsaného profilu a spádu v horninách tř. 3 soudržných</t>
  </si>
  <si>
    <t>Poznámka k položce:
Jedná se o hloubení rýhy pro dlažbu jak v propustku, tak v betonovém vtokovém obejktu.</t>
  </si>
  <si>
    <t>'plocha výkopu pro dlažbu x délka dlažby + plocha boků + výkop pro drenáž + výkop ve vtokovém objektu'</t>
  </si>
  <si>
    <t>0,9*13+2,83*0,4+0,6*2+0,8*11+3,2*0,4</t>
  </si>
  <si>
    <t>132202209</t>
  </si>
  <si>
    <t>Příplatek za lepivost u hloubení rýh š do 2000 mm ručním nebo pneum nářadím v hornině tř. 3</t>
  </si>
  <si>
    <t>1399058772</t>
  </si>
  <si>
    <t>Hloubení zapažených i nezapažených rýh šířky přes 600 do 2 000 mm ručním nebo pneumatickým nářadím s urovnáním dna do předepsaného profilu a spádu v horninách tř. 3 Příplatek k cenám za lepivost horniny tř. 3</t>
  </si>
  <si>
    <t>Poznámka k položce:
Jedná se o hloubení rýhy pro dlažbu jak v propustku, tak v betonovm vtokovém obejktu.</t>
  </si>
  <si>
    <t>153271111</t>
  </si>
  <si>
    <t>Kotvičky pro výztuž stříkaného betonu do malty hl do 0,2 m z oceli BSt 500 D do 10 mm</t>
  </si>
  <si>
    <t>1134766943</t>
  </si>
  <si>
    <t>Kotvičky pro výztuž stříkaného betonu z betonářské oceli BSt 500 do malty hloubky do 200 mm, průměru do 10 mm</t>
  </si>
  <si>
    <t>'plocha propustku x počet kotviček na m2'</t>
  </si>
  <si>
    <t>4*10*4</t>
  </si>
  <si>
    <t>153273111</t>
  </si>
  <si>
    <t>Výztuž stříkaného betonu ze svařovaných sítí jednovrstvá D drátu 4 mm skalních a poloskalních ploch</t>
  </si>
  <si>
    <t>502000831</t>
  </si>
  <si>
    <t>Výztuž stříkaného betonu ze svařovaných sítí skalních a poloskalních ploch jednovrstvých, průměru drátu do 4 mm</t>
  </si>
  <si>
    <t>'plocha propustku'</t>
  </si>
  <si>
    <t>4*10</t>
  </si>
  <si>
    <t>162201201</t>
  </si>
  <si>
    <t>Vodorovné přemístění do 10 m nošením výkopku z horniny tř. 1 až 4</t>
  </si>
  <si>
    <t>1278037461</t>
  </si>
  <si>
    <t>Vodorovné přemístění výkopku nošením s vyprázdněním nádoby na hromady nebo do dopravního prostředku na vzdálenost do 10 m z horniny tř. 1 až 4</t>
  </si>
  <si>
    <t>162201209</t>
  </si>
  <si>
    <t>Příplatek k vodorovnému přemístění nošením ZKD 10 m nošení výkopku z horniny tř. 1 až 4</t>
  </si>
  <si>
    <t>1541389673</t>
  </si>
  <si>
    <t>Vodorovné přemístění výkopku nošením s vyprázdněním nádoby na hromady nebo do dopravního prostředku na vzdálenost do 10 m z horniny Příplatek k ceně za každých dalších 10 m</t>
  </si>
  <si>
    <t>'plocha výkopu pro dlažbu x délka dlažby  + plocha boků  + výkop pro drenáž + výkop ve vtokovém objektu'</t>
  </si>
  <si>
    <t>(0,9*13+2,83*0,4+0,6*2+0,8*11+3,2*0,4)*1</t>
  </si>
  <si>
    <t>'objem výkopů z rýhy pro dlažbu + odkopávka svahu +výkop pro drenáž + rekultivace ploch po skončení prací +'</t>
  </si>
  <si>
    <t>'+ výkop ve vtok. objektu - zpětný zásyp výkopu drenážního potrubí'</t>
  </si>
  <si>
    <t>23,812+13+0,6*2+0,8*11+4*6,5*0,1+1,2*11+3,2*0,4-0,48*11</t>
  </si>
  <si>
    <t>(23,812+13+0,6*2+0,8*11+4*6,5*0,1+1,2*11+3,2*0,4-0,48*11)*5</t>
  </si>
  <si>
    <t>167101101</t>
  </si>
  <si>
    <t>Nakládání výkopku z hornin tř. 1 až 4 do 100 m3</t>
  </si>
  <si>
    <t>-1166401427</t>
  </si>
  <si>
    <t>Nakládání, skládání a překládání neulehlého výkopku nebo sypaniny nakládání, množství do 100 m3, z hornin tř. 1 až 4</t>
  </si>
  <si>
    <t>'objem výkopů z rýhy pro dlažbu + odkopávka svahu + výkop pro drenáž + výkop pro vtok. objekt'</t>
  </si>
  <si>
    <t>0,9*13+2,83*0,4+0,6*2+0,8*11+2*6,5+0,6*1,5+0,8*11+3,2*0,4</t>
  </si>
  <si>
    <t>171201R01</t>
  </si>
  <si>
    <t>'objem výkopů - zpětný zásyp výkopu pro drenáž x měrná tíha'</t>
  </si>
  <si>
    <t>(24,112+13-0,48*11)*2</t>
  </si>
  <si>
    <t>174101101</t>
  </si>
  <si>
    <t>Zásyp jam, šachet rýh nebo kolem objektů sypaninou se zhutněním</t>
  </si>
  <si>
    <t>-55816788</t>
  </si>
  <si>
    <t>Zásyp sypaninou z jakékoliv horniny s uložením výkopku ve vrstvách se zhutněním jam, šachet, rýh nebo kolem objektů v těchto vykopávkách</t>
  </si>
  <si>
    <t>'zpětný zásyp rýhy drenážního potrubí'</t>
  </si>
  <si>
    <t>0,48*11</t>
  </si>
  <si>
    <t>174101103</t>
  </si>
  <si>
    <t>Zásyp zářezů pro podzemní vedení sypaninou se zhutněním</t>
  </si>
  <si>
    <t>785288526</t>
  </si>
  <si>
    <t>Zásyp sypaninou z jakékoliv horniny s uložením výkopku ve vrstvách se zhutněním zářezů se šikmými stěnami pro podzemní vedení a kolem objektů zřízených v těchto zářezech</t>
  </si>
  <si>
    <t>'obsyp potrubí - plocha obsypu x délka potrubí'</t>
  </si>
  <si>
    <t>0,16*11</t>
  </si>
  <si>
    <t>181411123</t>
  </si>
  <si>
    <t>Založení lučního trávníku výsevem plochy do 1000 m2 ve svahu do 1:1</t>
  </si>
  <si>
    <t>330225081</t>
  </si>
  <si>
    <t>Založení trávníku na půdě předem připravené plochy do 1000 m2 výsevem včetně utažení lučního na svahu přes 1:2 do 1:1</t>
  </si>
  <si>
    <t>4*6,5*0,1+1,2*11</t>
  </si>
  <si>
    <t>005724200</t>
  </si>
  <si>
    <t>osivo směs travní parková okrasná</t>
  </si>
  <si>
    <t>-1721754025</t>
  </si>
  <si>
    <t>osiva pícnin směsi travní balení obvykle 25 kg parková (3 kg)</t>
  </si>
  <si>
    <t>15.8*0.015 'Přepočtené koeficientem množství</t>
  </si>
  <si>
    <t>182301121</t>
  </si>
  <si>
    <t>Rozprostření ornice pl do 500 m2 ve svahu přes 1:5 tl vrstvy do 100 mm</t>
  </si>
  <si>
    <t>1563235085</t>
  </si>
  <si>
    <t>Rozprostření a urovnání ornice ve svahu sklonu přes 1:5 při souvislé ploše do 500 m2, tl. vrstvy do 100 mm</t>
  </si>
  <si>
    <t>212972112</t>
  </si>
  <si>
    <t>Opláštění drenážních trub filtrační textilií DN 100</t>
  </si>
  <si>
    <t>1806525359</t>
  </si>
  <si>
    <t>'opláštění drenážní trubky v drenážní jímce'</t>
  </si>
  <si>
    <t>1,5</t>
  </si>
  <si>
    <t>221211115</t>
  </si>
  <si>
    <t>Vrty přenosnými kladivy D do 56 mm úklon do 90° hl do 10 m hor. V</t>
  </si>
  <si>
    <t>2021857545</t>
  </si>
  <si>
    <t>Vrty přenosnými vrtacími kladivy v hloubce 0 až 10 m průměru přes 13 do 56 mm, do úklonu 90 st. (úpadně až horizontálně ), v hornině tř. V</t>
  </si>
  <si>
    <t>Poznámka k položce:
Vrty pro osazeni odvodňovacích trubiček prům. do 10 mm. Trubičky budou osazeny ve dvou horizontálních rovinách s odszaneím 50 cm. Osová vzdálenost trubiček bude 50 cm.</t>
  </si>
  <si>
    <t>'délka propustku / osovou vzdáleností x počet řad x 2 x hloubka vrtů'</t>
  </si>
  <si>
    <t>10/0,5*2*2*0,6</t>
  </si>
  <si>
    <t>221111R02</t>
  </si>
  <si>
    <t>Osazení odvodňovacích HDPE trubiček prům. 10 mm</t>
  </si>
  <si>
    <t>ks</t>
  </si>
  <si>
    <t>-1446056800</t>
  </si>
  <si>
    <t>Poznámka k položce:
Montáž bude provedena včetně zatření vrtu těsnícím silikonovým tmelem.</t>
  </si>
  <si>
    <t>'počet vrtů'</t>
  </si>
  <si>
    <t>10/0,5*2*2</t>
  </si>
  <si>
    <t>221111R03</t>
  </si>
  <si>
    <t>odvodňovací HDPE trubičly prům. 10 mm</t>
  </si>
  <si>
    <t>-322039157</t>
  </si>
  <si>
    <t>Svislé a kompletní konstrukce</t>
  </si>
  <si>
    <t>389541113</t>
  </si>
  <si>
    <t>Náplň těles filtrů z hrubého drceného kameniva zrnitosti 16-32 mm</t>
  </si>
  <si>
    <t>712142137</t>
  </si>
  <si>
    <t>Náplň těles filtrů z materiálů nepraných předepsané zrnitosti, uložené ve vrstvách předepsané tloušťky, s urovnáním každé vrstvy do předepsané kóty z hrubého kameniva drceného zrnitosti 16 až 32 mm</t>
  </si>
  <si>
    <t>'drenážní jímka'</t>
  </si>
  <si>
    <t>'plocha jímky x délka'</t>
  </si>
  <si>
    <t>0,6*1,5</t>
  </si>
  <si>
    <t>Vodorovné konstrukce</t>
  </si>
  <si>
    <t>451577877</t>
  </si>
  <si>
    <t>Podklad nebo lože pod dlažbu vodorovný nebo do sklonu 1:5 ze štěrkopísku tl do 100 mm</t>
  </si>
  <si>
    <t>1073029549</t>
  </si>
  <si>
    <t>Podklad nebo lože pod dlažbu (přídlažbu) v ploše vodorovné nebo ve sklonu do 1:5, tloušťky od 30 do 100 mm ze štěrkopísku</t>
  </si>
  <si>
    <t>'plocha v řezu pod dlažbou x délka dlažby + plocha boků dlažby + plocha vtok. objektu'</t>
  </si>
  <si>
    <t>2*13+2,83+3,2</t>
  </si>
  <si>
    <t>Komunikace</t>
  </si>
  <si>
    <t>594511111</t>
  </si>
  <si>
    <t>Dlažba z lomového kamene s provedením lože z betonu</t>
  </si>
  <si>
    <t>-1616185629</t>
  </si>
  <si>
    <t>Dlažba nebo přídlažba z lomového kamene lomařsky upraveného rigolového v ploše vodorovné nebo ve sklonu tl. do 250 mm, bez vyplnění spár, s provedením lože tl. 50 mm z betonu</t>
  </si>
  <si>
    <t>Poznámka k položce:
Plocha dlažby při patě zdí včetně dna propustku a spadišť pod stávajícími betonovými rourami.</t>
  </si>
  <si>
    <t>Trubní vedení</t>
  </si>
  <si>
    <t>871228111</t>
  </si>
  <si>
    <t>Kladení drenážního potrubí z tvrdého PVC průměru do 150 mm</t>
  </si>
  <si>
    <t>-667552643</t>
  </si>
  <si>
    <t>Kladení drenážního potrubí z plastických hmot do připravené rýhy z tvrdého PVC, průměru přes 90 do 150 mm</t>
  </si>
  <si>
    <t>'délka drenáže'</t>
  </si>
  <si>
    <t>286112230</t>
  </si>
  <si>
    <t>trubka drenážní flexibilní PipeLife D 100 mm</t>
  </si>
  <si>
    <t>-2079721452</t>
  </si>
  <si>
    <t>trubky z polyvinylchloridu trubky drenážní drenážní systém  PipeLife trubka flexibilní D 100 mm</t>
  </si>
  <si>
    <t>899914R04</t>
  </si>
  <si>
    <t>Montáž ocelové chráničky D 140 x 5 mm</t>
  </si>
  <si>
    <t>-1501393262</t>
  </si>
  <si>
    <t>Montáž ocelové chráničky vnějšího průměru D 140 x 5 mm</t>
  </si>
  <si>
    <t>142110840</t>
  </si>
  <si>
    <t>trubka ocelová bezešvá hladká kruhová ČSN 411353.1 D140 tl 5,0 mm</t>
  </si>
  <si>
    <t>-471125301</t>
  </si>
  <si>
    <t>trubky ocelové bezešvé hladké kruhové vnějšího průměru nad 133 mm ve výrobních délkách s vnějším i vnitřním povrchem okujeným, bez ochrany povrchu ČSN 41 1353.1 vnější D    tloušťka stěny mm 140          5,0</t>
  </si>
  <si>
    <t>Poznámka k položce:
VOC Ferona, Hmotnost: 16,6 kg/m</t>
  </si>
  <si>
    <t>919726121</t>
  </si>
  <si>
    <t>Geotextilie pro ochranu, separaci a filtraci netkaná měrná hmotnost do 200 g/m2</t>
  </si>
  <si>
    <t>1812012932</t>
  </si>
  <si>
    <t>Geotextilie netkaná pro ochranu, separaci nebo filtraci měrná hmotnost do 200 g/m2</t>
  </si>
  <si>
    <t>'délka geotextilie v řezu propustku x délka propustku x počet vrstev + délka ve vtok. obj. x délka + délka g. v drenážní jímce + 5 % ztratné'</t>
  </si>
  <si>
    <t>(3,1*10,6*2+3,5*1,5+0,6*2+3,1*1,6*2)*1,05</t>
  </si>
  <si>
    <t>919726R05</t>
  </si>
  <si>
    <t>Hydroizolační folie (instalace včetně dodávky)</t>
  </si>
  <si>
    <t>-1543785683</t>
  </si>
  <si>
    <t>'délka hydroizolační folie v řezu propustku * délka propustku s predsazením 60 cm + délka hydr. folie ve vtok. obj. x délka + 5 % ztratné'</t>
  </si>
  <si>
    <t>(3,1*10,6+3,1*1,6)*1,05</t>
  </si>
  <si>
    <t>931994R06</t>
  </si>
  <si>
    <t>Těsnění pracovní spáry kamenné konstrukce silikonovým tmelem do pl 1,5 cm2</t>
  </si>
  <si>
    <t>2045562566</t>
  </si>
  <si>
    <t>Těsnění spáry betonové konstrukce pásy, profily, tmely tmelem silikonovým spáry pracovní do 1,5 cm2</t>
  </si>
  <si>
    <t>'2 x délka propustku + 4 x délka stěny vtok. objektu'</t>
  </si>
  <si>
    <t>2*10+1,6*4</t>
  </si>
  <si>
    <t>985112112</t>
  </si>
  <si>
    <t>Odsekání degradovaného betonu stěn tl do 30 mm</t>
  </si>
  <si>
    <t>1995609537</t>
  </si>
  <si>
    <t>Odsekání degradovaného betonu stěn, tloušťky přes 10 do 30 mm</t>
  </si>
  <si>
    <t>Poznámka k položce:
Jedná se o přípravu ploch vtokového objektu pro jeho reprofilaci. Počítáno s opravou 70 % z celkové plochy.</t>
  </si>
  <si>
    <t>'vnitřní plocha stěn + vnější plocha x 70 %'</t>
  </si>
  <si>
    <t>(1,6*4*1,8+1,6*1,6)*0,7</t>
  </si>
  <si>
    <t>732478492</t>
  </si>
  <si>
    <t>'95 % z celková plochy propustku'</t>
  </si>
  <si>
    <t>40*0,95</t>
  </si>
  <si>
    <t>-98702420</t>
  </si>
  <si>
    <t>985222111</t>
  </si>
  <si>
    <t>Sbírání a třídění kamene ručně ze suti s očištěním</t>
  </si>
  <si>
    <t>454526185</t>
  </si>
  <si>
    <t>'objem vypadaného kameniva'</t>
  </si>
  <si>
    <t>1816640485</t>
  </si>
  <si>
    <t>-687299194</t>
  </si>
  <si>
    <t>985311111</t>
  </si>
  <si>
    <t>Reprofilace stěn cementovými sanačními maltami tl 10 mm</t>
  </si>
  <si>
    <t>-419429381</t>
  </si>
  <si>
    <t>Reprofilace betonu sanačními maltami na cementové bázi ručně stěn, tloušťky do 10 mm</t>
  </si>
  <si>
    <t>Poznámka k položce:
Oprava vnitřních i vnějších (odkrytých, viditelných) ploch betonového vtokového objektu. Počítáno s opravou 70 % z celkové plochy.</t>
  </si>
  <si>
    <t>985311218</t>
  </si>
  <si>
    <t>Reprofilace líce kleneb a podhledů cementovými sanačními maltami tl 80 mm</t>
  </si>
  <si>
    <t>-1267883657</t>
  </si>
  <si>
    <t>Reprofilace betonu sanačními maltami na cementové bázi ručně líce kleneb a podhledů, tloušťky přes 70 do 80 mm</t>
  </si>
  <si>
    <t>Poznámka k položce:
Ruční reprofilace povrchu propustku.</t>
  </si>
  <si>
    <t>42</t>
  </si>
  <si>
    <t>43</t>
  </si>
  <si>
    <t>997221111</t>
  </si>
  <si>
    <t>Vodorovná doprava suti ze sypkých materiálů nošením do 50 m</t>
  </si>
  <si>
    <t>-805905345</t>
  </si>
  <si>
    <t>Vodorovná doprava suti nošením s naložením a se složením za sypkých materiálů, na vzdálenost do 50 m</t>
  </si>
  <si>
    <t>44</t>
  </si>
  <si>
    <t>45</t>
  </si>
  <si>
    <t>3.611*9 'Přepočtené koeficientem množství</t>
  </si>
  <si>
    <t>46</t>
  </si>
  <si>
    <t>998229111</t>
  </si>
  <si>
    <t>Přesun hmot ruční pro pozemní komunikace s krytem z kameniva, betonu,živice na vzdálenost do 50 m</t>
  </si>
  <si>
    <t>-339822454</t>
  </si>
  <si>
    <t>Přesun hmot ruční pro pozemní komunikace s naložením a složením na vzdálenost do 50 m, s krytem z kameniva, monolitickým betonovým nebo živičným</t>
  </si>
  <si>
    <t>SO.04 - Oprava chodníku</t>
  </si>
  <si>
    <t>SO.04 01 - Soupis prací</t>
  </si>
  <si>
    <t xml:space="preserve">    997 - Přesun sutě</t>
  </si>
  <si>
    <t>113107123</t>
  </si>
  <si>
    <t>Odstranění podkladu pl do 50 m2 z kameniva drceného tl 300 mm</t>
  </si>
  <si>
    <t>-782848463</t>
  </si>
  <si>
    <t>Odstranění podkladů nebo krytů s přemístěním hmot na skládku na vzdálenost do 3 m nebo s naložením na dopravní prostředek v ploše jednotlivě do 50 m2 z kameniva hrubého drceného, o tl. vrstvy přes 200 do 300 mm</t>
  </si>
  <si>
    <t>'plocha chodníku'</t>
  </si>
  <si>
    <t>1,35*167</t>
  </si>
  <si>
    <t>113107141</t>
  </si>
  <si>
    <t>Odstranění podkladu pl do 50 m2 živičných tl 50 mm</t>
  </si>
  <si>
    <t>1648567435</t>
  </si>
  <si>
    <t>Odstranění podkladů nebo krytů s přemístěním hmot na skládku na vzdálenost do 3 m nebo s naložením na dopravní prostředek v ploše jednotlivě do 50 m2 živičných, o tl. vrstvy do 50 mm</t>
  </si>
  <si>
    <t>113202111</t>
  </si>
  <si>
    <t>Vytrhání obrub krajníků obrubníků stojatých</t>
  </si>
  <si>
    <t>-1017927116</t>
  </si>
  <si>
    <t>Vytrhání obrub s vybouráním lože, s přemístěním hmot na skládku na vzdálenost do 3 m nebo s naložením na dopravní prostředek z krajníků nebo obrubníků stojatých</t>
  </si>
  <si>
    <t>'Odstranění obrubníků při pravé straně chodníku'</t>
  </si>
  <si>
    <t>'délka chodníku'</t>
  </si>
  <si>
    <t>167</t>
  </si>
  <si>
    <t>'plocha chodníku x tl. výkopu'</t>
  </si>
  <si>
    <t>167*1,5*0,05</t>
  </si>
  <si>
    <t>'plocha chodníku x tl. výkopu x vzdálenost ZKD'</t>
  </si>
  <si>
    <t>167*1,5*0,05*5</t>
  </si>
  <si>
    <t>-987998377</t>
  </si>
  <si>
    <t>'plocha chodníku x tl. výkopu x měrná tíha'</t>
  </si>
  <si>
    <t>167*1,5*0,05*2</t>
  </si>
  <si>
    <t>181102302</t>
  </si>
  <si>
    <t>Úprava pláně v zářezech se zhutněním</t>
  </si>
  <si>
    <t>486830750</t>
  </si>
  <si>
    <t>Úprava pláně na stavbách dálnic v zářezech mimo skalních se zhutněním</t>
  </si>
  <si>
    <t>167*1,5</t>
  </si>
  <si>
    <t>564861111</t>
  </si>
  <si>
    <t>Podklad ze štěrkodrtě ŠD tl 200 mm</t>
  </si>
  <si>
    <t>1961860743</t>
  </si>
  <si>
    <t>Podklad ze štěrkodrti ŠD s rozprostřením a zhutněním, po zhutnění tl. 200 mm</t>
  </si>
  <si>
    <t>1,25*167</t>
  </si>
  <si>
    <t>572531121</t>
  </si>
  <si>
    <t>Ošetření trhlin asfaltovou sanační hmotou š do 20 mm</t>
  </si>
  <si>
    <t>1132307594</t>
  </si>
  <si>
    <t>Vyspravení trhlin dosavadního krytu asfaltovou sanační hmotou ošetření trhlin šířky do 20 mm</t>
  </si>
  <si>
    <t>Poznámka k položce:
Zalití spáry mezi stávajícím krytem komunikace a nově zhotoveným asfaltovým pruhem podél obrubníků.</t>
  </si>
  <si>
    <t>'délka chodníku + 2 x šířka odříznutého asfaltu'</t>
  </si>
  <si>
    <t>167+2*0,15</t>
  </si>
  <si>
    <t>577143111</t>
  </si>
  <si>
    <t>Asfaltový beton vrstva obrusná ACO 8 (ABJ) tl 50 mm š do 3 m z nemodifikovaného asfaltu</t>
  </si>
  <si>
    <t>-399474903</t>
  </si>
  <si>
    <t>Asfaltový beton vrstva obrusná ACO 8 (ABJ) s rozprostřením a se zhutněním z nemodifikovaného asfaltu v pruhu šířky do 3 m, po zhutnění tl. 50 mm</t>
  </si>
  <si>
    <t>577145111</t>
  </si>
  <si>
    <t>Asfaltový beton vrstva obrusná ACO 16 (ABH) tl 50 mm š do 3 m z nemodifikovaného asfaltu</t>
  </si>
  <si>
    <t>976312927</t>
  </si>
  <si>
    <t>Asfaltový beton vrstva obrusná ACO 16 (ABH) s rozprostřením a zhutněním z nemodifikovaného asfaltu, po zhutnění v pruhu šířky do 3 m tl. 50 mm</t>
  </si>
  <si>
    <t>167*1,25</t>
  </si>
  <si>
    <t>577154111</t>
  </si>
  <si>
    <t>Asfaltový beton vrstva obrusná ACO 11 (ABS) tř. I tl 60 mm š do 3 m z nemodifikovaného asfaltu</t>
  </si>
  <si>
    <t>1293770322</t>
  </si>
  <si>
    <t>Asfaltový beton vrstva obrusná ACO 11 (ABS) s rozprostřením a se zhutněním z nemodifikovaného asfaltu v pruhu šířky do 3 m tř. I, po zhutnění tl. 60 mm</t>
  </si>
  <si>
    <t>Poznámka k položce:
Zřízení nového asfaltového krytu komunikace podél obrubníků.</t>
  </si>
  <si>
    <t>'délka chodníku x šířka odříznutého asfaltu'</t>
  </si>
  <si>
    <t>167*0,15</t>
  </si>
  <si>
    <t>914111111</t>
  </si>
  <si>
    <t>Montáž svislé dopravní značky do velikosti 1 m2 objímkami na sloupek nebo konzolu</t>
  </si>
  <si>
    <t>167092365</t>
  </si>
  <si>
    <t>Montáž svislé dopravní značky základní velikosti do 1 m2 objímkami na sloupky nebo konzoly</t>
  </si>
  <si>
    <t>'montáž označníku autobusové zastávky'</t>
  </si>
  <si>
    <t>404451650</t>
  </si>
  <si>
    <t>sloupek směrový silniční ocelový GS-SF 800</t>
  </si>
  <si>
    <t>-375507122</t>
  </si>
  <si>
    <t>výrobky a tabule orientační pro návěstí a zabezpečovací zařízení silniční značky dopravní svislé sloupky směrové sloupky směrové ocelové, pružné, zinkované GS-SF 800 silniční</t>
  </si>
  <si>
    <t>404452530</t>
  </si>
  <si>
    <t>víčko plastové na sloupek 60</t>
  </si>
  <si>
    <t>1419904513</t>
  </si>
  <si>
    <t>výrobky a tabule orientační pro návěstí a zabezpečovací zařízení silniční značky dopravní svislé víčka plastová na sloupek 60</t>
  </si>
  <si>
    <t>404452250</t>
  </si>
  <si>
    <t>sloupek Zn 60 - 350</t>
  </si>
  <si>
    <t>-1030700722</t>
  </si>
  <si>
    <t>výrobky a tabule orientační pro návěstí a zabezpečovací zařízení silniční značky dopravní svislé sloupky Zn 60 - 350</t>
  </si>
  <si>
    <t>404452R03</t>
  </si>
  <si>
    <t>značka autobusové zastávky</t>
  </si>
  <si>
    <t>-1085067094</t>
  </si>
  <si>
    <t>916241113</t>
  </si>
  <si>
    <t>Osazení obrubníku kamenného ležatého s boční opěrou do lože z betonu prostého</t>
  </si>
  <si>
    <t>2026783405</t>
  </si>
  <si>
    <t>Osazení obrubníku kamenného se zřízením lože, s vyplněním a zatřením spár cementovou maltou ležatého s boční opěrou z betonu prostého tř. C 12/15, do lože z betonu prostého téže značky</t>
  </si>
  <si>
    <t>583803130</t>
  </si>
  <si>
    <t>obrubník kamenný přímý, žula, OP2 30x20</t>
  </si>
  <si>
    <t>-1239284593</t>
  </si>
  <si>
    <t>výrobky lomařské a kamenické pro komunikace (kostky dlažební, krajníky a obrubníky) obrubníky kamenné žula (skupina mat. I/2) přímé OP 2  30 x 20</t>
  </si>
  <si>
    <t>919735111</t>
  </si>
  <si>
    <t>Řezání stávajícího živičného krytu hl do 50 mm</t>
  </si>
  <si>
    <t>1314790751</t>
  </si>
  <si>
    <t>Řezání stávajícího živičného krytu nebo podkladu hloubky do 50 mm</t>
  </si>
  <si>
    <t>Poznámka k položce:
Odříznutí krytu komunikace podél opravovaného chodníku před vytrháním obrubníků.</t>
  </si>
  <si>
    <t>931994R05</t>
  </si>
  <si>
    <t>'těsnění pracovních spár'</t>
  </si>
  <si>
    <t>'délka chodníku x 2 + boční délka x 2'</t>
  </si>
  <si>
    <t>167*2+1,5*2</t>
  </si>
  <si>
    <t>CS ÚRS 2013 02</t>
  </si>
  <si>
    <t>1251486664</t>
  </si>
  <si>
    <t>'očištění obnažené zdi při oprabě chodníku'</t>
  </si>
  <si>
    <t>'délka chodníku x výška odkrytí'</t>
  </si>
  <si>
    <t>167*0,4</t>
  </si>
  <si>
    <t>1828115586</t>
  </si>
  <si>
    <t>985142R04</t>
  </si>
  <si>
    <t>Vysekání spojovací hmoty ze spár zdiva hl přes 40 mm</t>
  </si>
  <si>
    <t>Vysekání spojovací hmoty ze spár.</t>
  </si>
  <si>
    <t>Poznámka k položce:
Jedná se o vyčištění spár mezi komunikací, zdí a opraveným chodníkem.</t>
  </si>
  <si>
    <t>'délka chodníku x 2'</t>
  </si>
  <si>
    <t>167*2</t>
  </si>
  <si>
    <t>715265989</t>
  </si>
  <si>
    <t>1067278101</t>
  </si>
  <si>
    <t>997</t>
  </si>
  <si>
    <t>Přesun sutě</t>
  </si>
  <si>
    <t>997013801</t>
  </si>
  <si>
    <t>Poplatek za uložení stavebního betonového odpadu na skládce (skládkovné)</t>
  </si>
  <si>
    <t>-756507936</t>
  </si>
  <si>
    <t>Poplatek za uložení stavebního odpadu na skládce (skládkovné) betonového</t>
  </si>
  <si>
    <t>997221551</t>
  </si>
  <si>
    <t>Vodorovná doprava suti ze sypkých materiálů do 1 km</t>
  </si>
  <si>
    <t>705923589</t>
  </si>
  <si>
    <t>Vodorovná doprava suti bez naložení, ale se složením a s hrubým urovnáním ze sypkých materiálů, na vzdálenost do 1 km</t>
  </si>
  <si>
    <t>997221559</t>
  </si>
  <si>
    <t>Příplatek ZKD 1 km u vodorovné dopravy suti ze sypkých materiálů</t>
  </si>
  <si>
    <t>396985473</t>
  </si>
  <si>
    <t>Vodorovná doprava suti bez naložení, ale se složením a s hrubým urovnáním Příplatek k ceně za každý další i započatý 1 km přes 1 km</t>
  </si>
  <si>
    <t>177.731*10 'Přepočtené koeficientem množství</t>
  </si>
  <si>
    <t>998225111</t>
  </si>
  <si>
    <t>Přesun hmot pro pozemní komunikace s krytem z kamene, monolitickým betonovým nebo živičným</t>
  </si>
  <si>
    <t>-183630611</t>
  </si>
  <si>
    <t>Přesun hmot pro komunikace s krytem z kameniva, monolitickým betonovým nebo živičným dopravní vzdálenost do 200 m jakékoliv délky objektu</t>
  </si>
  <si>
    <t>SO.05 - Vedlejší a ostatní náklady</t>
  </si>
  <si>
    <t>SO.05 01 - Soupis prací</t>
  </si>
  <si>
    <t>VRN - Vedlejší rozpočtové náklady</t>
  </si>
  <si>
    <t xml:space="preserve">    0 - Vedlejší rozpočtové náklady</t>
  </si>
  <si>
    <t xml:space="preserve">    VRN3 - Zařízení staveniště</t>
  </si>
  <si>
    <t>VRN</t>
  </si>
  <si>
    <t>Vedlejší rozpočtové náklady</t>
  </si>
  <si>
    <t>012103000</t>
  </si>
  <si>
    <t>Geodetické práce před výstavbou</t>
  </si>
  <si>
    <t>Kč</t>
  </si>
  <si>
    <t>1024</t>
  </si>
  <si>
    <t>-211742611</t>
  </si>
  <si>
    <t>Průzkumné, geodetické a projektové práce geodetické práce před výstavbou</t>
  </si>
  <si>
    <t>012203000</t>
  </si>
  <si>
    <t>Geodetické práce při provádění stavby</t>
  </si>
  <si>
    <t>-1841723121</t>
  </si>
  <si>
    <t>Průzkumné, geodetické a projektové práce geodetické práce při provádění stavby</t>
  </si>
  <si>
    <t>013203000</t>
  </si>
  <si>
    <t>Dokumentace stavby bez rozlišení</t>
  </si>
  <si>
    <t>1463069740</t>
  </si>
  <si>
    <t>Průzkumné, geodetické a projektové práce projektové práce dokumentace stavby (výkresová a textová) bez rozlišení</t>
  </si>
  <si>
    <t>Poznámka k položce:
Jedná se o vypracování povodňového a havarijního plánu včetně plánu BOZP.</t>
  </si>
  <si>
    <t>031203000</t>
  </si>
  <si>
    <t>Terénní úpravy pro zařízení staveniště</t>
  </si>
  <si>
    <t>1903019105</t>
  </si>
  <si>
    <t>Zařízení staveniště související (přípravné) práce terénní úpravy pro zařízení staveniště</t>
  </si>
  <si>
    <t>032103000</t>
  </si>
  <si>
    <t>Náklady na stavební buňky</t>
  </si>
  <si>
    <t>-266209691</t>
  </si>
  <si>
    <t>Zařízení staveniště vybavení staveniště náklady na stavební buňky</t>
  </si>
  <si>
    <t>032603000</t>
  </si>
  <si>
    <t>Ostatní náklady</t>
  </si>
  <si>
    <t>1788819850</t>
  </si>
  <si>
    <t>Zařízení staveniště vybavení staveniště ostatní náklady</t>
  </si>
  <si>
    <t>034203000</t>
  </si>
  <si>
    <t>Oplocení staveniště</t>
  </si>
  <si>
    <t>736045308</t>
  </si>
  <si>
    <t>Zařízení staveniště zabezpečení staveniště oplocení staveniště</t>
  </si>
  <si>
    <t>034503000</t>
  </si>
  <si>
    <t>Informační tabule na staveništi</t>
  </si>
  <si>
    <t>1189249182</t>
  </si>
  <si>
    <t>Zařízení staveniště zabezpečení staveniště informační tabule</t>
  </si>
  <si>
    <t>039103000</t>
  </si>
  <si>
    <t>Rozebrání, bourání a odvoz zařízení staveniště</t>
  </si>
  <si>
    <t>-644739934</t>
  </si>
  <si>
    <t>Zařízení staveniště zrušení zařízení staveniště rozebrání, bourání a odvoz</t>
  </si>
  <si>
    <t>039203000</t>
  </si>
  <si>
    <t>Úprava terénu po zrušení zařízení staveniště</t>
  </si>
  <si>
    <t>1821415764</t>
  </si>
  <si>
    <t>Zařízení staveniště zrušení zařízení staveniště úprava terénu</t>
  </si>
  <si>
    <t>VRN3</t>
  </si>
  <si>
    <t>Zařízení staveniště</t>
  </si>
  <si>
    <t>034403000</t>
  </si>
  <si>
    <t>Dopravní značení na staveništi</t>
  </si>
  <si>
    <t>1014110673</t>
  </si>
  <si>
    <t>Zařízení staveniště zabezpečení staveniště dopravní značení na staveništi</t>
  </si>
</sst>
</file>

<file path=xl/styles.xml><?xml version="1.0" encoding="utf-8"?>
<styleSheet xmlns="http://schemas.openxmlformats.org/spreadsheetml/2006/main">
  <numFmts count="5">
    <numFmt numFmtId="164" formatCode="#,##0.00;-#,##0.00"/>
    <numFmt numFmtId="165" formatCode="0.00%;-0.00%"/>
    <numFmt numFmtId="166" formatCode="dd\.mm\.yyyy"/>
    <numFmt numFmtId="167" formatCode="#,##0.00000;-#,##0.00000"/>
    <numFmt numFmtId="168" formatCode="#,##0.000;-#,##0.000"/>
  </numFmts>
  <fonts count="34">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name val="Trebuchet MS"/>
      <family val="0"/>
    </font>
    <font>
      <sz val="10"/>
      <color indexed="56"/>
      <name val="Trebuchet MS"/>
      <family val="0"/>
    </font>
    <font>
      <sz val="10"/>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20"/>
      <name val="Trebuchet MS"/>
      <family val="0"/>
    </font>
    <font>
      <sz val="8"/>
      <color indexed="63"/>
      <name val="Trebuchet MS"/>
      <family val="0"/>
    </font>
    <font>
      <i/>
      <sz val="8"/>
      <color indexed="12"/>
      <name val="Trebuchet MS"/>
      <family val="0"/>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hair">
        <color indexed="55"/>
      </left>
      <right/>
      <top style="hair">
        <color indexed="55"/>
      </top>
      <bottom/>
    </border>
    <border>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s>
  <cellStyleXfs count="21">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0" fillId="0" borderId="0" applyFont="0" applyFill="0" applyBorder="0" applyAlignment="0" applyProtection="0"/>
  </cellStyleXfs>
  <cellXfs count="225">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2" borderId="0" xfId="0" applyFill="1" applyAlignment="1">
      <alignment horizontal="left" vertical="top"/>
    </xf>
    <xf numFmtId="0" fontId="1" fillId="2" borderId="0" xfId="0" applyFont="1" applyFill="1" applyAlignment="1">
      <alignment horizontal="left" vertical="center"/>
    </xf>
    <xf numFmtId="0" fontId="0" fillId="2" borderId="0" xfId="0" applyFont="1" applyFill="1" applyAlignment="1">
      <alignment horizontal="left" vertical="top"/>
    </xf>
    <xf numFmtId="0" fontId="2" fillId="2" borderId="0" xfId="0" applyFont="1" applyFill="1" applyAlignment="1">
      <alignment horizontal="left" vertical="center"/>
    </xf>
    <xf numFmtId="0" fontId="0" fillId="0" borderId="0" xfId="0" applyFont="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3" fillId="0" borderId="0" xfId="0" applyFont="1" applyAlignment="1">
      <alignment horizontal="left" vertical="center"/>
    </xf>
    <xf numFmtId="0" fontId="0" fillId="0" borderId="5" xfId="0" applyBorder="1" applyAlignment="1">
      <alignment horizontal="left" vertical="top"/>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horizontal="left" vertical="center"/>
    </xf>
    <xf numFmtId="0" fontId="8"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6" fillId="0" borderId="0" xfId="0" applyFont="1" applyAlignment="1">
      <alignment horizontal="left" vertical="center"/>
    </xf>
    <xf numFmtId="0" fontId="7" fillId="3" borderId="0" xfId="0" applyFont="1" applyFill="1" applyAlignment="1">
      <alignment horizontal="left" vertical="center"/>
    </xf>
    <xf numFmtId="49" fontId="7" fillId="3" borderId="0" xfId="0" applyFont="1" applyFill="1" applyAlignment="1">
      <alignment horizontal="left" vertical="top"/>
    </xf>
    <xf numFmtId="0" fontId="7" fillId="0" borderId="0" xfId="0" applyFont="1" applyAlignment="1">
      <alignment horizontal="left" vertical="center" wrapText="1"/>
    </xf>
    <xf numFmtId="0" fontId="0" fillId="0" borderId="6" xfId="0" applyBorder="1" applyAlignment="1">
      <alignment horizontal="left" vertical="top"/>
    </xf>
    <xf numFmtId="0" fontId="0" fillId="0" borderId="4" xfId="0" applyBorder="1" applyAlignment="1">
      <alignment horizontal="left" vertical="center"/>
    </xf>
    <xf numFmtId="0" fontId="0" fillId="0" borderId="0" xfId="0" applyAlignment="1">
      <alignment horizontal="left" vertical="center"/>
    </xf>
    <xf numFmtId="0" fontId="10" fillId="0" borderId="7" xfId="0" applyFont="1" applyBorder="1" applyAlignment="1">
      <alignment horizontal="left" vertical="center"/>
    </xf>
    <xf numFmtId="0" fontId="0" fillId="0" borderId="7" xfId="0" applyBorder="1" applyAlignment="1">
      <alignment horizontal="left" vertical="center"/>
    </xf>
    <xf numFmtId="164" fontId="10" fillId="0" borderId="7" xfId="0" applyFont="1" applyBorder="1" applyAlignment="1">
      <alignment horizontal="right" vertical="center"/>
    </xf>
    <xf numFmtId="0" fontId="0" fillId="0" borderId="5" xfId="0" applyBorder="1" applyAlignment="1">
      <alignment horizontal="left" vertical="center"/>
    </xf>
    <xf numFmtId="0" fontId="11" fillId="0" borderId="0" xfId="0" applyFont="1" applyAlignment="1">
      <alignment horizontal="right" vertical="center"/>
    </xf>
    <xf numFmtId="0" fontId="11" fillId="0" borderId="4" xfId="0" applyBorder="1" applyAlignment="1">
      <alignment horizontal="left" vertical="center"/>
    </xf>
    <xf numFmtId="0" fontId="11" fillId="0" borderId="0" xfId="0" applyAlignment="1">
      <alignment horizontal="left" vertical="center"/>
    </xf>
    <xf numFmtId="165" fontId="11" fillId="0" borderId="0" xfId="0" applyAlignment="1">
      <alignment horizontal="center" vertical="center"/>
    </xf>
    <xf numFmtId="164" fontId="8" fillId="0" borderId="0" xfId="0" applyFont="1" applyAlignment="1">
      <alignment horizontal="right" vertical="center"/>
    </xf>
    <xf numFmtId="0" fontId="11" fillId="0" borderId="5" xfId="0" applyBorder="1" applyAlignment="1">
      <alignment horizontal="left" vertical="center"/>
    </xf>
    <xf numFmtId="0" fontId="11" fillId="0" borderId="0" xfId="0" applyFont="1" applyAlignment="1">
      <alignment horizontal="left" vertical="center"/>
    </xf>
    <xf numFmtId="0" fontId="0" fillId="4" borderId="0" xfId="0" applyFill="1" applyAlignment="1">
      <alignment horizontal="left" vertical="center"/>
    </xf>
    <xf numFmtId="0" fontId="9" fillId="4" borderId="8" xfId="0" applyFont="1" applyFill="1" applyBorder="1" applyAlignment="1">
      <alignment horizontal="left" vertical="center"/>
    </xf>
    <xf numFmtId="0" fontId="0" fillId="4" borderId="9" xfId="0" applyFill="1" applyBorder="1" applyAlignment="1">
      <alignment horizontal="left" vertical="center"/>
    </xf>
    <xf numFmtId="0" fontId="9" fillId="4" borderId="9" xfId="0" applyFont="1" applyFill="1" applyBorder="1" applyAlignment="1">
      <alignment horizontal="center" vertical="center"/>
    </xf>
    <xf numFmtId="0" fontId="9" fillId="4" borderId="9" xfId="0" applyFont="1" applyFill="1" applyBorder="1" applyAlignment="1">
      <alignment horizontal="left" vertical="center"/>
    </xf>
    <xf numFmtId="164" fontId="9" fillId="4" borderId="9" xfId="0" applyFont="1" applyFill="1" applyBorder="1" applyAlignment="1">
      <alignment horizontal="right" vertical="center"/>
    </xf>
    <xf numFmtId="0" fontId="0" fillId="4" borderId="10" xfId="0" applyFill="1" applyBorder="1" applyAlignment="1">
      <alignment horizontal="left" vertical="center"/>
    </xf>
    <xf numFmtId="0" fontId="0" fillId="4" borderId="5" xfId="0" applyFill="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4" xfId="0" applyFont="1" applyBorder="1" applyAlignment="1">
      <alignment horizontal="left" vertical="center"/>
    </xf>
    <xf numFmtId="0" fontId="9" fillId="0" borderId="0" xfId="0" applyFont="1" applyAlignment="1">
      <alignment horizontal="left" vertical="center"/>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4" xfId="0" applyFont="1" applyBorder="1" applyAlignment="1">
      <alignment horizontal="left" vertical="center"/>
    </xf>
    <xf numFmtId="0" fontId="12" fillId="0" borderId="0" xfId="0" applyFont="1" applyAlignment="1">
      <alignment horizontal="left" vertical="center"/>
    </xf>
    <xf numFmtId="166" fontId="7" fillId="0" borderId="0" xfId="0" applyFont="1" applyAlignment="1">
      <alignment horizontal="left" vertical="top"/>
    </xf>
    <xf numFmtId="0" fontId="13" fillId="0" borderId="14"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9" xfId="0" applyFont="1" applyFill="1" applyBorder="1" applyAlignment="1">
      <alignment horizontal="right" vertical="center"/>
    </xf>
    <xf numFmtId="0" fontId="7" fillId="4" borderId="10"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0" xfId="0"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4" fillId="0" borderId="0" xfId="0" applyFont="1" applyAlignment="1">
      <alignment horizontal="left" vertical="center"/>
    </xf>
    <xf numFmtId="164" fontId="14" fillId="0" borderId="0" xfId="0" applyFont="1" applyAlignment="1">
      <alignment horizontal="right" vertical="center"/>
    </xf>
    <xf numFmtId="0" fontId="9" fillId="0" borderId="0" xfId="0" applyFont="1" applyAlignment="1">
      <alignment horizontal="center" vertical="center"/>
    </xf>
    <xf numFmtId="164" fontId="13" fillId="0" borderId="17" xfId="0" applyFont="1" applyBorder="1" applyAlignment="1">
      <alignment horizontal="right" vertical="center"/>
    </xf>
    <xf numFmtId="164" fontId="13" fillId="0" borderId="0" xfId="0" applyFont="1" applyAlignment="1">
      <alignment horizontal="right" vertical="center"/>
    </xf>
    <xf numFmtId="167" fontId="13" fillId="0" borderId="0" xfId="0" applyFont="1" applyAlignment="1">
      <alignment horizontal="right" vertical="center"/>
    </xf>
    <xf numFmtId="164" fontId="13" fillId="0" borderId="18" xfId="0" applyFont="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4" xfId="0" applyFont="1" applyBorder="1" applyAlignment="1">
      <alignment horizontal="left" vertical="center"/>
    </xf>
    <xf numFmtId="0" fontId="17" fillId="0" borderId="0" xfId="0" applyFont="1" applyAlignment="1">
      <alignment horizontal="left" vertical="center"/>
    </xf>
    <xf numFmtId="0" fontId="17" fillId="0" borderId="0" xfId="0" applyFont="1" applyAlignment="1">
      <alignment horizontal="left" vertical="center" wrapText="1"/>
    </xf>
    <xf numFmtId="164" fontId="18" fillId="0" borderId="0" xfId="0" applyFont="1" applyAlignment="1">
      <alignment horizontal="right" vertical="center"/>
    </xf>
    <xf numFmtId="0" fontId="18" fillId="0" borderId="0" xfId="0" applyFont="1" applyAlignment="1">
      <alignment horizontal="left" vertical="center"/>
    </xf>
    <xf numFmtId="0" fontId="19" fillId="0" borderId="0" xfId="0" applyFont="1" applyAlignment="1">
      <alignment horizontal="center" vertical="center"/>
    </xf>
    <xf numFmtId="0" fontId="16" fillId="0" borderId="4" xfId="0" applyFont="1" applyBorder="1" applyAlignment="1">
      <alignment horizontal="left" vertical="center"/>
    </xf>
    <xf numFmtId="164" fontId="20" fillId="0" borderId="17" xfId="0" applyFont="1" applyBorder="1" applyAlignment="1">
      <alignment horizontal="right" vertical="center"/>
    </xf>
    <xf numFmtId="164" fontId="20" fillId="0" borderId="0" xfId="0" applyFont="1" applyAlignment="1">
      <alignment horizontal="right" vertical="center"/>
    </xf>
    <xf numFmtId="167" fontId="20" fillId="0" borderId="0" xfId="0" applyFont="1" applyAlignment="1">
      <alignment horizontal="right" vertical="center"/>
    </xf>
    <xf numFmtId="164" fontId="20" fillId="0" borderId="18" xfId="0" applyFont="1" applyBorder="1" applyAlignment="1">
      <alignment horizontal="right" vertical="center"/>
    </xf>
    <xf numFmtId="0" fontId="21" fillId="0" borderId="0" xfId="0" applyFont="1" applyAlignment="1">
      <alignment horizontal="left" vertical="center"/>
    </xf>
    <xf numFmtId="0" fontId="21" fillId="0" borderId="4" xfId="0" applyFont="1" applyBorder="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wrapText="1"/>
    </xf>
    <xf numFmtId="164" fontId="22" fillId="0" borderId="0" xfId="0" applyFont="1" applyAlignment="1">
      <alignment horizontal="right" vertical="center"/>
    </xf>
    <xf numFmtId="0" fontId="21" fillId="0" borderId="0" xfId="0" applyFont="1" applyAlignment="1">
      <alignment horizontal="center" vertical="center"/>
    </xf>
    <xf numFmtId="0" fontId="21" fillId="0" borderId="4" xfId="0" applyFont="1" applyBorder="1" applyAlignment="1">
      <alignment horizontal="left" vertical="center"/>
    </xf>
    <xf numFmtId="164" fontId="23" fillId="0" borderId="17" xfId="0" applyFont="1" applyBorder="1" applyAlignment="1">
      <alignment horizontal="right" vertical="center"/>
    </xf>
    <xf numFmtId="164" fontId="23" fillId="0" borderId="0" xfId="0" applyFont="1" applyAlignment="1">
      <alignment horizontal="right" vertical="center"/>
    </xf>
    <xf numFmtId="167" fontId="23" fillId="0" borderId="0" xfId="0" applyFont="1" applyAlignment="1">
      <alignment horizontal="right" vertical="center"/>
    </xf>
    <xf numFmtId="164" fontId="23" fillId="0" borderId="18" xfId="0" applyFont="1" applyBorder="1" applyAlignment="1">
      <alignment horizontal="right" vertical="center"/>
    </xf>
    <xf numFmtId="164" fontId="23" fillId="0" borderId="22" xfId="0" applyFont="1" applyBorder="1" applyAlignment="1">
      <alignment horizontal="right" vertical="center"/>
    </xf>
    <xf numFmtId="164" fontId="23" fillId="0" borderId="23" xfId="0" applyFont="1" applyBorder="1" applyAlignment="1">
      <alignment horizontal="right" vertical="center"/>
    </xf>
    <xf numFmtId="167" fontId="23" fillId="0" borderId="23" xfId="0" applyFont="1" applyBorder="1" applyAlignment="1">
      <alignment horizontal="right" vertical="center"/>
    </xf>
    <xf numFmtId="164" fontId="23" fillId="0" borderId="24" xfId="0" applyFont="1" applyBorder="1" applyAlignment="1">
      <alignment horizontal="right" vertical="center"/>
    </xf>
    <xf numFmtId="0" fontId="0" fillId="0" borderId="2" xfId="0" applyBorder="1" applyAlignment="1">
      <alignment horizontal="left" vertical="top"/>
    </xf>
    <xf numFmtId="0" fontId="6" fillId="0" borderId="0" xfId="0" applyFont="1" applyAlignment="1">
      <alignment horizontal="left" vertical="center" wrapText="1"/>
    </xf>
    <xf numFmtId="0" fontId="0" fillId="0" borderId="0" xfId="0" applyFont="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6" fillId="0" borderId="0" xfId="0" applyFont="1" applyAlignment="1">
      <alignment horizontal="left" vertical="center"/>
    </xf>
    <xf numFmtId="0" fontId="0" fillId="0" borderId="25" xfId="0"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center"/>
    </xf>
    <xf numFmtId="164" fontId="11" fillId="0" borderId="0" xfId="0" applyFont="1" applyAlignment="1">
      <alignment horizontal="right" vertical="center"/>
    </xf>
    <xf numFmtId="165" fontId="11" fillId="0" borderId="0" xfId="0" applyFont="1" applyAlignment="1">
      <alignment horizontal="right" vertical="center"/>
    </xf>
    <xf numFmtId="0" fontId="9" fillId="4" borderId="9" xfId="0" applyFont="1" applyFill="1" applyBorder="1" applyAlignment="1">
      <alignment horizontal="right" vertical="center"/>
    </xf>
    <xf numFmtId="0" fontId="0" fillId="4" borderId="9" xfId="0" applyFill="1" applyBorder="1" applyAlignment="1">
      <alignment horizontal="left" vertical="center"/>
    </xf>
    <xf numFmtId="0" fontId="0" fillId="4" borderId="26" xfId="0" applyFill="1"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7" fillId="4" borderId="0" xfId="0" applyFont="1" applyFill="1" applyAlignment="1">
      <alignment horizontal="left" vertical="center"/>
    </xf>
    <xf numFmtId="0" fontId="0" fillId="4" borderId="0" xfId="0" applyFill="1" applyAlignment="1">
      <alignment horizontal="left" vertical="center"/>
    </xf>
    <xf numFmtId="0" fontId="7" fillId="4" borderId="0" xfId="0" applyFont="1" applyFill="1" applyAlignment="1">
      <alignment horizontal="right" vertical="center"/>
    </xf>
    <xf numFmtId="0" fontId="24" fillId="0" borderId="4" xfId="0" applyFont="1" applyBorder="1" applyAlignment="1">
      <alignment horizontal="left" vertical="center"/>
    </xf>
    <xf numFmtId="0" fontId="24" fillId="0" borderId="0" xfId="0" applyFont="1" applyAlignment="1">
      <alignment horizontal="left" vertical="center"/>
    </xf>
    <xf numFmtId="0" fontId="24" fillId="0" borderId="23" xfId="0" applyFont="1" applyBorder="1" applyAlignment="1">
      <alignment horizontal="left" vertical="center"/>
    </xf>
    <xf numFmtId="0" fontId="24" fillId="0" borderId="23" xfId="0" applyFont="1" applyBorder="1" applyAlignment="1">
      <alignment horizontal="left" vertical="center"/>
    </xf>
    <xf numFmtId="164" fontId="24" fillId="0" borderId="23" xfId="0" applyFont="1" applyBorder="1" applyAlignment="1">
      <alignment horizontal="right" vertical="center"/>
    </xf>
    <xf numFmtId="0" fontId="24" fillId="0" borderId="5" xfId="0" applyFont="1" applyBorder="1" applyAlignment="1">
      <alignment horizontal="left" vertical="center"/>
    </xf>
    <xf numFmtId="0" fontId="22" fillId="0" borderId="4" xfId="0" applyFont="1" applyBorder="1" applyAlignment="1">
      <alignment horizontal="left" vertical="center"/>
    </xf>
    <xf numFmtId="0" fontId="22" fillId="0" borderId="23" xfId="0" applyFont="1" applyBorder="1" applyAlignment="1">
      <alignment horizontal="left" vertical="center"/>
    </xf>
    <xf numFmtId="0" fontId="22" fillId="0" borderId="23" xfId="0" applyFont="1" applyBorder="1" applyAlignment="1">
      <alignment horizontal="left" vertical="center"/>
    </xf>
    <xf numFmtId="164" fontId="22" fillId="0" borderId="23" xfId="0" applyFont="1" applyBorder="1" applyAlignment="1">
      <alignment horizontal="right" vertical="center"/>
    </xf>
    <xf numFmtId="0" fontId="22" fillId="0" borderId="5" xfId="0" applyFont="1" applyBorder="1" applyAlignment="1">
      <alignment horizontal="left" vertical="center"/>
    </xf>
    <xf numFmtId="0" fontId="0" fillId="0" borderId="4" xfId="0" applyBorder="1" applyAlignment="1">
      <alignment horizontal="left" vertical="top"/>
    </xf>
    <xf numFmtId="0" fontId="0" fillId="0" borderId="0" xfId="0" applyFont="1" applyAlignment="1">
      <alignment horizontal="center" vertical="center" wrapText="1"/>
    </xf>
    <xf numFmtId="0" fontId="0" fillId="0" borderId="4" xfId="0"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0" fillId="0" borderId="4" xfId="0" applyBorder="1" applyAlignment="1">
      <alignment horizontal="center" vertical="center" wrapText="1"/>
    </xf>
    <xf numFmtId="164" fontId="14" fillId="0" borderId="0" xfId="0" applyFont="1" applyAlignment="1">
      <alignment horizontal="right"/>
    </xf>
    <xf numFmtId="167" fontId="25" fillId="0" borderId="15" xfId="0" applyFont="1" applyBorder="1" applyAlignment="1">
      <alignment horizontal="right"/>
    </xf>
    <xf numFmtId="167" fontId="25" fillId="0" borderId="16" xfId="0" applyFont="1" applyBorder="1" applyAlignment="1">
      <alignment horizontal="right"/>
    </xf>
    <xf numFmtId="164" fontId="26" fillId="0" borderId="0" xfId="0" applyFont="1" applyAlignment="1">
      <alignment horizontal="right" vertical="center"/>
    </xf>
    <xf numFmtId="0" fontId="0" fillId="0" borderId="0" xfId="0" applyFont="1" applyAlignment="1">
      <alignment horizontal="left"/>
    </xf>
    <xf numFmtId="0" fontId="27" fillId="0" borderId="4" xfId="0" applyBorder="1" applyAlignment="1">
      <alignment horizontal="left"/>
    </xf>
    <xf numFmtId="0" fontId="27" fillId="0" borderId="0" xfId="0" applyAlignment="1">
      <alignment horizontal="left"/>
    </xf>
    <xf numFmtId="0" fontId="27" fillId="0" borderId="0" xfId="0" applyFont="1" applyAlignment="1">
      <alignment horizontal="left"/>
    </xf>
    <xf numFmtId="0" fontId="24" fillId="0" borderId="0" xfId="0" applyFont="1" applyAlignment="1">
      <alignment horizontal="left"/>
    </xf>
    <xf numFmtId="164" fontId="24" fillId="0" borderId="0" xfId="0" applyFont="1" applyAlignment="1">
      <alignment horizontal="right"/>
    </xf>
    <xf numFmtId="0" fontId="27" fillId="0" borderId="4" xfId="0" applyBorder="1" applyAlignment="1">
      <alignment horizontal="left"/>
    </xf>
    <xf numFmtId="0" fontId="27" fillId="0" borderId="17" xfId="0" applyBorder="1" applyAlignment="1">
      <alignment horizontal="left"/>
    </xf>
    <xf numFmtId="167" fontId="27" fillId="0" borderId="0" xfId="0" applyFont="1" applyAlignment="1">
      <alignment horizontal="right"/>
    </xf>
    <xf numFmtId="167" fontId="27" fillId="0" borderId="18" xfId="0" applyFont="1" applyBorder="1" applyAlignment="1">
      <alignment horizontal="right"/>
    </xf>
    <xf numFmtId="0" fontId="27" fillId="0" borderId="0" xfId="0" applyFont="1" applyAlignment="1">
      <alignment horizontal="left"/>
    </xf>
    <xf numFmtId="164" fontId="27" fillId="0" borderId="0" xfId="0" applyFont="1" applyAlignment="1">
      <alignment horizontal="right" vertical="center"/>
    </xf>
    <xf numFmtId="0" fontId="22" fillId="0" borderId="0" xfId="0" applyFont="1" applyAlignment="1">
      <alignment horizontal="left"/>
    </xf>
    <xf numFmtId="164" fontId="22" fillId="0" borderId="0" xfId="0" applyFont="1" applyAlignment="1">
      <alignment horizontal="right"/>
    </xf>
    <xf numFmtId="0" fontId="0" fillId="0" borderId="27" xfId="0" applyFont="1" applyBorder="1" applyAlignment="1">
      <alignment horizontal="center" vertical="center"/>
    </xf>
    <xf numFmtId="49" fontId="0" fillId="0" borderId="27" xfId="0" applyFont="1" applyBorder="1" applyAlignment="1">
      <alignment horizontal="left" vertical="center" wrapText="1"/>
    </xf>
    <xf numFmtId="0" fontId="0" fillId="0" borderId="27" xfId="0" applyFont="1" applyBorder="1" applyAlignment="1">
      <alignment horizontal="left" vertical="center" wrapText="1"/>
    </xf>
    <xf numFmtId="0" fontId="0" fillId="0" borderId="27" xfId="0" applyFont="1" applyBorder="1" applyAlignment="1">
      <alignment horizontal="center" vertical="center" wrapText="1"/>
    </xf>
    <xf numFmtId="168" fontId="0" fillId="0" borderId="27" xfId="0" applyFont="1" applyBorder="1" applyAlignment="1">
      <alignment horizontal="right" vertical="center"/>
    </xf>
    <xf numFmtId="164" fontId="0" fillId="3" borderId="27" xfId="0" applyFont="1" applyFill="1" applyBorder="1" applyAlignment="1">
      <alignment horizontal="right" vertical="center"/>
    </xf>
    <xf numFmtId="164" fontId="0" fillId="0" borderId="27" xfId="0" applyFont="1" applyBorder="1" applyAlignment="1">
      <alignment horizontal="right" vertical="center"/>
    </xf>
    <xf numFmtId="0" fontId="11" fillId="3" borderId="27" xfId="0" applyFont="1" applyFill="1" applyBorder="1" applyAlignment="1">
      <alignment horizontal="left" vertical="center" wrapText="1"/>
    </xf>
    <xf numFmtId="0" fontId="11" fillId="0" borderId="0" xfId="0" applyFont="1" applyAlignment="1">
      <alignment horizontal="center" vertical="center" wrapText="1"/>
    </xf>
    <xf numFmtId="167" fontId="11" fillId="0" borderId="0" xfId="0" applyFont="1" applyAlignment="1">
      <alignment horizontal="right" vertical="center"/>
    </xf>
    <xf numFmtId="167" fontId="11" fillId="0" borderId="18" xfId="0" applyFont="1" applyBorder="1" applyAlignment="1">
      <alignment horizontal="right" vertical="center"/>
    </xf>
    <xf numFmtId="164" fontId="0" fillId="0" borderId="0" xfId="0" applyFont="1" applyAlignment="1">
      <alignment horizontal="right" vertical="center"/>
    </xf>
    <xf numFmtId="0" fontId="28"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xf>
    <xf numFmtId="0" fontId="30" fillId="0" borderId="0" xfId="0" applyFont="1" applyAlignment="1">
      <alignment horizontal="left" vertical="top" wrapText="1"/>
    </xf>
    <xf numFmtId="0" fontId="31" fillId="0" borderId="4" xfId="0" applyBorder="1" applyAlignment="1">
      <alignment horizontal="left" vertical="center"/>
    </xf>
    <xf numFmtId="0" fontId="31" fillId="0" borderId="0" xfId="0"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center" wrapText="1"/>
    </xf>
    <xf numFmtId="0" fontId="31" fillId="0" borderId="4" xfId="0" applyBorder="1" applyAlignment="1">
      <alignment horizontal="left" vertical="center"/>
    </xf>
    <xf numFmtId="0" fontId="31" fillId="0" borderId="17" xfId="0" applyBorder="1" applyAlignment="1">
      <alignment horizontal="left" vertical="center"/>
    </xf>
    <xf numFmtId="0" fontId="31" fillId="0" borderId="18" xfId="0" applyBorder="1" applyAlignment="1">
      <alignment horizontal="left" vertical="center"/>
    </xf>
    <xf numFmtId="0" fontId="31" fillId="0" borderId="0" xfId="0" applyFont="1" applyAlignment="1">
      <alignment horizontal="left" vertical="center"/>
    </xf>
    <xf numFmtId="0" fontId="31" fillId="0" borderId="0" xfId="0" applyAlignment="1">
      <alignment horizontal="left" vertical="center"/>
    </xf>
    <xf numFmtId="0" fontId="32" fillId="0" borderId="4" xfId="0" applyBorder="1" applyAlignment="1">
      <alignment horizontal="left" vertical="center"/>
    </xf>
    <xf numFmtId="0" fontId="32" fillId="0" borderId="0" xfId="0" applyAlignment="1">
      <alignment horizontal="left" vertical="center"/>
    </xf>
    <xf numFmtId="0" fontId="32" fillId="0" borderId="0" xfId="0" applyFont="1" applyAlignment="1">
      <alignment horizontal="left" vertical="center"/>
    </xf>
    <xf numFmtId="0" fontId="32" fillId="0" borderId="0" xfId="0" applyFont="1" applyAlignment="1">
      <alignment horizontal="left" vertical="center" wrapText="1"/>
    </xf>
    <xf numFmtId="168" fontId="32" fillId="0" borderId="0" xfId="0" applyFont="1" applyAlignment="1">
      <alignment horizontal="right" vertical="center"/>
    </xf>
    <xf numFmtId="0" fontId="32" fillId="0" borderId="4" xfId="0" applyBorder="1" applyAlignment="1">
      <alignment horizontal="left" vertical="center"/>
    </xf>
    <xf numFmtId="0" fontId="32" fillId="0" borderId="17" xfId="0" applyBorder="1" applyAlignment="1">
      <alignment horizontal="left" vertical="center"/>
    </xf>
    <xf numFmtId="0" fontId="32" fillId="0" borderId="18" xfId="0" applyBorder="1" applyAlignment="1">
      <alignment horizontal="left" vertical="center"/>
    </xf>
    <xf numFmtId="0" fontId="32" fillId="0" borderId="0" xfId="0" applyFont="1" applyAlignment="1">
      <alignment horizontal="left" vertical="center"/>
    </xf>
    <xf numFmtId="0" fontId="32" fillId="0" borderId="0" xfId="0" applyAlignment="1">
      <alignment horizontal="left" vertical="center"/>
    </xf>
    <xf numFmtId="0" fontId="33" fillId="0" borderId="27" xfId="0" applyFont="1" applyBorder="1" applyAlignment="1">
      <alignment horizontal="center" vertical="center"/>
    </xf>
    <xf numFmtId="49" fontId="33" fillId="0" borderId="27" xfId="0" applyFont="1" applyBorder="1" applyAlignment="1">
      <alignment horizontal="left" vertical="center" wrapText="1"/>
    </xf>
    <xf numFmtId="0" fontId="33" fillId="0" borderId="27" xfId="0" applyFont="1" applyBorder="1" applyAlignment="1">
      <alignment horizontal="left" vertical="center" wrapText="1"/>
    </xf>
    <xf numFmtId="0" fontId="33" fillId="0" borderId="27" xfId="0" applyFont="1" applyBorder="1" applyAlignment="1">
      <alignment horizontal="center" vertical="center" wrapText="1"/>
    </xf>
    <xf numFmtId="168" fontId="33" fillId="0" borderId="27" xfId="0" applyFont="1" applyBorder="1" applyAlignment="1">
      <alignment horizontal="right" vertical="center"/>
    </xf>
    <xf numFmtId="164" fontId="33" fillId="3" borderId="27" xfId="0" applyFont="1" applyFill="1" applyBorder="1" applyAlignment="1">
      <alignment horizontal="right" vertical="center"/>
    </xf>
    <xf numFmtId="164" fontId="33" fillId="0" borderId="27" xfId="0" applyFont="1" applyBorder="1" applyAlignment="1">
      <alignment horizontal="right" vertical="center"/>
    </xf>
    <xf numFmtId="0" fontId="33" fillId="0" borderId="4" xfId="0" applyFont="1" applyBorder="1" applyAlignment="1">
      <alignment horizontal="left" vertical="center"/>
    </xf>
    <xf numFmtId="0" fontId="33" fillId="3" borderId="27" xfId="0" applyFont="1" applyFill="1" applyBorder="1" applyAlignment="1">
      <alignment horizontal="left" vertical="center" wrapText="1"/>
    </xf>
    <xf numFmtId="0" fontId="33" fillId="0" borderId="0" xfId="0" applyFont="1" applyAlignment="1">
      <alignment horizontal="center"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61"/>
  <sheetViews>
    <sheetView showGridLines="0" tabSelected="1"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4" t="s">
        <v>0</v>
      </c>
      <c r="B1" s="5"/>
      <c r="C1" s="5"/>
      <c r="D1" s="6" t="s">
        <v>1</v>
      </c>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4" t="s">
        <v>2</v>
      </c>
      <c r="BB1" s="4"/>
      <c r="BC1" s="5"/>
      <c r="BD1" s="5"/>
      <c r="BE1" s="5"/>
      <c r="BF1" s="5"/>
      <c r="BG1" s="5"/>
      <c r="BH1" s="5"/>
      <c r="BI1" s="5"/>
      <c r="BJ1" s="5"/>
      <c r="BK1" s="5"/>
      <c r="BL1" s="5"/>
      <c r="BM1" s="5"/>
      <c r="BN1" s="5"/>
      <c r="BO1" s="5"/>
      <c r="BP1" s="5"/>
      <c r="BQ1" s="5"/>
      <c r="BR1" s="5"/>
      <c r="BS1" s="5"/>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44:72" s="2" customFormat="1" ht="37.5" customHeight="1">
      <c r="AR2" s="2"/>
      <c r="AS2" s="1"/>
      <c r="AT2" s="1"/>
      <c r="AU2" s="1"/>
      <c r="AV2" s="1"/>
      <c r="AW2" s="1"/>
      <c r="AX2" s="1"/>
      <c r="AY2" s="1"/>
      <c r="AZ2" s="1"/>
      <c r="BA2" s="1"/>
      <c r="BB2" s="1"/>
      <c r="BC2" s="1"/>
      <c r="BD2" s="1"/>
      <c r="BE2" s="1"/>
      <c r="BS2" s="7" t="s">
        <v>5</v>
      </c>
      <c r="BT2" s="7" t="s">
        <v>6</v>
      </c>
    </row>
    <row r="3" spans="2:72" s="2" customFormat="1" ht="7.5" customHeight="1">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10"/>
      <c r="BS3" s="7" t="s">
        <v>5</v>
      </c>
      <c r="BT3" s="7" t="s">
        <v>7</v>
      </c>
    </row>
    <row r="4" spans="2:71" s="2" customFormat="1" ht="37.5" customHeight="1">
      <c r="B4" s="11"/>
      <c r="C4" s="12"/>
      <c r="D4" s="13" t="s">
        <v>8</v>
      </c>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4"/>
      <c r="AS4" s="15" t="s">
        <v>9</v>
      </c>
      <c r="BE4" s="16" t="s">
        <v>10</v>
      </c>
      <c r="BS4" s="7" t="s">
        <v>11</v>
      </c>
    </row>
    <row r="5" spans="2:71" s="2" customFormat="1" ht="15" customHeight="1">
      <c r="B5" s="11"/>
      <c r="C5" s="12"/>
      <c r="D5" s="17" t="s">
        <v>12</v>
      </c>
      <c r="E5" s="12"/>
      <c r="F5" s="12"/>
      <c r="G5" s="12"/>
      <c r="H5" s="12"/>
      <c r="I5" s="12"/>
      <c r="J5" s="12"/>
      <c r="K5" s="18" t="s">
        <v>13</v>
      </c>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4"/>
      <c r="BE5" s="19" t="s">
        <v>14</v>
      </c>
      <c r="BS5" s="7" t="s">
        <v>5</v>
      </c>
    </row>
    <row r="6" spans="2:71" s="2" customFormat="1" ht="37.5" customHeight="1">
      <c r="B6" s="11"/>
      <c r="C6" s="12"/>
      <c r="D6" s="20" t="s">
        <v>15</v>
      </c>
      <c r="E6" s="12"/>
      <c r="F6" s="12"/>
      <c r="G6" s="12"/>
      <c r="H6" s="12"/>
      <c r="I6" s="12"/>
      <c r="J6" s="12"/>
      <c r="K6" s="21" t="s">
        <v>16</v>
      </c>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
      <c r="BE6" s="1"/>
      <c r="BS6" s="7" t="s">
        <v>17</v>
      </c>
    </row>
    <row r="7" spans="2:71" s="2" customFormat="1" ht="15" customHeight="1">
      <c r="B7" s="11"/>
      <c r="C7" s="12"/>
      <c r="D7" s="22" t="s">
        <v>18</v>
      </c>
      <c r="E7" s="12"/>
      <c r="F7" s="12"/>
      <c r="G7" s="12"/>
      <c r="H7" s="12"/>
      <c r="I7" s="12"/>
      <c r="J7" s="12"/>
      <c r="K7" s="18" t="s">
        <v>19</v>
      </c>
      <c r="L7" s="12"/>
      <c r="M7" s="12"/>
      <c r="N7" s="12"/>
      <c r="O7" s="12"/>
      <c r="P7" s="12"/>
      <c r="Q7" s="12"/>
      <c r="R7" s="12"/>
      <c r="S7" s="12"/>
      <c r="T7" s="12"/>
      <c r="U7" s="12"/>
      <c r="V7" s="12"/>
      <c r="W7" s="12"/>
      <c r="X7" s="12"/>
      <c r="Y7" s="12"/>
      <c r="Z7" s="12"/>
      <c r="AA7" s="12"/>
      <c r="AB7" s="12"/>
      <c r="AC7" s="12"/>
      <c r="AD7" s="12"/>
      <c r="AE7" s="12"/>
      <c r="AF7" s="12"/>
      <c r="AG7" s="12"/>
      <c r="AH7" s="12"/>
      <c r="AI7" s="12"/>
      <c r="AJ7" s="12"/>
      <c r="AK7" s="22" t="s">
        <v>20</v>
      </c>
      <c r="AL7" s="12"/>
      <c r="AM7" s="12"/>
      <c r="AN7" s="18"/>
      <c r="AO7" s="12"/>
      <c r="AP7" s="12"/>
      <c r="AQ7" s="14"/>
      <c r="BE7" s="1"/>
      <c r="BS7" s="7" t="s">
        <v>21</v>
      </c>
    </row>
    <row r="8" spans="2:71" s="2" customFormat="1" ht="15" customHeight="1">
      <c r="B8" s="11"/>
      <c r="C8" s="12"/>
      <c r="D8" s="22" t="s">
        <v>22</v>
      </c>
      <c r="E8" s="12"/>
      <c r="F8" s="12"/>
      <c r="G8" s="12"/>
      <c r="H8" s="12"/>
      <c r="I8" s="12"/>
      <c r="J8" s="12"/>
      <c r="K8" s="18" t="s">
        <v>23</v>
      </c>
      <c r="L8" s="12"/>
      <c r="M8" s="12"/>
      <c r="N8" s="12"/>
      <c r="O8" s="12"/>
      <c r="P8" s="12"/>
      <c r="Q8" s="12"/>
      <c r="R8" s="12"/>
      <c r="S8" s="12"/>
      <c r="T8" s="12"/>
      <c r="U8" s="12"/>
      <c r="V8" s="12"/>
      <c r="W8" s="12"/>
      <c r="X8" s="12"/>
      <c r="Y8" s="12"/>
      <c r="Z8" s="12"/>
      <c r="AA8" s="12"/>
      <c r="AB8" s="12"/>
      <c r="AC8" s="12"/>
      <c r="AD8" s="12"/>
      <c r="AE8" s="12"/>
      <c r="AF8" s="12"/>
      <c r="AG8" s="12"/>
      <c r="AH8" s="12"/>
      <c r="AI8" s="12"/>
      <c r="AJ8" s="12"/>
      <c r="AK8" s="22" t="s">
        <v>24</v>
      </c>
      <c r="AL8" s="12"/>
      <c r="AM8" s="12"/>
      <c r="AN8" s="23" t="s">
        <v>25</v>
      </c>
      <c r="AO8" s="12"/>
      <c r="AP8" s="12"/>
      <c r="AQ8" s="14"/>
      <c r="BE8" s="1"/>
      <c r="BS8" s="7" t="s">
        <v>26</v>
      </c>
    </row>
    <row r="9" spans="2:71" s="2" customFormat="1" ht="15" customHeight="1">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4"/>
      <c r="BE9" s="1"/>
      <c r="BS9" s="7" t="s">
        <v>27</v>
      </c>
    </row>
    <row r="10" spans="2:71" s="2" customFormat="1" ht="15" customHeight="1">
      <c r="B10" s="11"/>
      <c r="C10" s="12"/>
      <c r="D10" s="22" t="s">
        <v>28</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22" t="s">
        <v>29</v>
      </c>
      <c r="AL10" s="12"/>
      <c r="AM10" s="12"/>
      <c r="AN10" s="18" t="s">
        <v>30</v>
      </c>
      <c r="AO10" s="12"/>
      <c r="AP10" s="12"/>
      <c r="AQ10" s="14"/>
      <c r="BE10" s="1"/>
      <c r="BS10" s="7" t="s">
        <v>17</v>
      </c>
    </row>
    <row r="11" spans="2:71" s="2" customFormat="1" ht="19.5" customHeight="1">
      <c r="B11" s="11"/>
      <c r="C11" s="12"/>
      <c r="D11" s="12"/>
      <c r="E11" s="18" t="s">
        <v>31</v>
      </c>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22" t="s">
        <v>32</v>
      </c>
      <c r="AL11" s="12"/>
      <c r="AM11" s="12"/>
      <c r="AN11" s="18"/>
      <c r="AO11" s="12"/>
      <c r="AP11" s="12"/>
      <c r="AQ11" s="14"/>
      <c r="BE11" s="1"/>
      <c r="BS11" s="7" t="s">
        <v>17</v>
      </c>
    </row>
    <row r="12" spans="2:71" s="2" customFormat="1" ht="7.5" customHeight="1">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4"/>
      <c r="BE12" s="1"/>
      <c r="BS12" s="7" t="s">
        <v>17</v>
      </c>
    </row>
    <row r="13" spans="2:71" s="2" customFormat="1" ht="15" customHeight="1">
      <c r="B13" s="11"/>
      <c r="C13" s="12"/>
      <c r="D13" s="22" t="s">
        <v>33</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22" t="s">
        <v>29</v>
      </c>
      <c r="AL13" s="12"/>
      <c r="AM13" s="12"/>
      <c r="AN13" s="24" t="s">
        <v>34</v>
      </c>
      <c r="AO13" s="12"/>
      <c r="AP13" s="12"/>
      <c r="AQ13" s="14"/>
      <c r="BE13" s="1"/>
      <c r="BS13" s="7" t="s">
        <v>17</v>
      </c>
    </row>
    <row r="14" spans="2:71" s="2" customFormat="1" ht="15.75" customHeight="1">
      <c r="B14" s="11"/>
      <c r="C14" s="12"/>
      <c r="D14" s="12"/>
      <c r="E14" s="24" t="s">
        <v>34</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22" t="s">
        <v>32</v>
      </c>
      <c r="AL14" s="12"/>
      <c r="AM14" s="12"/>
      <c r="AN14" s="24" t="s">
        <v>34</v>
      </c>
      <c r="AO14" s="12"/>
      <c r="AP14" s="12"/>
      <c r="AQ14" s="14"/>
      <c r="BE14" s="1"/>
      <c r="BS14" s="7" t="s">
        <v>17</v>
      </c>
    </row>
    <row r="15" spans="2:71" s="2" customFormat="1" ht="7.5" customHeight="1">
      <c r="B15" s="11"/>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4"/>
      <c r="BE15" s="1"/>
      <c r="BS15" s="7" t="s">
        <v>3</v>
      </c>
    </row>
    <row r="16" spans="2:71" s="2" customFormat="1" ht="15" customHeight="1">
      <c r="B16" s="11"/>
      <c r="C16" s="12"/>
      <c r="D16" s="22" t="s">
        <v>35</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22" t="s">
        <v>29</v>
      </c>
      <c r="AL16" s="12"/>
      <c r="AM16" s="12"/>
      <c r="AN16" s="18" t="s">
        <v>36</v>
      </c>
      <c r="AO16" s="12"/>
      <c r="AP16" s="12"/>
      <c r="AQ16" s="14"/>
      <c r="BE16" s="1"/>
      <c r="BS16" s="7" t="s">
        <v>3</v>
      </c>
    </row>
    <row r="17" spans="2:71" s="2" customFormat="1" ht="19.5" customHeight="1">
      <c r="B17" s="11"/>
      <c r="C17" s="12"/>
      <c r="D17" s="12"/>
      <c r="E17" s="18" t="s">
        <v>37</v>
      </c>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22" t="s">
        <v>32</v>
      </c>
      <c r="AL17" s="12"/>
      <c r="AM17" s="12"/>
      <c r="AN17" s="18"/>
      <c r="AO17" s="12"/>
      <c r="AP17" s="12"/>
      <c r="AQ17" s="14"/>
      <c r="BE17" s="1"/>
      <c r="BS17" s="7" t="s">
        <v>38</v>
      </c>
    </row>
    <row r="18" spans="2:71" s="2" customFormat="1" ht="7.5" customHeight="1">
      <c r="B18" s="11"/>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4"/>
      <c r="BE18" s="1"/>
      <c r="BS18" s="7" t="s">
        <v>5</v>
      </c>
    </row>
    <row r="19" spans="2:71" s="2" customFormat="1" ht="15" customHeight="1">
      <c r="B19" s="11"/>
      <c r="C19" s="12"/>
      <c r="D19" s="22" t="s">
        <v>39</v>
      </c>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4"/>
      <c r="BE19" s="1"/>
      <c r="BS19" s="7" t="s">
        <v>17</v>
      </c>
    </row>
    <row r="20" spans="2:71" s="2" customFormat="1" ht="43.5" customHeight="1">
      <c r="B20" s="11"/>
      <c r="C20" s="12"/>
      <c r="D20" s="12"/>
      <c r="E20" s="25" t="s">
        <v>40</v>
      </c>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4"/>
      <c r="BE20" s="1"/>
      <c r="BS20" s="7" t="s">
        <v>3</v>
      </c>
    </row>
    <row r="21" spans="2:57" s="2" customFormat="1" ht="7.5" customHeight="1">
      <c r="B21" s="1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4"/>
      <c r="BE21" s="1"/>
    </row>
    <row r="22" spans="2:57" s="2" customFormat="1" ht="7.5" customHeight="1">
      <c r="B22" s="11"/>
      <c r="C22" s="12"/>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12"/>
      <c r="AQ22" s="14"/>
      <c r="BE22" s="1"/>
    </row>
    <row r="23" spans="2:57" s="7" customFormat="1" ht="27" customHeight="1">
      <c r="B23" s="27"/>
      <c r="C23" s="28"/>
      <c r="D23" s="29" t="s">
        <v>41</v>
      </c>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1">
        <f>ROUNDUP($AG$51,2)</f>
        <v>0</v>
      </c>
      <c r="AL23" s="30"/>
      <c r="AM23" s="30"/>
      <c r="AN23" s="30"/>
      <c r="AO23" s="30"/>
      <c r="AP23" s="28"/>
      <c r="AQ23" s="32"/>
      <c r="BE23" s="7"/>
    </row>
    <row r="24" spans="2:57" s="7" customFormat="1" ht="7.5" customHeight="1">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32"/>
      <c r="BE24" s="7"/>
    </row>
    <row r="25" spans="2:57" s="7" customFormat="1" ht="14.25" customHeight="1">
      <c r="B25" s="27"/>
      <c r="C25" s="28"/>
      <c r="D25" s="28"/>
      <c r="E25" s="28"/>
      <c r="F25" s="28"/>
      <c r="G25" s="28"/>
      <c r="H25" s="28"/>
      <c r="I25" s="28"/>
      <c r="J25" s="28"/>
      <c r="K25" s="28"/>
      <c r="L25" s="33" t="s">
        <v>42</v>
      </c>
      <c r="M25" s="28"/>
      <c r="N25" s="28"/>
      <c r="O25" s="28"/>
      <c r="P25" s="28"/>
      <c r="Q25" s="28"/>
      <c r="R25" s="28"/>
      <c r="S25" s="28"/>
      <c r="T25" s="28"/>
      <c r="U25" s="28"/>
      <c r="V25" s="28"/>
      <c r="W25" s="33" t="s">
        <v>43</v>
      </c>
      <c r="X25" s="28"/>
      <c r="Y25" s="28"/>
      <c r="Z25" s="28"/>
      <c r="AA25" s="28"/>
      <c r="AB25" s="28"/>
      <c r="AC25" s="28"/>
      <c r="AD25" s="28"/>
      <c r="AE25" s="28"/>
      <c r="AF25" s="28"/>
      <c r="AG25" s="28"/>
      <c r="AH25" s="28"/>
      <c r="AI25" s="28"/>
      <c r="AJ25" s="28"/>
      <c r="AK25" s="33" t="s">
        <v>44</v>
      </c>
      <c r="AL25" s="28"/>
      <c r="AM25" s="28"/>
      <c r="AN25" s="28"/>
      <c r="AO25" s="28"/>
      <c r="AP25" s="28"/>
      <c r="AQ25" s="32"/>
      <c r="BE25" s="7"/>
    </row>
    <row r="26" spans="2:57" s="7" customFormat="1" ht="15" customHeight="1">
      <c r="B26" s="34"/>
      <c r="C26" s="35"/>
      <c r="D26" s="35" t="s">
        <v>45</v>
      </c>
      <c r="E26" s="35"/>
      <c r="F26" s="35" t="s">
        <v>46</v>
      </c>
      <c r="G26" s="35"/>
      <c r="H26" s="35"/>
      <c r="I26" s="35"/>
      <c r="J26" s="35"/>
      <c r="K26" s="35"/>
      <c r="L26" s="36">
        <v>0.21</v>
      </c>
      <c r="M26" s="35"/>
      <c r="N26" s="35"/>
      <c r="O26" s="35"/>
      <c r="P26" s="35"/>
      <c r="Q26" s="35"/>
      <c r="R26" s="35"/>
      <c r="S26" s="35"/>
      <c r="T26" s="35"/>
      <c r="U26" s="35"/>
      <c r="V26" s="35"/>
      <c r="W26" s="37">
        <f>ROUNDUP($AZ$51,2)</f>
        <v>0</v>
      </c>
      <c r="X26" s="35"/>
      <c r="Y26" s="35"/>
      <c r="Z26" s="35"/>
      <c r="AA26" s="35"/>
      <c r="AB26" s="35"/>
      <c r="AC26" s="35"/>
      <c r="AD26" s="35"/>
      <c r="AE26" s="35"/>
      <c r="AF26" s="35"/>
      <c r="AG26" s="35"/>
      <c r="AH26" s="35"/>
      <c r="AI26" s="35"/>
      <c r="AJ26" s="35"/>
      <c r="AK26" s="37">
        <f>ROUNDUP($AV$51,1)</f>
        <v>0</v>
      </c>
      <c r="AL26" s="35"/>
      <c r="AM26" s="35"/>
      <c r="AN26" s="35"/>
      <c r="AO26" s="35"/>
      <c r="AP26" s="35"/>
      <c r="AQ26" s="38"/>
      <c r="BE26" s="39"/>
    </row>
    <row r="27" spans="2:57" s="7" customFormat="1" ht="15" customHeight="1">
      <c r="B27" s="34"/>
      <c r="C27" s="35"/>
      <c r="D27" s="35"/>
      <c r="E27" s="35"/>
      <c r="F27" s="35" t="s">
        <v>47</v>
      </c>
      <c r="G27" s="35"/>
      <c r="H27" s="35"/>
      <c r="I27" s="35"/>
      <c r="J27" s="35"/>
      <c r="K27" s="35"/>
      <c r="L27" s="36">
        <v>0.15</v>
      </c>
      <c r="M27" s="35"/>
      <c r="N27" s="35"/>
      <c r="O27" s="35"/>
      <c r="P27" s="35"/>
      <c r="Q27" s="35"/>
      <c r="R27" s="35"/>
      <c r="S27" s="35"/>
      <c r="T27" s="35"/>
      <c r="U27" s="35"/>
      <c r="V27" s="35"/>
      <c r="W27" s="37">
        <f>ROUNDUP($BA$51,2)</f>
        <v>0</v>
      </c>
      <c r="X27" s="35"/>
      <c r="Y27" s="35"/>
      <c r="Z27" s="35"/>
      <c r="AA27" s="35"/>
      <c r="AB27" s="35"/>
      <c r="AC27" s="35"/>
      <c r="AD27" s="35"/>
      <c r="AE27" s="35"/>
      <c r="AF27" s="35"/>
      <c r="AG27" s="35"/>
      <c r="AH27" s="35"/>
      <c r="AI27" s="35"/>
      <c r="AJ27" s="35"/>
      <c r="AK27" s="37">
        <f>ROUNDUP($AW$51,1)</f>
        <v>0</v>
      </c>
      <c r="AL27" s="35"/>
      <c r="AM27" s="35"/>
      <c r="AN27" s="35"/>
      <c r="AO27" s="35"/>
      <c r="AP27" s="35"/>
      <c r="AQ27" s="38"/>
      <c r="BE27" s="39"/>
    </row>
    <row r="28" spans="2:57" s="7" customFormat="1" ht="15" customHeight="1" hidden="1">
      <c r="B28" s="34"/>
      <c r="C28" s="35"/>
      <c r="D28" s="35"/>
      <c r="E28" s="35"/>
      <c r="F28" s="35" t="s">
        <v>48</v>
      </c>
      <c r="G28" s="35"/>
      <c r="H28" s="35"/>
      <c r="I28" s="35"/>
      <c r="J28" s="35"/>
      <c r="K28" s="35"/>
      <c r="L28" s="36">
        <v>0.21</v>
      </c>
      <c r="M28" s="35"/>
      <c r="N28" s="35"/>
      <c r="O28" s="35"/>
      <c r="P28" s="35"/>
      <c r="Q28" s="35"/>
      <c r="R28" s="35"/>
      <c r="S28" s="35"/>
      <c r="T28" s="35"/>
      <c r="U28" s="35"/>
      <c r="V28" s="35"/>
      <c r="W28" s="37">
        <f>ROUNDUP($BB$51,2)</f>
        <v>0</v>
      </c>
      <c r="X28" s="35"/>
      <c r="Y28" s="35"/>
      <c r="Z28" s="35"/>
      <c r="AA28" s="35"/>
      <c r="AB28" s="35"/>
      <c r="AC28" s="35"/>
      <c r="AD28" s="35"/>
      <c r="AE28" s="35"/>
      <c r="AF28" s="35"/>
      <c r="AG28" s="35"/>
      <c r="AH28" s="35"/>
      <c r="AI28" s="35"/>
      <c r="AJ28" s="35"/>
      <c r="AK28" s="37">
        <v>0</v>
      </c>
      <c r="AL28" s="35"/>
      <c r="AM28" s="35"/>
      <c r="AN28" s="35"/>
      <c r="AO28" s="35"/>
      <c r="AP28" s="35"/>
      <c r="AQ28" s="38"/>
      <c r="BE28" s="39"/>
    </row>
    <row r="29" spans="2:57" s="7" customFormat="1" ht="15" customHeight="1" hidden="1">
      <c r="B29" s="34"/>
      <c r="C29" s="35"/>
      <c r="D29" s="35"/>
      <c r="E29" s="35"/>
      <c r="F29" s="35" t="s">
        <v>49</v>
      </c>
      <c r="G29" s="35"/>
      <c r="H29" s="35"/>
      <c r="I29" s="35"/>
      <c r="J29" s="35"/>
      <c r="K29" s="35"/>
      <c r="L29" s="36">
        <v>0.15</v>
      </c>
      <c r="M29" s="35"/>
      <c r="N29" s="35"/>
      <c r="O29" s="35"/>
      <c r="P29" s="35"/>
      <c r="Q29" s="35"/>
      <c r="R29" s="35"/>
      <c r="S29" s="35"/>
      <c r="T29" s="35"/>
      <c r="U29" s="35"/>
      <c r="V29" s="35"/>
      <c r="W29" s="37">
        <f>ROUNDUP($BC$51,2)</f>
        <v>0</v>
      </c>
      <c r="X29" s="35"/>
      <c r="Y29" s="35"/>
      <c r="Z29" s="35"/>
      <c r="AA29" s="35"/>
      <c r="AB29" s="35"/>
      <c r="AC29" s="35"/>
      <c r="AD29" s="35"/>
      <c r="AE29" s="35"/>
      <c r="AF29" s="35"/>
      <c r="AG29" s="35"/>
      <c r="AH29" s="35"/>
      <c r="AI29" s="35"/>
      <c r="AJ29" s="35"/>
      <c r="AK29" s="37">
        <v>0</v>
      </c>
      <c r="AL29" s="35"/>
      <c r="AM29" s="35"/>
      <c r="AN29" s="35"/>
      <c r="AO29" s="35"/>
      <c r="AP29" s="35"/>
      <c r="AQ29" s="38"/>
      <c r="BE29" s="39"/>
    </row>
    <row r="30" spans="2:57" s="7" customFormat="1" ht="15" customHeight="1" hidden="1">
      <c r="B30" s="34"/>
      <c r="C30" s="35"/>
      <c r="D30" s="35"/>
      <c r="E30" s="35"/>
      <c r="F30" s="35" t="s">
        <v>50</v>
      </c>
      <c r="G30" s="35"/>
      <c r="H30" s="35"/>
      <c r="I30" s="35"/>
      <c r="J30" s="35"/>
      <c r="K30" s="35"/>
      <c r="L30" s="36">
        <v>0</v>
      </c>
      <c r="M30" s="35"/>
      <c r="N30" s="35"/>
      <c r="O30" s="35"/>
      <c r="P30" s="35"/>
      <c r="Q30" s="35"/>
      <c r="R30" s="35"/>
      <c r="S30" s="35"/>
      <c r="T30" s="35"/>
      <c r="U30" s="35"/>
      <c r="V30" s="35"/>
      <c r="W30" s="37">
        <f>ROUNDUP($BD$51,2)</f>
        <v>0</v>
      </c>
      <c r="X30" s="35"/>
      <c r="Y30" s="35"/>
      <c r="Z30" s="35"/>
      <c r="AA30" s="35"/>
      <c r="AB30" s="35"/>
      <c r="AC30" s="35"/>
      <c r="AD30" s="35"/>
      <c r="AE30" s="35"/>
      <c r="AF30" s="35"/>
      <c r="AG30" s="35"/>
      <c r="AH30" s="35"/>
      <c r="AI30" s="35"/>
      <c r="AJ30" s="35"/>
      <c r="AK30" s="37">
        <v>0</v>
      </c>
      <c r="AL30" s="35"/>
      <c r="AM30" s="35"/>
      <c r="AN30" s="35"/>
      <c r="AO30" s="35"/>
      <c r="AP30" s="35"/>
      <c r="AQ30" s="38"/>
      <c r="BE30" s="39"/>
    </row>
    <row r="31" spans="2:57" s="7" customFormat="1" ht="7.5" customHeight="1">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32"/>
      <c r="BE31" s="7"/>
    </row>
    <row r="32" spans="2:57" s="7" customFormat="1" ht="27" customHeight="1">
      <c r="B32" s="27"/>
      <c r="C32" s="40"/>
      <c r="D32" s="41" t="s">
        <v>51</v>
      </c>
      <c r="E32" s="42"/>
      <c r="F32" s="42"/>
      <c r="G32" s="42"/>
      <c r="H32" s="42"/>
      <c r="I32" s="42"/>
      <c r="J32" s="42"/>
      <c r="K32" s="42"/>
      <c r="L32" s="42"/>
      <c r="M32" s="42"/>
      <c r="N32" s="42"/>
      <c r="O32" s="42"/>
      <c r="P32" s="42"/>
      <c r="Q32" s="42"/>
      <c r="R32" s="42"/>
      <c r="S32" s="42"/>
      <c r="T32" s="43" t="s">
        <v>52</v>
      </c>
      <c r="U32" s="42"/>
      <c r="V32" s="42"/>
      <c r="W32" s="42"/>
      <c r="X32" s="44" t="s">
        <v>53</v>
      </c>
      <c r="Y32" s="42"/>
      <c r="Z32" s="42"/>
      <c r="AA32" s="42"/>
      <c r="AB32" s="42"/>
      <c r="AC32" s="42"/>
      <c r="AD32" s="42"/>
      <c r="AE32" s="42"/>
      <c r="AF32" s="42"/>
      <c r="AG32" s="42"/>
      <c r="AH32" s="42"/>
      <c r="AI32" s="42"/>
      <c r="AJ32" s="42"/>
      <c r="AK32" s="45">
        <f>ROUNDUP(SUM($AK$23:$AK$30),2)</f>
        <v>0</v>
      </c>
      <c r="AL32" s="42"/>
      <c r="AM32" s="42"/>
      <c r="AN32" s="42"/>
      <c r="AO32" s="46"/>
      <c r="AP32" s="40"/>
      <c r="AQ32" s="47"/>
      <c r="BE32" s="7"/>
    </row>
    <row r="33" spans="2:43" s="7" customFormat="1" ht="7.5" customHeight="1">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32"/>
    </row>
    <row r="34" spans="2:43" s="7" customFormat="1" ht="7.5" customHeight="1">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50"/>
    </row>
    <row r="38" spans="2:44" s="7" customFormat="1" ht="7.5" customHeight="1">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3"/>
    </row>
    <row r="39" spans="2:44" s="7" customFormat="1" ht="37.5" customHeight="1">
      <c r="B39" s="27"/>
      <c r="C39" s="13" t="s">
        <v>54</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53"/>
    </row>
    <row r="40" spans="2:44" s="7" customFormat="1" ht="7.5" customHeight="1">
      <c r="B40" s="27"/>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53"/>
    </row>
    <row r="41" spans="2:44" s="54" customFormat="1" ht="15" customHeight="1">
      <c r="B41" s="55"/>
      <c r="C41" s="22" t="s">
        <v>12</v>
      </c>
      <c r="D41" s="18"/>
      <c r="E41" s="18"/>
      <c r="F41" s="18"/>
      <c r="G41" s="18"/>
      <c r="H41" s="18"/>
      <c r="I41" s="18"/>
      <c r="J41" s="18"/>
      <c r="K41" s="18"/>
      <c r="L41" s="18" t="str">
        <f>$K$5</f>
        <v>06042014</v>
      </c>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56"/>
    </row>
    <row r="42" spans="2:44" s="57" customFormat="1" ht="37.5" customHeight="1">
      <c r="B42" s="58"/>
      <c r="C42" s="59" t="s">
        <v>15</v>
      </c>
      <c r="D42" s="59"/>
      <c r="E42" s="59"/>
      <c r="F42" s="59"/>
      <c r="G42" s="59"/>
      <c r="H42" s="59"/>
      <c r="I42" s="59"/>
      <c r="J42" s="59"/>
      <c r="K42" s="59"/>
      <c r="L42" s="60" t="str">
        <f>$K$6</f>
        <v>Oprava opěrné zdi v ulici Pražská silnice v Karlových Varech</v>
      </c>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61"/>
    </row>
    <row r="43" spans="2:44" s="7" customFormat="1" ht="7.5" customHeight="1">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53"/>
    </row>
    <row r="44" spans="2:44" s="7" customFormat="1" ht="15.75" customHeight="1">
      <c r="B44" s="27"/>
      <c r="C44" s="22" t="s">
        <v>22</v>
      </c>
      <c r="D44" s="28"/>
      <c r="E44" s="28"/>
      <c r="F44" s="28"/>
      <c r="G44" s="28"/>
      <c r="H44" s="28"/>
      <c r="I44" s="28"/>
      <c r="J44" s="28"/>
      <c r="K44" s="28"/>
      <c r="L44" s="62" t="str">
        <f>IF($K$8="","",$K$8)</f>
        <v>Karlovy Vary</v>
      </c>
      <c r="M44" s="28"/>
      <c r="N44" s="28"/>
      <c r="O44" s="28"/>
      <c r="P44" s="28"/>
      <c r="Q44" s="28"/>
      <c r="R44" s="28"/>
      <c r="S44" s="28"/>
      <c r="T44" s="28"/>
      <c r="U44" s="28"/>
      <c r="V44" s="28"/>
      <c r="W44" s="28"/>
      <c r="X44" s="28"/>
      <c r="Y44" s="28"/>
      <c r="Z44" s="28"/>
      <c r="AA44" s="28"/>
      <c r="AB44" s="28"/>
      <c r="AC44" s="28"/>
      <c r="AD44" s="28"/>
      <c r="AE44" s="28"/>
      <c r="AF44" s="28"/>
      <c r="AG44" s="28"/>
      <c r="AH44" s="28"/>
      <c r="AI44" s="22" t="s">
        <v>24</v>
      </c>
      <c r="AJ44" s="28"/>
      <c r="AK44" s="28"/>
      <c r="AL44" s="28"/>
      <c r="AM44" s="63">
        <f>IF($AN$8="","",$AN$8)</f>
        <v>0</v>
      </c>
      <c r="AN44" s="28"/>
      <c r="AO44" s="28"/>
      <c r="AP44" s="28"/>
      <c r="AQ44" s="28"/>
      <c r="AR44" s="53"/>
    </row>
    <row r="45" spans="2:44" s="7" customFormat="1" ht="7.5" customHeight="1">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53"/>
    </row>
    <row r="46" spans="2:56" s="7" customFormat="1" ht="18.75" customHeight="1">
      <c r="B46" s="27"/>
      <c r="C46" s="22" t="s">
        <v>28</v>
      </c>
      <c r="D46" s="28"/>
      <c r="E46" s="28"/>
      <c r="F46" s="28"/>
      <c r="G46" s="28"/>
      <c r="H46" s="28"/>
      <c r="I46" s="28"/>
      <c r="J46" s="28"/>
      <c r="K46" s="28"/>
      <c r="L46" s="18" t="str">
        <f>IF($E$11="","",$E$11)</f>
        <v>Statutární město Karlovy Vary</v>
      </c>
      <c r="M46" s="28"/>
      <c r="N46" s="28"/>
      <c r="O46" s="28"/>
      <c r="P46" s="28"/>
      <c r="Q46" s="28"/>
      <c r="R46" s="28"/>
      <c r="S46" s="28"/>
      <c r="T46" s="28"/>
      <c r="U46" s="28"/>
      <c r="V46" s="28"/>
      <c r="W46" s="28"/>
      <c r="X46" s="28"/>
      <c r="Y46" s="28"/>
      <c r="Z46" s="28"/>
      <c r="AA46" s="28"/>
      <c r="AB46" s="28"/>
      <c r="AC46" s="28"/>
      <c r="AD46" s="28"/>
      <c r="AE46" s="28"/>
      <c r="AF46" s="28"/>
      <c r="AG46" s="28"/>
      <c r="AH46" s="28"/>
      <c r="AI46" s="22" t="s">
        <v>35</v>
      </c>
      <c r="AJ46" s="28"/>
      <c r="AK46" s="28"/>
      <c r="AL46" s="28"/>
      <c r="AM46" s="18" t="str">
        <f>IF($E$17="","",$E$17)</f>
        <v>Ing. Miloslav Čáp, Ph.D.</v>
      </c>
      <c r="AN46" s="28"/>
      <c r="AO46" s="28"/>
      <c r="AP46" s="28"/>
      <c r="AQ46" s="28"/>
      <c r="AR46" s="53"/>
      <c r="AS46" s="64" t="s">
        <v>55</v>
      </c>
      <c r="AT46" s="65"/>
      <c r="AU46" s="65"/>
      <c r="AV46" s="65"/>
      <c r="AW46" s="65"/>
      <c r="AX46" s="65"/>
      <c r="AY46" s="65"/>
      <c r="AZ46" s="65"/>
      <c r="BA46" s="65"/>
      <c r="BB46" s="65"/>
      <c r="BC46" s="65"/>
      <c r="BD46" s="66"/>
    </row>
    <row r="47" spans="2:56" s="7" customFormat="1" ht="15.75" customHeight="1">
      <c r="B47" s="27"/>
      <c r="C47" s="22" t="s">
        <v>33</v>
      </c>
      <c r="D47" s="28"/>
      <c r="E47" s="28"/>
      <c r="F47" s="28"/>
      <c r="G47" s="28"/>
      <c r="H47" s="28"/>
      <c r="I47" s="28"/>
      <c r="J47" s="28"/>
      <c r="K47" s="28"/>
      <c r="L47" s="18">
        <f>IF($E$14="Vyplň údaj","",$E$14)</f>
        <v>0</v>
      </c>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53"/>
      <c r="AS47" s="67"/>
      <c r="AT47" s="7"/>
      <c r="BD47" s="68"/>
    </row>
    <row r="48" spans="2:56" s="7" customFormat="1" ht="12" customHeight="1">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53"/>
      <c r="AS48" s="69"/>
      <c r="AT48" s="28"/>
      <c r="AU48" s="28"/>
      <c r="AV48" s="28"/>
      <c r="AW48" s="28"/>
      <c r="AX48" s="28"/>
      <c r="AY48" s="28"/>
      <c r="AZ48" s="28"/>
      <c r="BA48" s="28"/>
      <c r="BB48" s="28"/>
      <c r="BC48" s="28"/>
      <c r="BD48" s="70"/>
    </row>
    <row r="49" spans="2:57" s="7" customFormat="1" ht="30" customHeight="1">
      <c r="B49" s="27"/>
      <c r="C49" s="71" t="s">
        <v>56</v>
      </c>
      <c r="D49" s="42"/>
      <c r="E49" s="42"/>
      <c r="F49" s="42"/>
      <c r="G49" s="42"/>
      <c r="H49" s="42"/>
      <c r="I49" s="72" t="s">
        <v>57</v>
      </c>
      <c r="J49" s="42"/>
      <c r="K49" s="42"/>
      <c r="L49" s="42"/>
      <c r="M49" s="42"/>
      <c r="N49" s="42"/>
      <c r="O49" s="42"/>
      <c r="P49" s="42"/>
      <c r="Q49" s="42"/>
      <c r="R49" s="42"/>
      <c r="S49" s="42"/>
      <c r="T49" s="42"/>
      <c r="U49" s="42"/>
      <c r="V49" s="42"/>
      <c r="W49" s="42"/>
      <c r="X49" s="42"/>
      <c r="Y49" s="42"/>
      <c r="Z49" s="42"/>
      <c r="AA49" s="42"/>
      <c r="AB49" s="42"/>
      <c r="AC49" s="42"/>
      <c r="AD49" s="42"/>
      <c r="AE49" s="42"/>
      <c r="AF49" s="42"/>
      <c r="AG49" s="73" t="s">
        <v>58</v>
      </c>
      <c r="AH49" s="42"/>
      <c r="AI49" s="42"/>
      <c r="AJ49" s="42"/>
      <c r="AK49" s="42"/>
      <c r="AL49" s="42"/>
      <c r="AM49" s="42"/>
      <c r="AN49" s="72" t="s">
        <v>59</v>
      </c>
      <c r="AO49" s="42"/>
      <c r="AP49" s="42"/>
      <c r="AQ49" s="74" t="s">
        <v>60</v>
      </c>
      <c r="AR49" s="53"/>
      <c r="AS49" s="75" t="s">
        <v>61</v>
      </c>
      <c r="AT49" s="76" t="s">
        <v>62</v>
      </c>
      <c r="AU49" s="76" t="s">
        <v>63</v>
      </c>
      <c r="AV49" s="76" t="s">
        <v>64</v>
      </c>
      <c r="AW49" s="76" t="s">
        <v>65</v>
      </c>
      <c r="AX49" s="76" t="s">
        <v>66</v>
      </c>
      <c r="AY49" s="76" t="s">
        <v>67</v>
      </c>
      <c r="AZ49" s="76" t="s">
        <v>68</v>
      </c>
      <c r="BA49" s="76" t="s">
        <v>69</v>
      </c>
      <c r="BB49" s="76" t="s">
        <v>70</v>
      </c>
      <c r="BC49" s="76" t="s">
        <v>71</v>
      </c>
      <c r="BD49" s="77" t="s">
        <v>72</v>
      </c>
      <c r="BE49" s="78"/>
    </row>
    <row r="50" spans="2:56" s="7" customFormat="1" ht="12" customHeight="1">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53"/>
      <c r="AS50" s="79"/>
      <c r="AT50" s="80"/>
      <c r="AU50" s="80"/>
      <c r="AV50" s="80"/>
      <c r="AW50" s="80"/>
      <c r="AX50" s="80"/>
      <c r="AY50" s="80"/>
      <c r="AZ50" s="80"/>
      <c r="BA50" s="80"/>
      <c r="BB50" s="80"/>
      <c r="BC50" s="80"/>
      <c r="BD50" s="81"/>
    </row>
    <row r="51" spans="2:90" s="57" customFormat="1" ht="33" customHeight="1">
      <c r="B51" s="58"/>
      <c r="C51" s="82" t="s">
        <v>73</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3">
        <f>ROUNDUP($AG$52+$AG$54+$AG$56+$AG$58,2)</f>
        <v>0</v>
      </c>
      <c r="AH51" s="82"/>
      <c r="AI51" s="82"/>
      <c r="AJ51" s="82"/>
      <c r="AK51" s="82"/>
      <c r="AL51" s="82"/>
      <c r="AM51" s="82"/>
      <c r="AN51" s="83">
        <f>ROUNDUP(SUM($AG$51,$AT$51),2)</f>
        <v>0</v>
      </c>
      <c r="AO51" s="82"/>
      <c r="AP51" s="82"/>
      <c r="AQ51" s="84"/>
      <c r="AR51" s="61"/>
      <c r="AS51" s="85">
        <f>ROUNDUP($AS$52+$AS$54+$AS$56+$AS$58,2)</f>
        <v>0</v>
      </c>
      <c r="AT51" s="86">
        <f>ROUNDUP(SUM($AV$51:$AW$51),1)</f>
        <v>0</v>
      </c>
      <c r="AU51" s="87">
        <f>ROUNDUP($AU$52+$AU$54+$AU$56+$AU$58,5)</f>
        <v>0</v>
      </c>
      <c r="AV51" s="86">
        <f>ROUNDUP($AZ$51*$L$26,2)</f>
        <v>0</v>
      </c>
      <c r="AW51" s="86">
        <f>ROUNDUP($BA$51*$L$27,2)</f>
        <v>0</v>
      </c>
      <c r="AX51" s="86">
        <f>ROUNDUP($BB$51*$L$26,2)</f>
        <v>0</v>
      </c>
      <c r="AY51" s="86">
        <f>ROUNDUP($BC$51*$L$27,2)</f>
        <v>0</v>
      </c>
      <c r="AZ51" s="86">
        <f>ROUNDUP($AZ$52+$AZ$54+$AZ$56+$AZ$58,2)</f>
        <v>0</v>
      </c>
      <c r="BA51" s="86">
        <f>ROUNDUP($BA$52+$BA$54+$BA$56+$BA$58,2)</f>
        <v>0</v>
      </c>
      <c r="BB51" s="86">
        <f>ROUNDUP($BB$52+$BB$54+$BB$56+$BB$58,2)</f>
        <v>0</v>
      </c>
      <c r="BC51" s="86">
        <f>ROUNDUP($BC$52+$BC$54+$BC$56+$BC$58,2)</f>
        <v>0</v>
      </c>
      <c r="BD51" s="88">
        <f>ROUNDUP($BD$52+$BD$54+$BD$56+$BD$58,2)</f>
        <v>0</v>
      </c>
      <c r="BS51" s="57" t="s">
        <v>74</v>
      </c>
      <c r="BT51" s="57" t="s">
        <v>75</v>
      </c>
      <c r="BU51" s="89" t="s">
        <v>76</v>
      </c>
      <c r="BV51" s="57" t="s">
        <v>77</v>
      </c>
      <c r="BW51" s="57" t="s">
        <v>4</v>
      </c>
      <c r="BX51" s="57" t="s">
        <v>78</v>
      </c>
      <c r="CL51" s="57" t="s">
        <v>19</v>
      </c>
    </row>
    <row r="52" spans="2:91" s="90" customFormat="1" ht="28.5" customHeight="1">
      <c r="B52" s="91"/>
      <c r="C52" s="92"/>
      <c r="D52" s="93" t="s">
        <v>79</v>
      </c>
      <c r="E52" s="92"/>
      <c r="F52" s="92"/>
      <c r="G52" s="92"/>
      <c r="H52" s="92"/>
      <c r="I52" s="92"/>
      <c r="J52" s="93" t="s">
        <v>80</v>
      </c>
      <c r="K52" s="92"/>
      <c r="L52" s="92"/>
      <c r="M52" s="92"/>
      <c r="N52" s="92"/>
      <c r="O52" s="92"/>
      <c r="P52" s="92"/>
      <c r="Q52" s="92"/>
      <c r="R52" s="92"/>
      <c r="S52" s="92"/>
      <c r="T52" s="92"/>
      <c r="U52" s="92"/>
      <c r="V52" s="92"/>
      <c r="W52" s="92"/>
      <c r="X52" s="92"/>
      <c r="Y52" s="92"/>
      <c r="Z52" s="92"/>
      <c r="AA52" s="92"/>
      <c r="AB52" s="92"/>
      <c r="AC52" s="92"/>
      <c r="AD52" s="92"/>
      <c r="AE52" s="92"/>
      <c r="AF52" s="92"/>
      <c r="AG52" s="94">
        <f>ROUNDUP($AG$53,2)</f>
        <v>0</v>
      </c>
      <c r="AH52" s="95"/>
      <c r="AI52" s="95"/>
      <c r="AJ52" s="95"/>
      <c r="AK52" s="95"/>
      <c r="AL52" s="95"/>
      <c r="AM52" s="95"/>
      <c r="AN52" s="94">
        <f>ROUNDUP(SUM($AG$52,$AT$52),2)</f>
        <v>0</v>
      </c>
      <c r="AO52" s="95"/>
      <c r="AP52" s="95"/>
      <c r="AQ52" s="96" t="s">
        <v>81</v>
      </c>
      <c r="AR52" s="97"/>
      <c r="AS52" s="98">
        <f>ROUNDUP($AS$53,2)</f>
        <v>0</v>
      </c>
      <c r="AT52" s="99">
        <f>ROUNDUP(SUM($AV$52:$AW$52),1)</f>
        <v>0</v>
      </c>
      <c r="AU52" s="100">
        <f>ROUNDUP($AU$53,5)</f>
        <v>0</v>
      </c>
      <c r="AV52" s="99">
        <f>ROUNDUP($AZ$52*$L$26,2)</f>
        <v>0</v>
      </c>
      <c r="AW52" s="99">
        <f>ROUNDUP($BA$52*$L$27,2)</f>
        <v>0</v>
      </c>
      <c r="AX52" s="99">
        <f>ROUNDUP($BB$52*$L$26,2)</f>
        <v>0</v>
      </c>
      <c r="AY52" s="99">
        <f>ROUNDUP($BC$52*$L$27,2)</f>
        <v>0</v>
      </c>
      <c r="AZ52" s="99">
        <f>ROUNDUP($AZ$53,2)</f>
        <v>0</v>
      </c>
      <c r="BA52" s="99">
        <f>ROUNDUP($BA$53,2)</f>
        <v>0</v>
      </c>
      <c r="BB52" s="99">
        <f>ROUNDUP($BB$53,2)</f>
        <v>0</v>
      </c>
      <c r="BC52" s="99">
        <f>ROUNDUP($BC$53,2)</f>
        <v>0</v>
      </c>
      <c r="BD52" s="101">
        <f>ROUNDUP($BD$53,2)</f>
        <v>0</v>
      </c>
      <c r="BS52" s="90" t="s">
        <v>74</v>
      </c>
      <c r="BT52" s="90" t="s">
        <v>21</v>
      </c>
      <c r="BU52" s="90" t="s">
        <v>76</v>
      </c>
      <c r="BV52" s="90" t="s">
        <v>77</v>
      </c>
      <c r="BW52" s="90" t="s">
        <v>82</v>
      </c>
      <c r="BX52" s="90" t="s">
        <v>4</v>
      </c>
      <c r="CL52" s="90" t="s">
        <v>19</v>
      </c>
      <c r="CM52" s="90" t="s">
        <v>83</v>
      </c>
    </row>
    <row r="53" spans="2:90" s="102" customFormat="1" ht="23.25" customHeight="1">
      <c r="B53" s="103"/>
      <c r="C53" s="104"/>
      <c r="D53" s="104"/>
      <c r="E53" s="105" t="s">
        <v>84</v>
      </c>
      <c r="F53" s="104"/>
      <c r="G53" s="104"/>
      <c r="H53" s="104"/>
      <c r="I53" s="104"/>
      <c r="J53" s="104"/>
      <c r="K53" s="105" t="s">
        <v>85</v>
      </c>
      <c r="L53" s="104"/>
      <c r="M53" s="104"/>
      <c r="N53" s="104"/>
      <c r="O53" s="104"/>
      <c r="P53" s="104"/>
      <c r="Q53" s="104"/>
      <c r="R53" s="104"/>
      <c r="S53" s="104"/>
      <c r="T53" s="104"/>
      <c r="U53" s="104"/>
      <c r="V53" s="104"/>
      <c r="W53" s="104"/>
      <c r="X53" s="104"/>
      <c r="Y53" s="104"/>
      <c r="Z53" s="104"/>
      <c r="AA53" s="104"/>
      <c r="AB53" s="104"/>
      <c r="AC53" s="104"/>
      <c r="AD53" s="104"/>
      <c r="AE53" s="104"/>
      <c r="AF53" s="104"/>
      <c r="AG53" s="106">
        <f>'SO.02 01 - Soupis prací'!$J$29</f>
        <v>0</v>
      </c>
      <c r="AH53" s="104"/>
      <c r="AI53" s="104"/>
      <c r="AJ53" s="104"/>
      <c r="AK53" s="104"/>
      <c r="AL53" s="104"/>
      <c r="AM53" s="104"/>
      <c r="AN53" s="106">
        <f>ROUNDUP(SUM($AG$53,$AT$53),2)</f>
        <v>0</v>
      </c>
      <c r="AO53" s="104"/>
      <c r="AP53" s="104"/>
      <c r="AQ53" s="107" t="s">
        <v>86</v>
      </c>
      <c r="AR53" s="108"/>
      <c r="AS53" s="109">
        <v>0</v>
      </c>
      <c r="AT53" s="110">
        <f>ROUNDUP(SUM($AV$53:$AW$53),1)</f>
        <v>0</v>
      </c>
      <c r="AU53" s="111">
        <f>'SO.02 01 - Soupis prací'!$P$88</f>
        <v>0</v>
      </c>
      <c r="AV53" s="110">
        <f>'SO.02 01 - Soupis prací'!$J$32</f>
        <v>0</v>
      </c>
      <c r="AW53" s="110">
        <f>'SO.02 01 - Soupis prací'!$J$33</f>
        <v>0</v>
      </c>
      <c r="AX53" s="110">
        <f>'SO.02 01 - Soupis prací'!$J$34</f>
        <v>0</v>
      </c>
      <c r="AY53" s="110">
        <f>'SO.02 01 - Soupis prací'!$J$35</f>
        <v>0</v>
      </c>
      <c r="AZ53" s="110">
        <f>'SO.02 01 - Soupis prací'!$F$32</f>
        <v>0</v>
      </c>
      <c r="BA53" s="110">
        <f>'SO.02 01 - Soupis prací'!$F$33</f>
        <v>0</v>
      </c>
      <c r="BB53" s="110">
        <f>'SO.02 01 - Soupis prací'!$F$34</f>
        <v>0</v>
      </c>
      <c r="BC53" s="110">
        <f>'SO.02 01 - Soupis prací'!$F$35</f>
        <v>0</v>
      </c>
      <c r="BD53" s="112">
        <f>'SO.02 01 - Soupis prací'!$F$36</f>
        <v>0</v>
      </c>
      <c r="BT53" s="102" t="s">
        <v>83</v>
      </c>
      <c r="BV53" s="102" t="s">
        <v>77</v>
      </c>
      <c r="BW53" s="102" t="s">
        <v>87</v>
      </c>
      <c r="BX53" s="102" t="s">
        <v>82</v>
      </c>
      <c r="CL53" s="102" t="s">
        <v>19</v>
      </c>
    </row>
    <row r="54" spans="2:91" s="90" customFormat="1" ht="28.5" customHeight="1">
      <c r="B54" s="91"/>
      <c r="C54" s="92"/>
      <c r="D54" s="93" t="s">
        <v>88</v>
      </c>
      <c r="E54" s="92"/>
      <c r="F54" s="92"/>
      <c r="G54" s="92"/>
      <c r="H54" s="92"/>
      <c r="I54" s="92"/>
      <c r="J54" s="93" t="s">
        <v>89</v>
      </c>
      <c r="K54" s="92"/>
      <c r="L54" s="92"/>
      <c r="M54" s="92"/>
      <c r="N54" s="92"/>
      <c r="O54" s="92"/>
      <c r="P54" s="92"/>
      <c r="Q54" s="92"/>
      <c r="R54" s="92"/>
      <c r="S54" s="92"/>
      <c r="T54" s="92"/>
      <c r="U54" s="92"/>
      <c r="V54" s="92"/>
      <c r="W54" s="92"/>
      <c r="X54" s="92"/>
      <c r="Y54" s="92"/>
      <c r="Z54" s="92"/>
      <c r="AA54" s="92"/>
      <c r="AB54" s="92"/>
      <c r="AC54" s="92"/>
      <c r="AD54" s="92"/>
      <c r="AE54" s="92"/>
      <c r="AF54" s="92"/>
      <c r="AG54" s="94">
        <f>ROUNDUP($AG$55,2)</f>
        <v>0</v>
      </c>
      <c r="AH54" s="95"/>
      <c r="AI54" s="95"/>
      <c r="AJ54" s="95"/>
      <c r="AK54" s="95"/>
      <c r="AL54" s="95"/>
      <c r="AM54" s="95"/>
      <c r="AN54" s="94">
        <f>ROUNDUP(SUM($AG$54,$AT$54),2)</f>
        <v>0</v>
      </c>
      <c r="AO54" s="95"/>
      <c r="AP54" s="95"/>
      <c r="AQ54" s="96" t="s">
        <v>81</v>
      </c>
      <c r="AR54" s="97"/>
      <c r="AS54" s="98">
        <f>ROUNDUP($AS$55,2)</f>
        <v>0</v>
      </c>
      <c r="AT54" s="99">
        <f>ROUNDUP(SUM($AV$54:$AW$54),1)</f>
        <v>0</v>
      </c>
      <c r="AU54" s="100">
        <f>ROUNDUP($AU$55,5)</f>
        <v>0</v>
      </c>
      <c r="AV54" s="99">
        <f>ROUNDUP($AZ$54*$L$26,2)</f>
        <v>0</v>
      </c>
      <c r="AW54" s="99">
        <f>ROUNDUP($BA$54*$L$27,2)</f>
        <v>0</v>
      </c>
      <c r="AX54" s="99">
        <f>ROUNDUP($BB$54*$L$26,2)</f>
        <v>0</v>
      </c>
      <c r="AY54" s="99">
        <f>ROUNDUP($BC$54*$L$27,2)</f>
        <v>0</v>
      </c>
      <c r="AZ54" s="99">
        <f>ROUNDUP($AZ$55,2)</f>
        <v>0</v>
      </c>
      <c r="BA54" s="99">
        <f>ROUNDUP($BA$55,2)</f>
        <v>0</v>
      </c>
      <c r="BB54" s="99">
        <f>ROUNDUP($BB$55,2)</f>
        <v>0</v>
      </c>
      <c r="BC54" s="99">
        <f>ROUNDUP($BC$55,2)</f>
        <v>0</v>
      </c>
      <c r="BD54" s="101">
        <f>ROUNDUP($BD$55,2)</f>
        <v>0</v>
      </c>
      <c r="BS54" s="90" t="s">
        <v>74</v>
      </c>
      <c r="BT54" s="90" t="s">
        <v>21</v>
      </c>
      <c r="BU54" s="90" t="s">
        <v>76</v>
      </c>
      <c r="BV54" s="90" t="s">
        <v>77</v>
      </c>
      <c r="BW54" s="90" t="s">
        <v>90</v>
      </c>
      <c r="BX54" s="90" t="s">
        <v>4</v>
      </c>
      <c r="CL54" s="90" t="s">
        <v>19</v>
      </c>
      <c r="CM54" s="90" t="s">
        <v>83</v>
      </c>
    </row>
    <row r="55" spans="2:90" s="102" customFormat="1" ht="23.25" customHeight="1">
      <c r="B55" s="103"/>
      <c r="C55" s="104"/>
      <c r="D55" s="104"/>
      <c r="E55" s="105" t="s">
        <v>91</v>
      </c>
      <c r="F55" s="104"/>
      <c r="G55" s="104"/>
      <c r="H55" s="104"/>
      <c r="I55" s="104"/>
      <c r="J55" s="104"/>
      <c r="K55" s="105" t="s">
        <v>85</v>
      </c>
      <c r="L55" s="104"/>
      <c r="M55" s="104"/>
      <c r="N55" s="104"/>
      <c r="O55" s="104"/>
      <c r="P55" s="104"/>
      <c r="Q55" s="104"/>
      <c r="R55" s="104"/>
      <c r="S55" s="104"/>
      <c r="T55" s="104"/>
      <c r="U55" s="104"/>
      <c r="V55" s="104"/>
      <c r="W55" s="104"/>
      <c r="X55" s="104"/>
      <c r="Y55" s="104"/>
      <c r="Z55" s="104"/>
      <c r="AA55" s="104"/>
      <c r="AB55" s="104"/>
      <c r="AC55" s="104"/>
      <c r="AD55" s="104"/>
      <c r="AE55" s="104"/>
      <c r="AF55" s="104"/>
      <c r="AG55" s="106">
        <f>'SO.03 01 - Soupis prací'!$J$29</f>
        <v>0</v>
      </c>
      <c r="AH55" s="104"/>
      <c r="AI55" s="104"/>
      <c r="AJ55" s="104"/>
      <c r="AK55" s="104"/>
      <c r="AL55" s="104"/>
      <c r="AM55" s="104"/>
      <c r="AN55" s="106">
        <f>ROUNDUP(SUM($AG$55,$AT$55),2)</f>
        <v>0</v>
      </c>
      <c r="AO55" s="104"/>
      <c r="AP55" s="104"/>
      <c r="AQ55" s="107" t="s">
        <v>86</v>
      </c>
      <c r="AR55" s="108"/>
      <c r="AS55" s="109">
        <v>0</v>
      </c>
      <c r="AT55" s="110">
        <f>ROUNDUP(SUM($AV$55:$AW$55),1)</f>
        <v>0</v>
      </c>
      <c r="AU55" s="111">
        <f>'SO.03 01 - Soupis prací'!$P$92</f>
        <v>0</v>
      </c>
      <c r="AV55" s="110">
        <f>'SO.03 01 - Soupis prací'!$J$32</f>
        <v>0</v>
      </c>
      <c r="AW55" s="110">
        <f>'SO.03 01 - Soupis prací'!$J$33</f>
        <v>0</v>
      </c>
      <c r="AX55" s="110">
        <f>'SO.03 01 - Soupis prací'!$J$34</f>
        <v>0</v>
      </c>
      <c r="AY55" s="110">
        <f>'SO.03 01 - Soupis prací'!$J$35</f>
        <v>0</v>
      </c>
      <c r="AZ55" s="110">
        <f>'SO.03 01 - Soupis prací'!$F$32</f>
        <v>0</v>
      </c>
      <c r="BA55" s="110">
        <f>'SO.03 01 - Soupis prací'!$F$33</f>
        <v>0</v>
      </c>
      <c r="BB55" s="110">
        <f>'SO.03 01 - Soupis prací'!$F$34</f>
        <v>0</v>
      </c>
      <c r="BC55" s="110">
        <f>'SO.03 01 - Soupis prací'!$F$35</f>
        <v>0</v>
      </c>
      <c r="BD55" s="112">
        <f>'SO.03 01 - Soupis prací'!$F$36</f>
        <v>0</v>
      </c>
      <c r="BT55" s="102" t="s">
        <v>83</v>
      </c>
      <c r="BV55" s="102" t="s">
        <v>77</v>
      </c>
      <c r="BW55" s="102" t="s">
        <v>92</v>
      </c>
      <c r="BX55" s="102" t="s">
        <v>90</v>
      </c>
      <c r="CL55" s="102" t="s">
        <v>19</v>
      </c>
    </row>
    <row r="56" spans="2:91" s="90" customFormat="1" ht="28.5" customHeight="1">
      <c r="B56" s="91"/>
      <c r="C56" s="92"/>
      <c r="D56" s="93" t="s">
        <v>93</v>
      </c>
      <c r="E56" s="92"/>
      <c r="F56" s="92"/>
      <c r="G56" s="92"/>
      <c r="H56" s="92"/>
      <c r="I56" s="92"/>
      <c r="J56" s="93" t="s">
        <v>94</v>
      </c>
      <c r="K56" s="92"/>
      <c r="L56" s="92"/>
      <c r="M56" s="92"/>
      <c r="N56" s="92"/>
      <c r="O56" s="92"/>
      <c r="P56" s="92"/>
      <c r="Q56" s="92"/>
      <c r="R56" s="92"/>
      <c r="S56" s="92"/>
      <c r="T56" s="92"/>
      <c r="U56" s="92"/>
      <c r="V56" s="92"/>
      <c r="W56" s="92"/>
      <c r="X56" s="92"/>
      <c r="Y56" s="92"/>
      <c r="Z56" s="92"/>
      <c r="AA56" s="92"/>
      <c r="AB56" s="92"/>
      <c r="AC56" s="92"/>
      <c r="AD56" s="92"/>
      <c r="AE56" s="92"/>
      <c r="AF56" s="92"/>
      <c r="AG56" s="94">
        <f>ROUNDUP($AG$57,2)</f>
        <v>0</v>
      </c>
      <c r="AH56" s="95"/>
      <c r="AI56" s="95"/>
      <c r="AJ56" s="95"/>
      <c r="AK56" s="95"/>
      <c r="AL56" s="95"/>
      <c r="AM56" s="95"/>
      <c r="AN56" s="94">
        <f>ROUNDUP(SUM($AG$56,$AT$56),2)</f>
        <v>0</v>
      </c>
      <c r="AO56" s="95"/>
      <c r="AP56" s="95"/>
      <c r="AQ56" s="96" t="s">
        <v>81</v>
      </c>
      <c r="AR56" s="97"/>
      <c r="AS56" s="98">
        <f>ROUNDUP($AS$57,2)</f>
        <v>0</v>
      </c>
      <c r="AT56" s="99">
        <f>ROUNDUP(SUM($AV$56:$AW$56),1)</f>
        <v>0</v>
      </c>
      <c r="AU56" s="100">
        <f>ROUNDUP($AU$57,5)</f>
        <v>0</v>
      </c>
      <c r="AV56" s="99">
        <f>ROUNDUP($AZ$56*$L$26,2)</f>
        <v>0</v>
      </c>
      <c r="AW56" s="99">
        <f>ROUNDUP($BA$56*$L$27,2)</f>
        <v>0</v>
      </c>
      <c r="AX56" s="99">
        <f>ROUNDUP($BB$56*$L$26,2)</f>
        <v>0</v>
      </c>
      <c r="AY56" s="99">
        <f>ROUNDUP($BC$56*$L$27,2)</f>
        <v>0</v>
      </c>
      <c r="AZ56" s="99">
        <f>ROUNDUP($AZ$57,2)</f>
        <v>0</v>
      </c>
      <c r="BA56" s="99">
        <f>ROUNDUP($BA$57,2)</f>
        <v>0</v>
      </c>
      <c r="BB56" s="99">
        <f>ROUNDUP($BB$57,2)</f>
        <v>0</v>
      </c>
      <c r="BC56" s="99">
        <f>ROUNDUP($BC$57,2)</f>
        <v>0</v>
      </c>
      <c r="BD56" s="101">
        <f>ROUNDUP($BD$57,2)</f>
        <v>0</v>
      </c>
      <c r="BS56" s="90" t="s">
        <v>74</v>
      </c>
      <c r="BT56" s="90" t="s">
        <v>21</v>
      </c>
      <c r="BU56" s="90" t="s">
        <v>76</v>
      </c>
      <c r="BV56" s="90" t="s">
        <v>77</v>
      </c>
      <c r="BW56" s="90" t="s">
        <v>95</v>
      </c>
      <c r="BX56" s="90" t="s">
        <v>4</v>
      </c>
      <c r="CL56" s="90" t="s">
        <v>19</v>
      </c>
      <c r="CM56" s="90" t="s">
        <v>83</v>
      </c>
    </row>
    <row r="57" spans="2:90" s="102" customFormat="1" ht="23.25" customHeight="1">
      <c r="B57" s="103"/>
      <c r="C57" s="104"/>
      <c r="D57" s="104"/>
      <c r="E57" s="105" t="s">
        <v>96</v>
      </c>
      <c r="F57" s="104"/>
      <c r="G57" s="104"/>
      <c r="H57" s="104"/>
      <c r="I57" s="104"/>
      <c r="J57" s="104"/>
      <c r="K57" s="105" t="s">
        <v>85</v>
      </c>
      <c r="L57" s="104"/>
      <c r="M57" s="104"/>
      <c r="N57" s="104"/>
      <c r="O57" s="104"/>
      <c r="P57" s="104"/>
      <c r="Q57" s="104"/>
      <c r="R57" s="104"/>
      <c r="S57" s="104"/>
      <c r="T57" s="104"/>
      <c r="U57" s="104"/>
      <c r="V57" s="104"/>
      <c r="W57" s="104"/>
      <c r="X57" s="104"/>
      <c r="Y57" s="104"/>
      <c r="Z57" s="104"/>
      <c r="AA57" s="104"/>
      <c r="AB57" s="104"/>
      <c r="AC57" s="104"/>
      <c r="AD57" s="104"/>
      <c r="AE57" s="104"/>
      <c r="AF57" s="104"/>
      <c r="AG57" s="106">
        <f>'SO.04 01 - Soupis prací'!$J$29</f>
        <v>0</v>
      </c>
      <c r="AH57" s="104"/>
      <c r="AI57" s="104"/>
      <c r="AJ57" s="104"/>
      <c r="AK57" s="104"/>
      <c r="AL57" s="104"/>
      <c r="AM57" s="104"/>
      <c r="AN57" s="106">
        <f>ROUNDUP(SUM($AG$57,$AT$57),2)</f>
        <v>0</v>
      </c>
      <c r="AO57" s="104"/>
      <c r="AP57" s="104"/>
      <c r="AQ57" s="107" t="s">
        <v>86</v>
      </c>
      <c r="AR57" s="108"/>
      <c r="AS57" s="109">
        <v>0</v>
      </c>
      <c r="AT57" s="110">
        <f>ROUNDUP(SUM($AV$57:$AW$57),1)</f>
        <v>0</v>
      </c>
      <c r="AU57" s="111">
        <f>'SO.04 01 - Soupis prací'!$P$88</f>
        <v>0</v>
      </c>
      <c r="AV57" s="110">
        <f>'SO.04 01 - Soupis prací'!$J$32</f>
        <v>0</v>
      </c>
      <c r="AW57" s="110">
        <f>'SO.04 01 - Soupis prací'!$J$33</f>
        <v>0</v>
      </c>
      <c r="AX57" s="110">
        <f>'SO.04 01 - Soupis prací'!$J$34</f>
        <v>0</v>
      </c>
      <c r="AY57" s="110">
        <f>'SO.04 01 - Soupis prací'!$J$35</f>
        <v>0</v>
      </c>
      <c r="AZ57" s="110">
        <f>'SO.04 01 - Soupis prací'!$F$32</f>
        <v>0</v>
      </c>
      <c r="BA57" s="110">
        <f>'SO.04 01 - Soupis prací'!$F$33</f>
        <v>0</v>
      </c>
      <c r="BB57" s="110">
        <f>'SO.04 01 - Soupis prací'!$F$34</f>
        <v>0</v>
      </c>
      <c r="BC57" s="110">
        <f>'SO.04 01 - Soupis prací'!$F$35</f>
        <v>0</v>
      </c>
      <c r="BD57" s="112">
        <f>'SO.04 01 - Soupis prací'!$F$36</f>
        <v>0</v>
      </c>
      <c r="BT57" s="102" t="s">
        <v>83</v>
      </c>
      <c r="BV57" s="102" t="s">
        <v>77</v>
      </c>
      <c r="BW57" s="102" t="s">
        <v>97</v>
      </c>
      <c r="BX57" s="102" t="s">
        <v>95</v>
      </c>
      <c r="CL57" s="102" t="s">
        <v>19</v>
      </c>
    </row>
    <row r="58" spans="2:91" s="90" customFormat="1" ht="28.5" customHeight="1">
      <c r="B58" s="91"/>
      <c r="C58" s="92"/>
      <c r="D58" s="93" t="s">
        <v>98</v>
      </c>
      <c r="E58" s="92"/>
      <c r="F58" s="92"/>
      <c r="G58" s="92"/>
      <c r="H58" s="92"/>
      <c r="I58" s="92"/>
      <c r="J58" s="93" t="s">
        <v>99</v>
      </c>
      <c r="K58" s="92"/>
      <c r="L58" s="92"/>
      <c r="M58" s="92"/>
      <c r="N58" s="92"/>
      <c r="O58" s="92"/>
      <c r="P58" s="92"/>
      <c r="Q58" s="92"/>
      <c r="R58" s="92"/>
      <c r="S58" s="92"/>
      <c r="T58" s="92"/>
      <c r="U58" s="92"/>
      <c r="V58" s="92"/>
      <c r="W58" s="92"/>
      <c r="X58" s="92"/>
      <c r="Y58" s="92"/>
      <c r="Z58" s="92"/>
      <c r="AA58" s="92"/>
      <c r="AB58" s="92"/>
      <c r="AC58" s="92"/>
      <c r="AD58" s="92"/>
      <c r="AE58" s="92"/>
      <c r="AF58" s="92"/>
      <c r="AG58" s="94">
        <f>ROUNDUP($AG$59,2)</f>
        <v>0</v>
      </c>
      <c r="AH58" s="95"/>
      <c r="AI58" s="95"/>
      <c r="AJ58" s="95"/>
      <c r="AK58" s="95"/>
      <c r="AL58" s="95"/>
      <c r="AM58" s="95"/>
      <c r="AN58" s="94">
        <f>ROUNDUP(SUM($AG$58,$AT$58),2)</f>
        <v>0</v>
      </c>
      <c r="AO58" s="95"/>
      <c r="AP58" s="95"/>
      <c r="AQ58" s="96" t="s">
        <v>81</v>
      </c>
      <c r="AR58" s="97"/>
      <c r="AS58" s="98">
        <f>ROUNDUP($AS$59,2)</f>
        <v>0</v>
      </c>
      <c r="AT58" s="99">
        <f>ROUNDUP(SUM($AV$58:$AW$58),1)</f>
        <v>0</v>
      </c>
      <c r="AU58" s="100">
        <f>ROUNDUP($AU$59,5)</f>
        <v>0</v>
      </c>
      <c r="AV58" s="99">
        <f>ROUNDUP($AZ$58*$L$26,2)</f>
        <v>0</v>
      </c>
      <c r="AW58" s="99">
        <f>ROUNDUP($BA$58*$L$27,2)</f>
        <v>0</v>
      </c>
      <c r="AX58" s="99">
        <f>ROUNDUP($BB$58*$L$26,2)</f>
        <v>0</v>
      </c>
      <c r="AY58" s="99">
        <f>ROUNDUP($BC$58*$L$27,2)</f>
        <v>0</v>
      </c>
      <c r="AZ58" s="99">
        <f>ROUNDUP($AZ$59,2)</f>
        <v>0</v>
      </c>
      <c r="BA58" s="99">
        <f>ROUNDUP($BA$59,2)</f>
        <v>0</v>
      </c>
      <c r="BB58" s="99">
        <f>ROUNDUP($BB$59,2)</f>
        <v>0</v>
      </c>
      <c r="BC58" s="99">
        <f>ROUNDUP($BC$59,2)</f>
        <v>0</v>
      </c>
      <c r="BD58" s="101">
        <f>ROUNDUP($BD$59,2)</f>
        <v>0</v>
      </c>
      <c r="BS58" s="90" t="s">
        <v>74</v>
      </c>
      <c r="BT58" s="90" t="s">
        <v>21</v>
      </c>
      <c r="BU58" s="90" t="s">
        <v>76</v>
      </c>
      <c r="BV58" s="90" t="s">
        <v>77</v>
      </c>
      <c r="BW58" s="90" t="s">
        <v>100</v>
      </c>
      <c r="BX58" s="90" t="s">
        <v>4</v>
      </c>
      <c r="CL58" s="90" t="s">
        <v>19</v>
      </c>
      <c r="CM58" s="90" t="s">
        <v>83</v>
      </c>
    </row>
    <row r="59" spans="2:90" s="102" customFormat="1" ht="23.25" customHeight="1">
      <c r="B59" s="103"/>
      <c r="C59" s="104"/>
      <c r="D59" s="104"/>
      <c r="E59" s="105" t="s">
        <v>101</v>
      </c>
      <c r="F59" s="104"/>
      <c r="G59" s="104"/>
      <c r="H59" s="104"/>
      <c r="I59" s="104"/>
      <c r="J59" s="104"/>
      <c r="K59" s="105" t="s">
        <v>85</v>
      </c>
      <c r="L59" s="104"/>
      <c r="M59" s="104"/>
      <c r="N59" s="104"/>
      <c r="O59" s="104"/>
      <c r="P59" s="104"/>
      <c r="Q59" s="104"/>
      <c r="R59" s="104"/>
      <c r="S59" s="104"/>
      <c r="T59" s="104"/>
      <c r="U59" s="104"/>
      <c r="V59" s="104"/>
      <c r="W59" s="104"/>
      <c r="X59" s="104"/>
      <c r="Y59" s="104"/>
      <c r="Z59" s="104"/>
      <c r="AA59" s="104"/>
      <c r="AB59" s="104"/>
      <c r="AC59" s="104"/>
      <c r="AD59" s="104"/>
      <c r="AE59" s="104"/>
      <c r="AF59" s="104"/>
      <c r="AG59" s="106">
        <f>'SO.05 01 - Soupis prací'!$J$29</f>
        <v>0</v>
      </c>
      <c r="AH59" s="104"/>
      <c r="AI59" s="104"/>
      <c r="AJ59" s="104"/>
      <c r="AK59" s="104"/>
      <c r="AL59" s="104"/>
      <c r="AM59" s="104"/>
      <c r="AN59" s="106">
        <f>ROUNDUP(SUM($AG$59,$AT$59),2)</f>
        <v>0</v>
      </c>
      <c r="AO59" s="104"/>
      <c r="AP59" s="104"/>
      <c r="AQ59" s="107" t="s">
        <v>86</v>
      </c>
      <c r="AR59" s="108"/>
      <c r="AS59" s="113">
        <v>0</v>
      </c>
      <c r="AT59" s="114">
        <f>ROUNDUP(SUM($AV$59:$AW$59),1)</f>
        <v>0</v>
      </c>
      <c r="AU59" s="115">
        <f>'SO.05 01 - Soupis prací'!$P$85</f>
        <v>0</v>
      </c>
      <c r="AV59" s="114">
        <f>'SO.05 01 - Soupis prací'!$J$32</f>
        <v>0</v>
      </c>
      <c r="AW59" s="114">
        <f>'SO.05 01 - Soupis prací'!$J$33</f>
        <v>0</v>
      </c>
      <c r="AX59" s="114">
        <f>'SO.05 01 - Soupis prací'!$J$34</f>
        <v>0</v>
      </c>
      <c r="AY59" s="114">
        <f>'SO.05 01 - Soupis prací'!$J$35</f>
        <v>0</v>
      </c>
      <c r="AZ59" s="114">
        <f>'SO.05 01 - Soupis prací'!$F$32</f>
        <v>0</v>
      </c>
      <c r="BA59" s="114">
        <f>'SO.05 01 - Soupis prací'!$F$33</f>
        <v>0</v>
      </c>
      <c r="BB59" s="114">
        <f>'SO.05 01 - Soupis prací'!$F$34</f>
        <v>0</v>
      </c>
      <c r="BC59" s="114">
        <f>'SO.05 01 - Soupis prací'!$F$35</f>
        <v>0</v>
      </c>
      <c r="BD59" s="116">
        <f>'SO.05 01 - Soupis prací'!$F$36</f>
        <v>0</v>
      </c>
      <c r="BT59" s="102" t="s">
        <v>83</v>
      </c>
      <c r="BV59" s="102" t="s">
        <v>77</v>
      </c>
      <c r="BW59" s="102" t="s">
        <v>102</v>
      </c>
      <c r="BX59" s="102" t="s">
        <v>100</v>
      </c>
      <c r="CL59" s="102" t="s">
        <v>19</v>
      </c>
    </row>
    <row r="60" spans="2:44" s="7" customFormat="1" ht="30.75" customHeight="1">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53"/>
    </row>
    <row r="61" spans="2:44" s="7" customFormat="1" ht="7.5" customHeight="1">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53"/>
    </row>
  </sheetData>
  <sheetProtection sheet="1"/>
  <mergeCells count="6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D54:H54"/>
    <mergeCell ref="J54:AF54"/>
    <mergeCell ref="AN55:AP55"/>
    <mergeCell ref="AG55:AM55"/>
    <mergeCell ref="E55:I55"/>
    <mergeCell ref="K55:AF55"/>
    <mergeCell ref="AN56:AP56"/>
    <mergeCell ref="AG56:AM56"/>
    <mergeCell ref="D56:H56"/>
    <mergeCell ref="J56:AF56"/>
    <mergeCell ref="AN57:AP57"/>
    <mergeCell ref="AG57:AM57"/>
    <mergeCell ref="E57:I57"/>
    <mergeCell ref="K57:AF57"/>
    <mergeCell ref="AN58:AP58"/>
    <mergeCell ref="AG58:AM58"/>
    <mergeCell ref="D58:H58"/>
    <mergeCell ref="J58:AF58"/>
    <mergeCell ref="AN59:AP59"/>
    <mergeCell ref="AG59:AM59"/>
    <mergeCell ref="E59:I59"/>
    <mergeCell ref="K59:AF59"/>
    <mergeCell ref="AG51:AM51"/>
    <mergeCell ref="AN51:AP51"/>
    <mergeCell ref="AR2:BE2"/>
  </mergeCells>
  <printOptions/>
  <pageMargins left="0.5902777910232544" right="0.5902777910232544" top="0.5902777910232544" bottom="0.5902777910232544" header="0" footer="0"/>
  <pageSetup blackAndWhite="1" fitToHeight="999" fitToWidth="1" orientation="landscape"/>
</worksheet>
</file>

<file path=xl/worksheets/sheet2.xml><?xml version="1.0" encoding="utf-8"?>
<worksheet xmlns="http://schemas.openxmlformats.org/spreadsheetml/2006/main" xmlns:r="http://schemas.openxmlformats.org/officeDocument/2006/relationships">
  <sheetPr>
    <pageSetUpPr fitToPage="1"/>
  </sheetPr>
  <dimension ref="A1:IV284"/>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5"/>
      <c r="C1" s="5"/>
      <c r="D1" s="6" t="s">
        <v>1</v>
      </c>
      <c r="E1" s="5"/>
      <c r="F1" s="5"/>
      <c r="G1" s="3"/>
      <c r="H1" s="5"/>
      <c r="I1" s="5"/>
      <c r="J1" s="5"/>
      <c r="K1" s="6" t="s">
        <v>103</v>
      </c>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46" s="2" customFormat="1" ht="37.5" customHeight="1">
      <c r="L2" s="2"/>
      <c r="M2" s="1"/>
      <c r="N2" s="1"/>
      <c r="O2" s="1"/>
      <c r="P2" s="1"/>
      <c r="Q2" s="1"/>
      <c r="R2" s="1"/>
      <c r="S2" s="1"/>
      <c r="T2" s="1"/>
      <c r="U2" s="1"/>
      <c r="V2" s="1"/>
      <c r="AT2" s="2" t="s">
        <v>87</v>
      </c>
    </row>
    <row r="3" spans="2:46" s="2" customFormat="1" ht="7.5" customHeight="1">
      <c r="B3" s="8"/>
      <c r="C3" s="9"/>
      <c r="D3" s="9"/>
      <c r="E3" s="9"/>
      <c r="F3" s="9"/>
      <c r="G3" s="9"/>
      <c r="H3" s="9"/>
      <c r="I3" s="117"/>
      <c r="J3" s="9"/>
      <c r="K3" s="10"/>
      <c r="AT3" s="2" t="s">
        <v>83</v>
      </c>
    </row>
    <row r="4" spans="2:46" s="2" customFormat="1" ht="37.5" customHeight="1">
      <c r="B4" s="11"/>
      <c r="C4" s="12"/>
      <c r="D4" s="13" t="s">
        <v>104</v>
      </c>
      <c r="E4" s="12"/>
      <c r="F4" s="12"/>
      <c r="G4" s="12"/>
      <c r="H4" s="12"/>
      <c r="J4" s="12"/>
      <c r="K4" s="14"/>
      <c r="M4" s="15" t="s">
        <v>9</v>
      </c>
      <c r="AT4" s="2" t="s">
        <v>3</v>
      </c>
    </row>
    <row r="5" spans="2:11" s="2" customFormat="1" ht="7.5" customHeight="1">
      <c r="B5" s="11"/>
      <c r="C5" s="12"/>
      <c r="D5" s="12"/>
      <c r="E5" s="12"/>
      <c r="F5" s="12"/>
      <c r="G5" s="12"/>
      <c r="H5" s="12"/>
      <c r="J5" s="12"/>
      <c r="K5" s="14"/>
    </row>
    <row r="6" spans="2:11" s="2" customFormat="1" ht="15.75" customHeight="1">
      <c r="B6" s="11"/>
      <c r="C6" s="12"/>
      <c r="D6" s="22" t="s">
        <v>15</v>
      </c>
      <c r="E6" s="12"/>
      <c r="F6" s="12"/>
      <c r="G6" s="12"/>
      <c r="H6" s="12"/>
      <c r="J6" s="12"/>
      <c r="K6" s="14"/>
    </row>
    <row r="7" spans="2:11" s="2" customFormat="1" ht="15.75" customHeight="1">
      <c r="B7" s="11"/>
      <c r="C7" s="12"/>
      <c r="D7" s="12"/>
      <c r="E7" s="118" t="str">
        <f>'Rekapitulace stavby'!$K$6</f>
        <v>Oprava opěrné zdi v ulici Pražská silnice v Karlových Varech</v>
      </c>
      <c r="F7" s="12"/>
      <c r="G7" s="12"/>
      <c r="H7" s="12"/>
      <c r="J7" s="12"/>
      <c r="K7" s="14"/>
    </row>
    <row r="8" spans="2:11" s="2" customFormat="1" ht="15.75" customHeight="1">
      <c r="B8" s="11"/>
      <c r="C8" s="12"/>
      <c r="D8" s="22" t="s">
        <v>105</v>
      </c>
      <c r="E8" s="12"/>
      <c r="F8" s="12"/>
      <c r="G8" s="12"/>
      <c r="H8" s="12"/>
      <c r="J8" s="12"/>
      <c r="K8" s="14"/>
    </row>
    <row r="9" spans="2:11" s="119" customFormat="1" ht="16.5" customHeight="1">
      <c r="B9" s="120"/>
      <c r="C9" s="121"/>
      <c r="D9" s="121"/>
      <c r="E9" s="118" t="s">
        <v>106</v>
      </c>
      <c r="F9" s="121"/>
      <c r="G9" s="121"/>
      <c r="H9" s="121"/>
      <c r="J9" s="121"/>
      <c r="K9" s="122"/>
    </row>
    <row r="10" spans="2:11" s="7" customFormat="1" ht="15.75" customHeight="1">
      <c r="B10" s="27"/>
      <c r="C10" s="28"/>
      <c r="D10" s="22" t="s">
        <v>107</v>
      </c>
      <c r="E10" s="28"/>
      <c r="F10" s="28"/>
      <c r="G10" s="28"/>
      <c r="H10" s="28"/>
      <c r="J10" s="28"/>
      <c r="K10" s="32"/>
    </row>
    <row r="11" spans="2:11" s="7" customFormat="1" ht="37.5" customHeight="1">
      <c r="B11" s="27"/>
      <c r="C11" s="28"/>
      <c r="D11" s="28"/>
      <c r="E11" s="60" t="s">
        <v>108</v>
      </c>
      <c r="F11" s="28"/>
      <c r="G11" s="28"/>
      <c r="H11" s="28"/>
      <c r="J11" s="28"/>
      <c r="K11" s="32"/>
    </row>
    <row r="12" spans="2:11" s="7" customFormat="1" ht="14.25" customHeight="1">
      <c r="B12" s="27"/>
      <c r="C12" s="28"/>
      <c r="D12" s="28"/>
      <c r="E12" s="28"/>
      <c r="F12" s="28"/>
      <c r="G12" s="28"/>
      <c r="H12" s="28"/>
      <c r="J12" s="28"/>
      <c r="K12" s="32"/>
    </row>
    <row r="13" spans="2:11" s="7" customFormat="1" ht="15" customHeight="1">
      <c r="B13" s="27"/>
      <c r="C13" s="28"/>
      <c r="D13" s="22" t="s">
        <v>18</v>
      </c>
      <c r="E13" s="28"/>
      <c r="F13" s="18" t="s">
        <v>19</v>
      </c>
      <c r="G13" s="28"/>
      <c r="H13" s="28"/>
      <c r="I13" s="123" t="s">
        <v>20</v>
      </c>
      <c r="J13" s="18"/>
      <c r="K13" s="32"/>
    </row>
    <row r="14" spans="2:11" s="7" customFormat="1" ht="15" customHeight="1">
      <c r="B14" s="27"/>
      <c r="C14" s="28"/>
      <c r="D14" s="22" t="s">
        <v>22</v>
      </c>
      <c r="E14" s="28"/>
      <c r="F14" s="18" t="s">
        <v>23</v>
      </c>
      <c r="G14" s="28"/>
      <c r="H14" s="28"/>
      <c r="I14" s="123" t="s">
        <v>24</v>
      </c>
      <c r="J14" s="63">
        <f>'Rekapitulace stavby'!$AN$8</f>
        <v>0</v>
      </c>
      <c r="K14" s="32"/>
    </row>
    <row r="15" spans="2:11" s="7" customFormat="1" ht="12" customHeight="1">
      <c r="B15" s="27"/>
      <c r="C15" s="28"/>
      <c r="D15" s="28"/>
      <c r="E15" s="28"/>
      <c r="F15" s="28"/>
      <c r="G15" s="28"/>
      <c r="H15" s="28"/>
      <c r="J15" s="28"/>
      <c r="K15" s="32"/>
    </row>
    <row r="16" spans="2:11" s="7" customFormat="1" ht="15" customHeight="1">
      <c r="B16" s="27"/>
      <c r="C16" s="28"/>
      <c r="D16" s="22" t="s">
        <v>28</v>
      </c>
      <c r="E16" s="28"/>
      <c r="F16" s="28"/>
      <c r="G16" s="28"/>
      <c r="H16" s="28"/>
      <c r="I16" s="123" t="s">
        <v>29</v>
      </c>
      <c r="J16" s="18" t="s">
        <v>30</v>
      </c>
      <c r="K16" s="32"/>
    </row>
    <row r="17" spans="2:11" s="7" customFormat="1" ht="18.75" customHeight="1">
      <c r="B17" s="27"/>
      <c r="C17" s="28"/>
      <c r="D17" s="28"/>
      <c r="E17" s="18" t="s">
        <v>31</v>
      </c>
      <c r="F17" s="28"/>
      <c r="G17" s="28"/>
      <c r="H17" s="28"/>
      <c r="I17" s="123" t="s">
        <v>32</v>
      </c>
      <c r="J17" s="18"/>
      <c r="K17" s="32"/>
    </row>
    <row r="18" spans="2:11" s="7" customFormat="1" ht="7.5" customHeight="1">
      <c r="B18" s="27"/>
      <c r="C18" s="28"/>
      <c r="D18" s="28"/>
      <c r="E18" s="28"/>
      <c r="F18" s="28"/>
      <c r="G18" s="28"/>
      <c r="H18" s="28"/>
      <c r="J18" s="28"/>
      <c r="K18" s="32"/>
    </row>
    <row r="19" spans="2:11" s="7" customFormat="1" ht="15" customHeight="1">
      <c r="B19" s="27"/>
      <c r="C19" s="28"/>
      <c r="D19" s="22" t="s">
        <v>33</v>
      </c>
      <c r="E19" s="28"/>
      <c r="F19" s="28"/>
      <c r="G19" s="28"/>
      <c r="H19" s="28"/>
      <c r="I19" s="123" t="s">
        <v>29</v>
      </c>
      <c r="J19" s="18">
        <f>IF('Rekapitulace stavby'!$AN$13="Vyplň údaj","",IF('Rekapitulace stavby'!$AN$13="","",'Rekapitulace stavby'!$AN$13))</f>
        <v>0</v>
      </c>
      <c r="K19" s="32"/>
    </row>
    <row r="20" spans="2:11" s="7" customFormat="1" ht="18.75" customHeight="1">
      <c r="B20" s="27"/>
      <c r="C20" s="28"/>
      <c r="D20" s="28"/>
      <c r="E20" s="18">
        <f>IF('Rekapitulace stavby'!$E$14="Vyplň údaj","",IF('Rekapitulace stavby'!$E$14="","",'Rekapitulace stavby'!$E$14))</f>
        <v>0</v>
      </c>
      <c r="F20" s="28"/>
      <c r="G20" s="28"/>
      <c r="H20" s="28"/>
      <c r="I20" s="123" t="s">
        <v>32</v>
      </c>
      <c r="J20" s="18">
        <f>IF('Rekapitulace stavby'!$AN$14="Vyplň údaj","",IF('Rekapitulace stavby'!$AN$14="","",'Rekapitulace stavby'!$AN$14))</f>
        <v>0</v>
      </c>
      <c r="K20" s="32"/>
    </row>
    <row r="21" spans="2:11" s="7" customFormat="1" ht="7.5" customHeight="1">
      <c r="B21" s="27"/>
      <c r="C21" s="28"/>
      <c r="D21" s="28"/>
      <c r="E21" s="28"/>
      <c r="F21" s="28"/>
      <c r="G21" s="28"/>
      <c r="H21" s="28"/>
      <c r="J21" s="28"/>
      <c r="K21" s="32"/>
    </row>
    <row r="22" spans="2:11" s="7" customFormat="1" ht="15" customHeight="1">
      <c r="B22" s="27"/>
      <c r="C22" s="28"/>
      <c r="D22" s="22" t="s">
        <v>35</v>
      </c>
      <c r="E22" s="28"/>
      <c r="F22" s="28"/>
      <c r="G22" s="28"/>
      <c r="H22" s="28"/>
      <c r="I22" s="123" t="s">
        <v>29</v>
      </c>
      <c r="J22" s="18" t="s">
        <v>36</v>
      </c>
      <c r="K22" s="32"/>
    </row>
    <row r="23" spans="2:11" s="7" customFormat="1" ht="18.75" customHeight="1">
      <c r="B23" s="27"/>
      <c r="C23" s="28"/>
      <c r="D23" s="28"/>
      <c r="E23" s="18" t="s">
        <v>37</v>
      </c>
      <c r="F23" s="28"/>
      <c r="G23" s="28"/>
      <c r="H23" s="28"/>
      <c r="I23" s="123" t="s">
        <v>32</v>
      </c>
      <c r="J23" s="18"/>
      <c r="K23" s="32"/>
    </row>
    <row r="24" spans="2:11" s="7" customFormat="1" ht="7.5" customHeight="1">
      <c r="B24" s="27"/>
      <c r="C24" s="28"/>
      <c r="D24" s="28"/>
      <c r="E24" s="28"/>
      <c r="F24" s="28"/>
      <c r="G24" s="28"/>
      <c r="H24" s="28"/>
      <c r="J24" s="28"/>
      <c r="K24" s="32"/>
    </row>
    <row r="25" spans="2:11" s="7" customFormat="1" ht="15" customHeight="1">
      <c r="B25" s="27"/>
      <c r="C25" s="28"/>
      <c r="D25" s="22" t="s">
        <v>39</v>
      </c>
      <c r="E25" s="28"/>
      <c r="F25" s="28"/>
      <c r="G25" s="28"/>
      <c r="H25" s="28"/>
      <c r="J25" s="28"/>
      <c r="K25" s="32"/>
    </row>
    <row r="26" spans="2:11" s="119" customFormat="1" ht="354" customHeight="1">
      <c r="B26" s="120"/>
      <c r="C26" s="121"/>
      <c r="D26" s="121"/>
      <c r="E26" s="25" t="s">
        <v>40</v>
      </c>
      <c r="F26" s="121"/>
      <c r="G26" s="121"/>
      <c r="H26" s="121"/>
      <c r="J26" s="121"/>
      <c r="K26" s="122"/>
    </row>
    <row r="27" spans="2:11" s="7" customFormat="1" ht="7.5" customHeight="1">
      <c r="B27" s="27"/>
      <c r="C27" s="28"/>
      <c r="D27" s="28"/>
      <c r="E27" s="28"/>
      <c r="F27" s="28"/>
      <c r="G27" s="28"/>
      <c r="H27" s="28"/>
      <c r="J27" s="28"/>
      <c r="K27" s="32"/>
    </row>
    <row r="28" spans="2:11" s="7" customFormat="1" ht="7.5" customHeight="1">
      <c r="B28" s="27"/>
      <c r="C28" s="28"/>
      <c r="D28" s="80"/>
      <c r="E28" s="80"/>
      <c r="F28" s="80"/>
      <c r="G28" s="80"/>
      <c r="H28" s="80"/>
      <c r="I28" s="65"/>
      <c r="J28" s="80"/>
      <c r="K28" s="124"/>
    </row>
    <row r="29" spans="2:11" s="7" customFormat="1" ht="26.25" customHeight="1">
      <c r="B29" s="27"/>
      <c r="C29" s="28"/>
      <c r="D29" s="125" t="s">
        <v>41</v>
      </c>
      <c r="E29" s="28"/>
      <c r="F29" s="28"/>
      <c r="G29" s="28"/>
      <c r="H29" s="28"/>
      <c r="J29" s="83">
        <f>ROUNDUP($J$88,2)</f>
        <v>0</v>
      </c>
      <c r="K29" s="32"/>
    </row>
    <row r="30" spans="2:11" s="7" customFormat="1" ht="7.5" customHeight="1">
      <c r="B30" s="27"/>
      <c r="C30" s="28"/>
      <c r="D30" s="80"/>
      <c r="E30" s="80"/>
      <c r="F30" s="80"/>
      <c r="G30" s="80"/>
      <c r="H30" s="80"/>
      <c r="I30" s="65"/>
      <c r="J30" s="80"/>
      <c r="K30" s="124"/>
    </row>
    <row r="31" spans="2:11" s="7" customFormat="1" ht="15" customHeight="1">
      <c r="B31" s="27"/>
      <c r="C31" s="28"/>
      <c r="D31" s="28"/>
      <c r="E31" s="28"/>
      <c r="F31" s="33" t="s">
        <v>43</v>
      </c>
      <c r="G31" s="28"/>
      <c r="H31" s="28"/>
      <c r="I31" s="126" t="s">
        <v>42</v>
      </c>
      <c r="J31" s="33" t="s">
        <v>44</v>
      </c>
      <c r="K31" s="32"/>
    </row>
    <row r="32" spans="2:11" s="7" customFormat="1" ht="15" customHeight="1">
      <c r="B32" s="27"/>
      <c r="C32" s="28"/>
      <c r="D32" s="127" t="s">
        <v>45</v>
      </c>
      <c r="E32" s="127" t="s">
        <v>46</v>
      </c>
      <c r="F32" s="128">
        <f>ROUNDUP(SUM($BE$88:$BE$282),2)</f>
        <v>0</v>
      </c>
      <c r="G32" s="28"/>
      <c r="H32" s="28"/>
      <c r="I32" s="129">
        <v>0.21</v>
      </c>
      <c r="J32" s="128">
        <f>ROUNDUP(SUM($BE$88:$BE$282)*$I$32,1)</f>
        <v>0</v>
      </c>
      <c r="K32" s="32"/>
    </row>
    <row r="33" spans="2:11" s="7" customFormat="1" ht="15" customHeight="1">
      <c r="B33" s="27"/>
      <c r="C33" s="28"/>
      <c r="D33" s="28"/>
      <c r="E33" s="127" t="s">
        <v>47</v>
      </c>
      <c r="F33" s="128">
        <f>ROUNDUP(SUM($BF$88:$BF$282),2)</f>
        <v>0</v>
      </c>
      <c r="G33" s="28"/>
      <c r="H33" s="28"/>
      <c r="I33" s="129">
        <v>0.15</v>
      </c>
      <c r="J33" s="128">
        <f>ROUNDUP(SUM($BF$88:$BF$282)*$I$33,1)</f>
        <v>0</v>
      </c>
      <c r="K33" s="32"/>
    </row>
    <row r="34" spans="2:11" s="7" customFormat="1" ht="15" customHeight="1" hidden="1">
      <c r="B34" s="27"/>
      <c r="C34" s="28"/>
      <c r="D34" s="28"/>
      <c r="E34" s="127" t="s">
        <v>48</v>
      </c>
      <c r="F34" s="128">
        <f>ROUNDUP(SUM($BG$88:$BG$282),2)</f>
        <v>0</v>
      </c>
      <c r="G34" s="28"/>
      <c r="H34" s="28"/>
      <c r="I34" s="129">
        <v>0.21</v>
      </c>
      <c r="J34" s="128">
        <v>0</v>
      </c>
      <c r="K34" s="32"/>
    </row>
    <row r="35" spans="2:11" s="7" customFormat="1" ht="15" customHeight="1" hidden="1">
      <c r="B35" s="27"/>
      <c r="C35" s="28"/>
      <c r="D35" s="28"/>
      <c r="E35" s="127" t="s">
        <v>49</v>
      </c>
      <c r="F35" s="128">
        <f>ROUNDUP(SUM($BH$88:$BH$282),2)</f>
        <v>0</v>
      </c>
      <c r="G35" s="28"/>
      <c r="H35" s="28"/>
      <c r="I35" s="129">
        <v>0.15</v>
      </c>
      <c r="J35" s="128">
        <v>0</v>
      </c>
      <c r="K35" s="32"/>
    </row>
    <row r="36" spans="2:11" s="7" customFormat="1" ht="15" customHeight="1" hidden="1">
      <c r="B36" s="27"/>
      <c r="C36" s="28"/>
      <c r="D36" s="28"/>
      <c r="E36" s="127" t="s">
        <v>50</v>
      </c>
      <c r="F36" s="128">
        <f>ROUNDUP(SUM($BI$88:$BI$282),2)</f>
        <v>0</v>
      </c>
      <c r="G36" s="28"/>
      <c r="H36" s="28"/>
      <c r="I36" s="129">
        <v>0</v>
      </c>
      <c r="J36" s="128">
        <v>0</v>
      </c>
      <c r="K36" s="32"/>
    </row>
    <row r="37" spans="2:11" s="7" customFormat="1" ht="7.5" customHeight="1">
      <c r="B37" s="27"/>
      <c r="C37" s="28"/>
      <c r="D37" s="28"/>
      <c r="E37" s="28"/>
      <c r="F37" s="28"/>
      <c r="G37" s="28"/>
      <c r="H37" s="28"/>
      <c r="J37" s="28"/>
      <c r="K37" s="32"/>
    </row>
    <row r="38" spans="2:11" s="7" customFormat="1" ht="26.25" customHeight="1">
      <c r="B38" s="27"/>
      <c r="C38" s="40"/>
      <c r="D38" s="41" t="s">
        <v>51</v>
      </c>
      <c r="E38" s="42"/>
      <c r="F38" s="42"/>
      <c r="G38" s="130" t="s">
        <v>52</v>
      </c>
      <c r="H38" s="43" t="s">
        <v>53</v>
      </c>
      <c r="I38" s="131"/>
      <c r="J38" s="45">
        <f>ROUNDUP(SUM($J$29:$J$36),2)</f>
        <v>0</v>
      </c>
      <c r="K38" s="132"/>
    </row>
    <row r="39" spans="2:11" s="7" customFormat="1" ht="15" customHeight="1">
      <c r="B39" s="48"/>
      <c r="C39" s="49"/>
      <c r="D39" s="49"/>
      <c r="E39" s="49"/>
      <c r="F39" s="49"/>
      <c r="G39" s="49"/>
      <c r="H39" s="49"/>
      <c r="I39" s="133"/>
      <c r="J39" s="49"/>
      <c r="K39" s="50"/>
    </row>
    <row r="43" spans="2:11" s="7" customFormat="1" ht="7.5" customHeight="1">
      <c r="B43" s="134"/>
      <c r="C43" s="135"/>
      <c r="D43" s="135"/>
      <c r="E43" s="135"/>
      <c r="F43" s="135"/>
      <c r="G43" s="135"/>
      <c r="H43" s="135"/>
      <c r="I43" s="135"/>
      <c r="J43" s="135"/>
      <c r="K43" s="136"/>
    </row>
    <row r="44" spans="2:11" s="7" customFormat="1" ht="37.5" customHeight="1">
      <c r="B44" s="27"/>
      <c r="C44" s="13" t="s">
        <v>109</v>
      </c>
      <c r="D44" s="28"/>
      <c r="E44" s="28"/>
      <c r="F44" s="28"/>
      <c r="G44" s="28"/>
      <c r="H44" s="28"/>
      <c r="J44" s="28"/>
      <c r="K44" s="32"/>
    </row>
    <row r="45" spans="2:11" s="7" customFormat="1" ht="7.5" customHeight="1">
      <c r="B45" s="27"/>
      <c r="C45" s="28"/>
      <c r="D45" s="28"/>
      <c r="E45" s="28"/>
      <c r="F45" s="28"/>
      <c r="G45" s="28"/>
      <c r="H45" s="28"/>
      <c r="J45" s="28"/>
      <c r="K45" s="32"/>
    </row>
    <row r="46" spans="2:11" s="7" customFormat="1" ht="15" customHeight="1">
      <c r="B46" s="27"/>
      <c r="C46" s="22" t="s">
        <v>15</v>
      </c>
      <c r="D46" s="28"/>
      <c r="E46" s="28"/>
      <c r="F46" s="28"/>
      <c r="G46" s="28"/>
      <c r="H46" s="28"/>
      <c r="J46" s="28"/>
      <c r="K46" s="32"/>
    </row>
    <row r="47" spans="2:11" s="7" customFormat="1" ht="16.5" customHeight="1">
      <c r="B47" s="27"/>
      <c r="C47" s="28"/>
      <c r="D47" s="28"/>
      <c r="E47" s="118" t="str">
        <f>$E$7</f>
        <v>Oprava opěrné zdi v ulici Pražská silnice v Karlových Varech</v>
      </c>
      <c r="F47" s="28"/>
      <c r="G47" s="28"/>
      <c r="H47" s="28"/>
      <c r="J47" s="28"/>
      <c r="K47" s="32"/>
    </row>
    <row r="48" spans="2:11" s="2" customFormat="1" ht="15.75" customHeight="1">
      <c r="B48" s="11"/>
      <c r="C48" s="22" t="s">
        <v>105</v>
      </c>
      <c r="D48" s="12"/>
      <c r="E48" s="12"/>
      <c r="F48" s="12"/>
      <c r="G48" s="12"/>
      <c r="H48" s="12"/>
      <c r="J48" s="12"/>
      <c r="K48" s="14"/>
    </row>
    <row r="49" spans="2:11" s="7" customFormat="1" ht="16.5" customHeight="1">
      <c r="B49" s="27"/>
      <c r="C49" s="28"/>
      <c r="D49" s="28"/>
      <c r="E49" s="118" t="s">
        <v>106</v>
      </c>
      <c r="F49" s="28"/>
      <c r="G49" s="28"/>
      <c r="H49" s="28"/>
      <c r="J49" s="28"/>
      <c r="K49" s="32"/>
    </row>
    <row r="50" spans="2:11" s="7" customFormat="1" ht="15" customHeight="1">
      <c r="B50" s="27"/>
      <c r="C50" s="22" t="s">
        <v>107</v>
      </c>
      <c r="D50" s="28"/>
      <c r="E50" s="28"/>
      <c r="F50" s="28"/>
      <c r="G50" s="28"/>
      <c r="H50" s="28"/>
      <c r="J50" s="28"/>
      <c r="K50" s="32"/>
    </row>
    <row r="51" spans="2:11" s="7" customFormat="1" ht="19.5" customHeight="1">
      <c r="B51" s="27"/>
      <c r="C51" s="28"/>
      <c r="D51" s="28"/>
      <c r="E51" s="60" t="str">
        <f>$E$11</f>
        <v>SO.02 01 - Soupis prací</v>
      </c>
      <c r="F51" s="28"/>
      <c r="G51" s="28"/>
      <c r="H51" s="28"/>
      <c r="J51" s="28"/>
      <c r="K51" s="32"/>
    </row>
    <row r="52" spans="2:11" s="7" customFormat="1" ht="7.5" customHeight="1">
      <c r="B52" s="27"/>
      <c r="C52" s="28"/>
      <c r="D52" s="28"/>
      <c r="E52" s="28"/>
      <c r="F52" s="28"/>
      <c r="G52" s="28"/>
      <c r="H52" s="28"/>
      <c r="J52" s="28"/>
      <c r="K52" s="32"/>
    </row>
    <row r="53" spans="2:11" s="7" customFormat="1" ht="18.75" customHeight="1">
      <c r="B53" s="27"/>
      <c r="C53" s="22" t="s">
        <v>22</v>
      </c>
      <c r="D53" s="28"/>
      <c r="E53" s="28"/>
      <c r="F53" s="18" t="str">
        <f>$F$14</f>
        <v>Karlovy Vary</v>
      </c>
      <c r="G53" s="28"/>
      <c r="H53" s="28"/>
      <c r="I53" s="123" t="s">
        <v>24</v>
      </c>
      <c r="J53" s="63">
        <f>IF($J$14="","",$J$14)</f>
        <v>0</v>
      </c>
      <c r="K53" s="32"/>
    </row>
    <row r="54" spans="2:11" s="7" customFormat="1" ht="7.5" customHeight="1">
      <c r="B54" s="27"/>
      <c r="C54" s="28"/>
      <c r="D54" s="28"/>
      <c r="E54" s="28"/>
      <c r="F54" s="28"/>
      <c r="G54" s="28"/>
      <c r="H54" s="28"/>
      <c r="J54" s="28"/>
      <c r="K54" s="32"/>
    </row>
    <row r="55" spans="2:11" s="7" customFormat="1" ht="15.75" customHeight="1">
      <c r="B55" s="27"/>
      <c r="C55" s="22" t="s">
        <v>28</v>
      </c>
      <c r="D55" s="28"/>
      <c r="E55" s="28"/>
      <c r="F55" s="18" t="str">
        <f>$E$17</f>
        <v>Statutární město Karlovy Vary</v>
      </c>
      <c r="G55" s="28"/>
      <c r="H55" s="28"/>
      <c r="I55" s="123" t="s">
        <v>35</v>
      </c>
      <c r="J55" s="18" t="str">
        <f>$E$23</f>
        <v>Ing. Miloslav Čáp, Ph.D.</v>
      </c>
      <c r="K55" s="32"/>
    </row>
    <row r="56" spans="2:11" s="7" customFormat="1" ht="15" customHeight="1">
      <c r="B56" s="27"/>
      <c r="C56" s="22" t="s">
        <v>33</v>
      </c>
      <c r="D56" s="28"/>
      <c r="E56" s="28"/>
      <c r="F56" s="18">
        <f>IF($E$20="","",$E$20)</f>
        <v>0</v>
      </c>
      <c r="G56" s="28"/>
      <c r="H56" s="28"/>
      <c r="J56" s="28"/>
      <c r="K56" s="32"/>
    </row>
    <row r="57" spans="2:11" s="7" customFormat="1" ht="11.25" customHeight="1">
      <c r="B57" s="27"/>
      <c r="C57" s="28"/>
      <c r="D57" s="28"/>
      <c r="E57" s="28"/>
      <c r="F57" s="28"/>
      <c r="G57" s="28"/>
      <c r="H57" s="28"/>
      <c r="J57" s="28"/>
      <c r="K57" s="32"/>
    </row>
    <row r="58" spans="2:11" s="7" customFormat="1" ht="30" customHeight="1">
      <c r="B58" s="27"/>
      <c r="C58" s="137" t="s">
        <v>110</v>
      </c>
      <c r="D58" s="40"/>
      <c r="E58" s="40"/>
      <c r="F58" s="40"/>
      <c r="G58" s="40"/>
      <c r="H58" s="40"/>
      <c r="I58" s="138"/>
      <c r="J58" s="139" t="s">
        <v>111</v>
      </c>
      <c r="K58" s="47"/>
    </row>
    <row r="59" spans="2:11" s="7" customFormat="1" ht="11.25" customHeight="1">
      <c r="B59" s="27"/>
      <c r="C59" s="28"/>
      <c r="D59" s="28"/>
      <c r="E59" s="28"/>
      <c r="F59" s="28"/>
      <c r="G59" s="28"/>
      <c r="H59" s="28"/>
      <c r="J59" s="28"/>
      <c r="K59" s="32"/>
    </row>
    <row r="60" spans="2:47" s="7" customFormat="1" ht="30" customHeight="1">
      <c r="B60" s="27"/>
      <c r="C60" s="82" t="s">
        <v>112</v>
      </c>
      <c r="D60" s="28"/>
      <c r="E60" s="28"/>
      <c r="F60" s="28"/>
      <c r="G60" s="28"/>
      <c r="H60" s="28"/>
      <c r="J60" s="83">
        <f>ROUNDUP($J$88,2)</f>
        <v>0</v>
      </c>
      <c r="K60" s="32"/>
      <c r="AU60" s="7" t="s">
        <v>113</v>
      </c>
    </row>
    <row r="61" spans="2:11" s="89" customFormat="1" ht="25.5" customHeight="1">
      <c r="B61" s="140"/>
      <c r="C61" s="141"/>
      <c r="D61" s="142" t="s">
        <v>114</v>
      </c>
      <c r="E61" s="142"/>
      <c r="F61" s="142"/>
      <c r="G61" s="142"/>
      <c r="H61" s="142"/>
      <c r="I61" s="143"/>
      <c r="J61" s="144">
        <f>ROUNDUP($J$89,2)</f>
        <v>0</v>
      </c>
      <c r="K61" s="145"/>
    </row>
    <row r="62" spans="2:11" s="102" customFormat="1" ht="21" customHeight="1">
      <c r="B62" s="146"/>
      <c r="C62" s="104"/>
      <c r="D62" s="147" t="s">
        <v>115</v>
      </c>
      <c r="E62" s="147"/>
      <c r="F62" s="147"/>
      <c r="G62" s="147"/>
      <c r="H62" s="147"/>
      <c r="I62" s="148"/>
      <c r="J62" s="149">
        <f>ROUNDUP($J$90,2)</f>
        <v>0</v>
      </c>
      <c r="K62" s="150"/>
    </row>
    <row r="63" spans="2:11" s="102" customFormat="1" ht="21" customHeight="1">
      <c r="B63" s="146"/>
      <c r="C63" s="104"/>
      <c r="D63" s="147" t="s">
        <v>116</v>
      </c>
      <c r="E63" s="147"/>
      <c r="F63" s="147"/>
      <c r="G63" s="147"/>
      <c r="H63" s="147"/>
      <c r="I63" s="148"/>
      <c r="J63" s="149">
        <f>ROUNDUP($J$148,2)</f>
        <v>0</v>
      </c>
      <c r="K63" s="150"/>
    </row>
    <row r="64" spans="2:11" s="102" customFormat="1" ht="21" customHeight="1">
      <c r="B64" s="146"/>
      <c r="C64" s="104"/>
      <c r="D64" s="147" t="s">
        <v>117</v>
      </c>
      <c r="E64" s="147"/>
      <c r="F64" s="147"/>
      <c r="G64" s="147"/>
      <c r="H64" s="147"/>
      <c r="I64" s="148"/>
      <c r="J64" s="149">
        <f>ROUNDUP($J$218,2)</f>
        <v>0</v>
      </c>
      <c r="K64" s="150"/>
    </row>
    <row r="65" spans="2:11" s="102" customFormat="1" ht="15.75" customHeight="1">
      <c r="B65" s="146"/>
      <c r="C65" s="104"/>
      <c r="D65" s="147" t="s">
        <v>118</v>
      </c>
      <c r="E65" s="147"/>
      <c r="F65" s="147"/>
      <c r="G65" s="147"/>
      <c r="H65" s="147"/>
      <c r="I65" s="148"/>
      <c r="J65" s="149">
        <f>ROUNDUP($J$268,2)</f>
        <v>0</v>
      </c>
      <c r="K65" s="150"/>
    </row>
    <row r="66" spans="2:11" s="102" customFormat="1" ht="21" customHeight="1">
      <c r="B66" s="146"/>
      <c r="C66" s="104"/>
      <c r="D66" s="147" t="s">
        <v>119</v>
      </c>
      <c r="E66" s="147"/>
      <c r="F66" s="147"/>
      <c r="G66" s="147"/>
      <c r="H66" s="147"/>
      <c r="I66" s="148"/>
      <c r="J66" s="149">
        <f>ROUNDUP($J$279,2)</f>
        <v>0</v>
      </c>
      <c r="K66" s="150"/>
    </row>
    <row r="67" spans="2:11" s="7" customFormat="1" ht="22.5" customHeight="1">
      <c r="B67" s="27"/>
      <c r="C67" s="28"/>
      <c r="D67" s="28"/>
      <c r="E67" s="28"/>
      <c r="F67" s="28"/>
      <c r="G67" s="28"/>
      <c r="H67" s="28"/>
      <c r="J67" s="28"/>
      <c r="K67" s="32"/>
    </row>
    <row r="68" spans="2:11" s="7" customFormat="1" ht="7.5" customHeight="1">
      <c r="B68" s="48"/>
      <c r="C68" s="49"/>
      <c r="D68" s="49"/>
      <c r="E68" s="49"/>
      <c r="F68" s="49"/>
      <c r="G68" s="49"/>
      <c r="H68" s="49"/>
      <c r="I68" s="133"/>
      <c r="J68" s="49"/>
      <c r="K68" s="50"/>
    </row>
    <row r="72" spans="2:12" s="7" customFormat="1" ht="7.5" customHeight="1">
      <c r="B72" s="51"/>
      <c r="C72" s="52"/>
      <c r="D72" s="52"/>
      <c r="E72" s="52"/>
      <c r="F72" s="52"/>
      <c r="G72" s="52"/>
      <c r="H72" s="52"/>
      <c r="I72" s="135"/>
      <c r="J72" s="52"/>
      <c r="K72" s="52"/>
      <c r="L72" s="53"/>
    </row>
    <row r="73" spans="2:12" s="7" customFormat="1" ht="37.5" customHeight="1">
      <c r="B73" s="27"/>
      <c r="C73" s="13" t="s">
        <v>120</v>
      </c>
      <c r="D73" s="28"/>
      <c r="E73" s="28"/>
      <c r="F73" s="28"/>
      <c r="G73" s="28"/>
      <c r="H73" s="28"/>
      <c r="J73" s="28"/>
      <c r="K73" s="28"/>
      <c r="L73" s="53"/>
    </row>
    <row r="74" spans="2:12" s="7" customFormat="1" ht="7.5" customHeight="1">
      <c r="B74" s="27"/>
      <c r="C74" s="28"/>
      <c r="D74" s="28"/>
      <c r="E74" s="28"/>
      <c r="F74" s="28"/>
      <c r="G74" s="28"/>
      <c r="H74" s="28"/>
      <c r="J74" s="28"/>
      <c r="K74" s="28"/>
      <c r="L74" s="53"/>
    </row>
    <row r="75" spans="2:12" s="7" customFormat="1" ht="15" customHeight="1">
      <c r="B75" s="27"/>
      <c r="C75" s="22" t="s">
        <v>15</v>
      </c>
      <c r="D75" s="28"/>
      <c r="E75" s="28"/>
      <c r="F75" s="28"/>
      <c r="G75" s="28"/>
      <c r="H75" s="28"/>
      <c r="J75" s="28"/>
      <c r="K75" s="28"/>
      <c r="L75" s="53"/>
    </row>
    <row r="76" spans="2:12" s="7" customFormat="1" ht="16.5" customHeight="1">
      <c r="B76" s="27"/>
      <c r="C76" s="28"/>
      <c r="D76" s="28"/>
      <c r="E76" s="118" t="str">
        <f>$E$7</f>
        <v>Oprava opěrné zdi v ulici Pražská silnice v Karlových Varech</v>
      </c>
      <c r="F76" s="28"/>
      <c r="G76" s="28"/>
      <c r="H76" s="28"/>
      <c r="J76" s="28"/>
      <c r="K76" s="28"/>
      <c r="L76" s="53"/>
    </row>
    <row r="77" spans="2:12" s="2" customFormat="1" ht="15.75" customHeight="1">
      <c r="B77" s="11"/>
      <c r="C77" s="22" t="s">
        <v>105</v>
      </c>
      <c r="D77" s="12"/>
      <c r="E77" s="12"/>
      <c r="F77" s="12"/>
      <c r="G77" s="12"/>
      <c r="H77" s="12"/>
      <c r="J77" s="12"/>
      <c r="K77" s="12"/>
      <c r="L77" s="151"/>
    </row>
    <row r="78" spans="2:12" s="7" customFormat="1" ht="16.5" customHeight="1">
      <c r="B78" s="27"/>
      <c r="C78" s="28"/>
      <c r="D78" s="28"/>
      <c r="E78" s="118" t="s">
        <v>106</v>
      </c>
      <c r="F78" s="28"/>
      <c r="G78" s="28"/>
      <c r="H78" s="28"/>
      <c r="J78" s="28"/>
      <c r="K78" s="28"/>
      <c r="L78" s="53"/>
    </row>
    <row r="79" spans="2:12" s="7" customFormat="1" ht="15" customHeight="1">
      <c r="B79" s="27"/>
      <c r="C79" s="22" t="s">
        <v>107</v>
      </c>
      <c r="D79" s="28"/>
      <c r="E79" s="28"/>
      <c r="F79" s="28"/>
      <c r="G79" s="28"/>
      <c r="H79" s="28"/>
      <c r="J79" s="28"/>
      <c r="K79" s="28"/>
      <c r="L79" s="53"/>
    </row>
    <row r="80" spans="2:12" s="7" customFormat="1" ht="19.5" customHeight="1">
      <c r="B80" s="27"/>
      <c r="C80" s="28"/>
      <c r="D80" s="28"/>
      <c r="E80" s="60" t="str">
        <f>$E$11</f>
        <v>SO.02 01 - Soupis prací</v>
      </c>
      <c r="F80" s="28"/>
      <c r="G80" s="28"/>
      <c r="H80" s="28"/>
      <c r="J80" s="28"/>
      <c r="K80" s="28"/>
      <c r="L80" s="53"/>
    </row>
    <row r="81" spans="2:12" s="7" customFormat="1" ht="7.5" customHeight="1">
      <c r="B81" s="27"/>
      <c r="C81" s="28"/>
      <c r="D81" s="28"/>
      <c r="E81" s="28"/>
      <c r="F81" s="28"/>
      <c r="G81" s="28"/>
      <c r="H81" s="28"/>
      <c r="J81" s="28"/>
      <c r="K81" s="28"/>
      <c r="L81" s="53"/>
    </row>
    <row r="82" spans="2:12" s="7" customFormat="1" ht="18.75" customHeight="1">
      <c r="B82" s="27"/>
      <c r="C82" s="22" t="s">
        <v>22</v>
      </c>
      <c r="D82" s="28"/>
      <c r="E82" s="28"/>
      <c r="F82" s="18" t="str">
        <f>$F$14</f>
        <v>Karlovy Vary</v>
      </c>
      <c r="G82" s="28"/>
      <c r="H82" s="28"/>
      <c r="I82" s="123" t="s">
        <v>24</v>
      </c>
      <c r="J82" s="63">
        <f>IF($J$14="","",$J$14)</f>
        <v>0</v>
      </c>
      <c r="K82" s="28"/>
      <c r="L82" s="53"/>
    </row>
    <row r="83" spans="2:12" s="7" customFormat="1" ht="7.5" customHeight="1">
      <c r="B83" s="27"/>
      <c r="C83" s="28"/>
      <c r="D83" s="28"/>
      <c r="E83" s="28"/>
      <c r="F83" s="28"/>
      <c r="G83" s="28"/>
      <c r="H83" s="28"/>
      <c r="J83" s="28"/>
      <c r="K83" s="28"/>
      <c r="L83" s="53"/>
    </row>
    <row r="84" spans="2:12" s="7" customFormat="1" ht="15.75" customHeight="1">
      <c r="B84" s="27"/>
      <c r="C84" s="22" t="s">
        <v>28</v>
      </c>
      <c r="D84" s="28"/>
      <c r="E84" s="28"/>
      <c r="F84" s="18" t="str">
        <f>$E$17</f>
        <v>Statutární město Karlovy Vary</v>
      </c>
      <c r="G84" s="28"/>
      <c r="H84" s="28"/>
      <c r="I84" s="123" t="s">
        <v>35</v>
      </c>
      <c r="J84" s="18" t="str">
        <f>$E$23</f>
        <v>Ing. Miloslav Čáp, Ph.D.</v>
      </c>
      <c r="K84" s="28"/>
      <c r="L84" s="53"/>
    </row>
    <row r="85" spans="2:12" s="7" customFormat="1" ht="15" customHeight="1">
      <c r="B85" s="27"/>
      <c r="C85" s="22" t="s">
        <v>33</v>
      </c>
      <c r="D85" s="28"/>
      <c r="E85" s="28"/>
      <c r="F85" s="18">
        <f>IF($E$20="","",$E$20)</f>
        <v>0</v>
      </c>
      <c r="G85" s="28"/>
      <c r="H85" s="28"/>
      <c r="J85" s="28"/>
      <c r="K85" s="28"/>
      <c r="L85" s="53"/>
    </row>
    <row r="86" spans="2:12" s="7" customFormat="1" ht="11.25" customHeight="1">
      <c r="B86" s="27"/>
      <c r="C86" s="28"/>
      <c r="D86" s="28"/>
      <c r="E86" s="28"/>
      <c r="F86" s="28"/>
      <c r="G86" s="28"/>
      <c r="H86" s="28"/>
      <c r="J86" s="28"/>
      <c r="K86" s="28"/>
      <c r="L86" s="53"/>
    </row>
    <row r="87" spans="2:20" s="152" customFormat="1" ht="30" customHeight="1">
      <c r="B87" s="153"/>
      <c r="C87" s="154" t="s">
        <v>121</v>
      </c>
      <c r="D87" s="155" t="s">
        <v>60</v>
      </c>
      <c r="E87" s="155" t="s">
        <v>56</v>
      </c>
      <c r="F87" s="155" t="s">
        <v>122</v>
      </c>
      <c r="G87" s="155" t="s">
        <v>123</v>
      </c>
      <c r="H87" s="155" t="s">
        <v>124</v>
      </c>
      <c r="I87" s="156" t="s">
        <v>125</v>
      </c>
      <c r="J87" s="155" t="s">
        <v>126</v>
      </c>
      <c r="K87" s="157" t="s">
        <v>127</v>
      </c>
      <c r="L87" s="158"/>
      <c r="M87" s="75" t="s">
        <v>128</v>
      </c>
      <c r="N87" s="76" t="s">
        <v>45</v>
      </c>
      <c r="O87" s="76" t="s">
        <v>129</v>
      </c>
      <c r="P87" s="76" t="s">
        <v>130</v>
      </c>
      <c r="Q87" s="76" t="s">
        <v>131</v>
      </c>
      <c r="R87" s="76" t="s">
        <v>132</v>
      </c>
      <c r="S87" s="76" t="s">
        <v>133</v>
      </c>
      <c r="T87" s="77" t="s">
        <v>134</v>
      </c>
    </row>
    <row r="88" spans="2:63" s="7" customFormat="1" ht="30" customHeight="1">
      <c r="B88" s="27"/>
      <c r="C88" s="82" t="s">
        <v>112</v>
      </c>
      <c r="D88" s="28"/>
      <c r="E88" s="28"/>
      <c r="F88" s="28"/>
      <c r="G88" s="28"/>
      <c r="H88" s="28"/>
      <c r="J88" s="159">
        <f>$BK$88</f>
        <v>0</v>
      </c>
      <c r="K88" s="28"/>
      <c r="L88" s="53"/>
      <c r="M88" s="79"/>
      <c r="N88" s="80"/>
      <c r="O88" s="80"/>
      <c r="P88" s="160">
        <f>$P$89</f>
        <v>0</v>
      </c>
      <c r="Q88" s="80"/>
      <c r="R88" s="160">
        <f>$R$89</f>
        <v>261.8083087051</v>
      </c>
      <c r="S88" s="80"/>
      <c r="T88" s="161">
        <f>$T$89</f>
        <v>220.58232499999997</v>
      </c>
      <c r="AT88" s="7" t="s">
        <v>74</v>
      </c>
      <c r="AU88" s="7" t="s">
        <v>113</v>
      </c>
      <c r="BK88" s="162">
        <f>$BK$89</f>
        <v>0</v>
      </c>
    </row>
    <row r="89" spans="2:63" s="163" customFormat="1" ht="37.5" customHeight="1">
      <c r="B89" s="164"/>
      <c r="C89" s="165"/>
      <c r="D89" s="166" t="s">
        <v>74</v>
      </c>
      <c r="E89" s="167" t="s">
        <v>135</v>
      </c>
      <c r="F89" s="167" t="s">
        <v>136</v>
      </c>
      <c r="G89" s="165"/>
      <c r="H89" s="165"/>
      <c r="J89" s="168">
        <f>$BK$89</f>
        <v>0</v>
      </c>
      <c r="K89" s="165"/>
      <c r="L89" s="169"/>
      <c r="M89" s="170"/>
      <c r="N89" s="165"/>
      <c r="O89" s="165"/>
      <c r="P89" s="171">
        <f>$P$90+$P$148+$P$218+$P$279</f>
        <v>0</v>
      </c>
      <c r="Q89" s="165"/>
      <c r="R89" s="171">
        <f>$R$90+$R$148+$R$218+$R$279</f>
        <v>261.8083087051</v>
      </c>
      <c r="S89" s="165"/>
      <c r="T89" s="172">
        <f>$T$90+$T$148+$T$218+$T$279</f>
        <v>220.58232499999997</v>
      </c>
      <c r="AR89" s="173" t="s">
        <v>21</v>
      </c>
      <c r="AT89" s="173" t="s">
        <v>74</v>
      </c>
      <c r="AU89" s="173" t="s">
        <v>75</v>
      </c>
      <c r="AY89" s="173" t="s">
        <v>137</v>
      </c>
      <c r="BK89" s="174">
        <f>$BK$90+$BK$148+$BK$218+$BK$279</f>
        <v>0</v>
      </c>
    </row>
    <row r="90" spans="2:63" s="163" customFormat="1" ht="21" customHeight="1">
      <c r="B90" s="164"/>
      <c r="C90" s="165"/>
      <c r="D90" s="166" t="s">
        <v>74</v>
      </c>
      <c r="E90" s="175" t="s">
        <v>21</v>
      </c>
      <c r="F90" s="175" t="s">
        <v>138</v>
      </c>
      <c r="G90" s="165"/>
      <c r="H90" s="165"/>
      <c r="J90" s="176">
        <f>$BK$90</f>
        <v>0</v>
      </c>
      <c r="K90" s="165"/>
      <c r="L90" s="169"/>
      <c r="M90" s="170"/>
      <c r="N90" s="165"/>
      <c r="O90" s="165"/>
      <c r="P90" s="171">
        <f>SUM($P$91:$P$147)</f>
        <v>0</v>
      </c>
      <c r="Q90" s="165"/>
      <c r="R90" s="171">
        <f>SUM($R$91:$R$147)</f>
        <v>12.02122113</v>
      </c>
      <c r="S90" s="165"/>
      <c r="T90" s="172">
        <f>SUM($T$91:$T$147)</f>
        <v>0</v>
      </c>
      <c r="AR90" s="173" t="s">
        <v>21</v>
      </c>
      <c r="AT90" s="173" t="s">
        <v>74</v>
      </c>
      <c r="AU90" s="173" t="s">
        <v>21</v>
      </c>
      <c r="AY90" s="173" t="s">
        <v>137</v>
      </c>
      <c r="BK90" s="174">
        <f>SUM($BK$91:$BK$147)</f>
        <v>0</v>
      </c>
    </row>
    <row r="91" spans="2:65" s="7" customFormat="1" ht="15.75" customHeight="1">
      <c r="B91" s="27"/>
      <c r="C91" s="177" t="s">
        <v>21</v>
      </c>
      <c r="D91" s="177" t="s">
        <v>139</v>
      </c>
      <c r="E91" s="178" t="s">
        <v>140</v>
      </c>
      <c r="F91" s="179" t="s">
        <v>141</v>
      </c>
      <c r="G91" s="180" t="s">
        <v>142</v>
      </c>
      <c r="H91" s="181">
        <v>10</v>
      </c>
      <c r="I91" s="182"/>
      <c r="J91" s="183">
        <f>ROUND($I$91*$H$91,2)</f>
        <v>0</v>
      </c>
      <c r="K91" s="179" t="s">
        <v>143</v>
      </c>
      <c r="L91" s="53"/>
      <c r="M91" s="184"/>
      <c r="N91" s="185" t="s">
        <v>46</v>
      </c>
      <c r="O91" s="28"/>
      <c r="P91" s="28"/>
      <c r="Q91" s="186">
        <v>0</v>
      </c>
      <c r="R91" s="186">
        <f>$Q$91*$H$91</f>
        <v>0</v>
      </c>
      <c r="S91" s="186">
        <v>0</v>
      </c>
      <c r="T91" s="187">
        <f>$S$91*$H$91</f>
        <v>0</v>
      </c>
      <c r="AR91" s="119" t="s">
        <v>144</v>
      </c>
      <c r="AT91" s="119" t="s">
        <v>139</v>
      </c>
      <c r="AU91" s="119" t="s">
        <v>83</v>
      </c>
      <c r="AY91" s="7" t="s">
        <v>137</v>
      </c>
      <c r="BE91" s="188">
        <f>IF($N$91="základní",$J$91,0)</f>
        <v>0</v>
      </c>
      <c r="BF91" s="188">
        <f>IF($N$91="snížená",$J$91,0)</f>
        <v>0</v>
      </c>
      <c r="BG91" s="188">
        <f>IF($N$91="zákl. přenesená",$J$91,0)</f>
        <v>0</v>
      </c>
      <c r="BH91" s="188">
        <f>IF($N$91="sníž. přenesená",$J$91,0)</f>
        <v>0</v>
      </c>
      <c r="BI91" s="188">
        <f>IF($N$91="nulová",$J$91,0)</f>
        <v>0</v>
      </c>
      <c r="BJ91" s="119" t="s">
        <v>21</v>
      </c>
      <c r="BK91" s="188">
        <f>ROUND($I$91*$H$91,2)</f>
        <v>0</v>
      </c>
      <c r="BL91" s="119" t="s">
        <v>144</v>
      </c>
      <c r="BM91" s="119" t="s">
        <v>145</v>
      </c>
    </row>
    <row r="92" spans="2:47" s="7" customFormat="1" ht="27" customHeight="1">
      <c r="B92" s="27"/>
      <c r="C92" s="28"/>
      <c r="D92" s="189" t="s">
        <v>146</v>
      </c>
      <c r="E92" s="28"/>
      <c r="F92" s="190" t="s">
        <v>147</v>
      </c>
      <c r="G92" s="28"/>
      <c r="H92" s="28"/>
      <c r="J92" s="28"/>
      <c r="K92" s="28"/>
      <c r="L92" s="53"/>
      <c r="M92" s="69"/>
      <c r="N92" s="28"/>
      <c r="O92" s="28"/>
      <c r="P92" s="28"/>
      <c r="Q92" s="28"/>
      <c r="R92" s="28"/>
      <c r="S92" s="28"/>
      <c r="T92" s="70"/>
      <c r="AT92" s="7" t="s">
        <v>146</v>
      </c>
      <c r="AU92" s="7" t="s">
        <v>83</v>
      </c>
    </row>
    <row r="93" spans="2:47" s="7" customFormat="1" ht="98.25" customHeight="1">
      <c r="B93" s="27"/>
      <c r="C93" s="28"/>
      <c r="D93" s="191" t="s">
        <v>148</v>
      </c>
      <c r="E93" s="28"/>
      <c r="F93" s="192" t="s">
        <v>149</v>
      </c>
      <c r="G93" s="28"/>
      <c r="H93" s="28"/>
      <c r="J93" s="28"/>
      <c r="K93" s="28"/>
      <c r="L93" s="53"/>
      <c r="M93" s="69"/>
      <c r="N93" s="28"/>
      <c r="O93" s="28"/>
      <c r="P93" s="28"/>
      <c r="Q93" s="28"/>
      <c r="R93" s="28"/>
      <c r="S93" s="28"/>
      <c r="T93" s="70"/>
      <c r="AT93" s="7" t="s">
        <v>148</v>
      </c>
      <c r="AU93" s="7" t="s">
        <v>83</v>
      </c>
    </row>
    <row r="94" spans="2:51" s="7" customFormat="1" ht="15.75" customHeight="1">
      <c r="B94" s="193"/>
      <c r="C94" s="194"/>
      <c r="D94" s="191" t="s">
        <v>150</v>
      </c>
      <c r="E94" s="195"/>
      <c r="F94" s="196" t="s">
        <v>151</v>
      </c>
      <c r="G94" s="194"/>
      <c r="H94" s="195"/>
      <c r="J94" s="194"/>
      <c r="K94" s="194"/>
      <c r="L94" s="197"/>
      <c r="M94" s="198"/>
      <c r="N94" s="194"/>
      <c r="O94" s="194"/>
      <c r="P94" s="194"/>
      <c r="Q94" s="194"/>
      <c r="R94" s="194"/>
      <c r="S94" s="194"/>
      <c r="T94" s="199"/>
      <c r="AT94" s="200" t="s">
        <v>150</v>
      </c>
      <c r="AU94" s="200" t="s">
        <v>83</v>
      </c>
      <c r="AV94" s="201" t="s">
        <v>21</v>
      </c>
      <c r="AW94" s="201" t="s">
        <v>113</v>
      </c>
      <c r="AX94" s="201" t="s">
        <v>75</v>
      </c>
      <c r="AY94" s="200" t="s">
        <v>137</v>
      </c>
    </row>
    <row r="95" spans="2:51" s="7" customFormat="1" ht="15.75" customHeight="1">
      <c r="B95" s="193"/>
      <c r="C95" s="194"/>
      <c r="D95" s="191" t="s">
        <v>150</v>
      </c>
      <c r="E95" s="195"/>
      <c r="F95" s="196" t="s">
        <v>152</v>
      </c>
      <c r="G95" s="194"/>
      <c r="H95" s="195"/>
      <c r="J95" s="194"/>
      <c r="K95" s="194"/>
      <c r="L95" s="197"/>
      <c r="M95" s="198"/>
      <c r="N95" s="194"/>
      <c r="O95" s="194"/>
      <c r="P95" s="194"/>
      <c r="Q95" s="194"/>
      <c r="R95" s="194"/>
      <c r="S95" s="194"/>
      <c r="T95" s="199"/>
      <c r="AT95" s="200" t="s">
        <v>150</v>
      </c>
      <c r="AU95" s="200" t="s">
        <v>83</v>
      </c>
      <c r="AV95" s="201" t="s">
        <v>21</v>
      </c>
      <c r="AW95" s="201" t="s">
        <v>113</v>
      </c>
      <c r="AX95" s="201" t="s">
        <v>75</v>
      </c>
      <c r="AY95" s="200" t="s">
        <v>137</v>
      </c>
    </row>
    <row r="96" spans="2:51" s="7" customFormat="1" ht="15.75" customHeight="1">
      <c r="B96" s="202"/>
      <c r="C96" s="203"/>
      <c r="D96" s="191" t="s">
        <v>150</v>
      </c>
      <c r="E96" s="204"/>
      <c r="F96" s="205" t="s">
        <v>153</v>
      </c>
      <c r="G96" s="203"/>
      <c r="H96" s="206">
        <v>10</v>
      </c>
      <c r="J96" s="203"/>
      <c r="K96" s="203"/>
      <c r="L96" s="207"/>
      <c r="M96" s="208"/>
      <c r="N96" s="203"/>
      <c r="O96" s="203"/>
      <c r="P96" s="203"/>
      <c r="Q96" s="203"/>
      <c r="R96" s="203"/>
      <c r="S96" s="203"/>
      <c r="T96" s="209"/>
      <c r="AT96" s="210" t="s">
        <v>150</v>
      </c>
      <c r="AU96" s="210" t="s">
        <v>83</v>
      </c>
      <c r="AV96" s="211" t="s">
        <v>83</v>
      </c>
      <c r="AW96" s="211" t="s">
        <v>113</v>
      </c>
      <c r="AX96" s="211" t="s">
        <v>75</v>
      </c>
      <c r="AY96" s="210" t="s">
        <v>137</v>
      </c>
    </row>
    <row r="97" spans="2:65" s="7" customFormat="1" ht="15.75" customHeight="1">
      <c r="B97" s="27"/>
      <c r="C97" s="212" t="s">
        <v>83</v>
      </c>
      <c r="D97" s="212" t="s">
        <v>154</v>
      </c>
      <c r="E97" s="213" t="s">
        <v>155</v>
      </c>
      <c r="F97" s="214" t="s">
        <v>156</v>
      </c>
      <c r="G97" s="215" t="s">
        <v>142</v>
      </c>
      <c r="H97" s="216">
        <v>10</v>
      </c>
      <c r="I97" s="217"/>
      <c r="J97" s="218">
        <f>ROUND($I$97*$H$97,2)</f>
        <v>0</v>
      </c>
      <c r="K97" s="214" t="s">
        <v>143</v>
      </c>
      <c r="L97" s="219"/>
      <c r="M97" s="220"/>
      <c r="N97" s="221" t="s">
        <v>46</v>
      </c>
      <c r="O97" s="28"/>
      <c r="P97" s="28"/>
      <c r="Q97" s="186">
        <v>0.6</v>
      </c>
      <c r="R97" s="186">
        <f>$Q$97*$H$97</f>
        <v>6</v>
      </c>
      <c r="S97" s="186">
        <v>0</v>
      </c>
      <c r="T97" s="187">
        <f>$S$97*$H$97</f>
        <v>0</v>
      </c>
      <c r="AR97" s="119" t="s">
        <v>157</v>
      </c>
      <c r="AT97" s="119" t="s">
        <v>154</v>
      </c>
      <c r="AU97" s="119" t="s">
        <v>83</v>
      </c>
      <c r="AY97" s="7" t="s">
        <v>137</v>
      </c>
      <c r="BE97" s="188">
        <f>IF($N$97="základní",$J$97,0)</f>
        <v>0</v>
      </c>
      <c r="BF97" s="188">
        <f>IF($N$97="snížená",$J$97,0)</f>
        <v>0</v>
      </c>
      <c r="BG97" s="188">
        <f>IF($N$97="zákl. přenesená",$J$97,0)</f>
        <v>0</v>
      </c>
      <c r="BH97" s="188">
        <f>IF($N$97="sníž. přenesená",$J$97,0)</f>
        <v>0</v>
      </c>
      <c r="BI97" s="188">
        <f>IF($N$97="nulová",$J$97,0)</f>
        <v>0</v>
      </c>
      <c r="BJ97" s="119" t="s">
        <v>21</v>
      </c>
      <c r="BK97" s="188">
        <f>ROUND($I$97*$H$97,2)</f>
        <v>0</v>
      </c>
      <c r="BL97" s="119" t="s">
        <v>144</v>
      </c>
      <c r="BM97" s="119" t="s">
        <v>158</v>
      </c>
    </row>
    <row r="98" spans="2:47" s="7" customFormat="1" ht="16.5" customHeight="1">
      <c r="B98" s="27"/>
      <c r="C98" s="28"/>
      <c r="D98" s="189" t="s">
        <v>146</v>
      </c>
      <c r="E98" s="28"/>
      <c r="F98" s="190" t="s">
        <v>159</v>
      </c>
      <c r="G98" s="28"/>
      <c r="H98" s="28"/>
      <c r="J98" s="28"/>
      <c r="K98" s="28"/>
      <c r="L98" s="53"/>
      <c r="M98" s="69"/>
      <c r="N98" s="28"/>
      <c r="O98" s="28"/>
      <c r="P98" s="28"/>
      <c r="Q98" s="28"/>
      <c r="R98" s="28"/>
      <c r="S98" s="28"/>
      <c r="T98" s="70"/>
      <c r="AT98" s="7" t="s">
        <v>146</v>
      </c>
      <c r="AU98" s="7" t="s">
        <v>83</v>
      </c>
    </row>
    <row r="99" spans="2:65" s="7" customFormat="1" ht="15.75" customHeight="1">
      <c r="B99" s="27"/>
      <c r="C99" s="177" t="s">
        <v>160</v>
      </c>
      <c r="D99" s="177" t="s">
        <v>139</v>
      </c>
      <c r="E99" s="178" t="s">
        <v>161</v>
      </c>
      <c r="F99" s="179" t="s">
        <v>162</v>
      </c>
      <c r="G99" s="180" t="s">
        <v>142</v>
      </c>
      <c r="H99" s="181">
        <v>39.15</v>
      </c>
      <c r="I99" s="182"/>
      <c r="J99" s="183">
        <f>ROUND($I$99*$H$99,2)</f>
        <v>0</v>
      </c>
      <c r="K99" s="179" t="s">
        <v>143</v>
      </c>
      <c r="L99" s="53"/>
      <c r="M99" s="184"/>
      <c r="N99" s="185" t="s">
        <v>46</v>
      </c>
      <c r="O99" s="28"/>
      <c r="P99" s="28"/>
      <c r="Q99" s="186">
        <v>0</v>
      </c>
      <c r="R99" s="186">
        <f>$Q$99*$H$99</f>
        <v>0</v>
      </c>
      <c r="S99" s="186">
        <v>0</v>
      </c>
      <c r="T99" s="187">
        <f>$S$99*$H$99</f>
        <v>0</v>
      </c>
      <c r="AR99" s="119" t="s">
        <v>144</v>
      </c>
      <c r="AT99" s="119" t="s">
        <v>139</v>
      </c>
      <c r="AU99" s="119" t="s">
        <v>83</v>
      </c>
      <c r="AY99" s="7" t="s">
        <v>137</v>
      </c>
      <c r="BE99" s="188">
        <f>IF($N$99="základní",$J$99,0)</f>
        <v>0</v>
      </c>
      <c r="BF99" s="188">
        <f>IF($N$99="snížená",$J$99,0)</f>
        <v>0</v>
      </c>
      <c r="BG99" s="188">
        <f>IF($N$99="zákl. přenesená",$J$99,0)</f>
        <v>0</v>
      </c>
      <c r="BH99" s="188">
        <f>IF($N$99="sníž. přenesená",$J$99,0)</f>
        <v>0</v>
      </c>
      <c r="BI99" s="188">
        <f>IF($N$99="nulová",$J$99,0)</f>
        <v>0</v>
      </c>
      <c r="BJ99" s="119" t="s">
        <v>21</v>
      </c>
      <c r="BK99" s="188">
        <f>ROUND($I$99*$H$99,2)</f>
        <v>0</v>
      </c>
      <c r="BL99" s="119" t="s">
        <v>144</v>
      </c>
      <c r="BM99" s="119" t="s">
        <v>163</v>
      </c>
    </row>
    <row r="100" spans="2:47" s="7" customFormat="1" ht="27" customHeight="1">
      <c r="B100" s="27"/>
      <c r="C100" s="28"/>
      <c r="D100" s="189" t="s">
        <v>146</v>
      </c>
      <c r="E100" s="28"/>
      <c r="F100" s="190" t="s">
        <v>164</v>
      </c>
      <c r="G100" s="28"/>
      <c r="H100" s="28"/>
      <c r="J100" s="28"/>
      <c r="K100" s="28"/>
      <c r="L100" s="53"/>
      <c r="M100" s="69"/>
      <c r="N100" s="28"/>
      <c r="O100" s="28"/>
      <c r="P100" s="28"/>
      <c r="Q100" s="28"/>
      <c r="R100" s="28"/>
      <c r="S100" s="28"/>
      <c r="T100" s="70"/>
      <c r="AT100" s="7" t="s">
        <v>146</v>
      </c>
      <c r="AU100" s="7" t="s">
        <v>83</v>
      </c>
    </row>
    <row r="101" spans="2:47" s="7" customFormat="1" ht="152.25" customHeight="1">
      <c r="B101" s="27"/>
      <c r="C101" s="28"/>
      <c r="D101" s="191" t="s">
        <v>148</v>
      </c>
      <c r="E101" s="28"/>
      <c r="F101" s="192" t="s">
        <v>165</v>
      </c>
      <c r="G101" s="28"/>
      <c r="H101" s="28"/>
      <c r="J101" s="28"/>
      <c r="K101" s="28"/>
      <c r="L101" s="53"/>
      <c r="M101" s="69"/>
      <c r="N101" s="28"/>
      <c r="O101" s="28"/>
      <c r="P101" s="28"/>
      <c r="Q101" s="28"/>
      <c r="R101" s="28"/>
      <c r="S101" s="28"/>
      <c r="T101" s="70"/>
      <c r="AT101" s="7" t="s">
        <v>148</v>
      </c>
      <c r="AU101" s="7" t="s">
        <v>83</v>
      </c>
    </row>
    <row r="102" spans="2:51" s="7" customFormat="1" ht="15.75" customHeight="1">
      <c r="B102" s="193"/>
      <c r="C102" s="194"/>
      <c r="D102" s="191" t="s">
        <v>150</v>
      </c>
      <c r="E102" s="195"/>
      <c r="F102" s="196" t="s">
        <v>166</v>
      </c>
      <c r="G102" s="194"/>
      <c r="H102" s="195"/>
      <c r="J102" s="194"/>
      <c r="K102" s="194"/>
      <c r="L102" s="197"/>
      <c r="M102" s="198"/>
      <c r="N102" s="194"/>
      <c r="O102" s="194"/>
      <c r="P102" s="194"/>
      <c r="Q102" s="194"/>
      <c r="R102" s="194"/>
      <c r="S102" s="194"/>
      <c r="T102" s="199"/>
      <c r="AT102" s="200" t="s">
        <v>150</v>
      </c>
      <c r="AU102" s="200" t="s">
        <v>83</v>
      </c>
      <c r="AV102" s="201" t="s">
        <v>21</v>
      </c>
      <c r="AW102" s="201" t="s">
        <v>113</v>
      </c>
      <c r="AX102" s="201" t="s">
        <v>75</v>
      </c>
      <c r="AY102" s="200" t="s">
        <v>137</v>
      </c>
    </row>
    <row r="103" spans="2:51" s="7" customFormat="1" ht="15.75" customHeight="1">
      <c r="B103" s="202"/>
      <c r="C103" s="203"/>
      <c r="D103" s="191" t="s">
        <v>150</v>
      </c>
      <c r="E103" s="204"/>
      <c r="F103" s="205" t="s">
        <v>167</v>
      </c>
      <c r="G103" s="203"/>
      <c r="H103" s="206">
        <v>39.15</v>
      </c>
      <c r="J103" s="203"/>
      <c r="K103" s="203"/>
      <c r="L103" s="207"/>
      <c r="M103" s="208"/>
      <c r="N103" s="203"/>
      <c r="O103" s="203"/>
      <c r="P103" s="203"/>
      <c r="Q103" s="203"/>
      <c r="R103" s="203"/>
      <c r="S103" s="203"/>
      <c r="T103" s="209"/>
      <c r="AT103" s="210" t="s">
        <v>150</v>
      </c>
      <c r="AU103" s="210" t="s">
        <v>83</v>
      </c>
      <c r="AV103" s="211" t="s">
        <v>83</v>
      </c>
      <c r="AW103" s="211" t="s">
        <v>113</v>
      </c>
      <c r="AX103" s="211" t="s">
        <v>75</v>
      </c>
      <c r="AY103" s="210" t="s">
        <v>137</v>
      </c>
    </row>
    <row r="104" spans="2:65" s="7" customFormat="1" ht="15.75" customHeight="1">
      <c r="B104" s="27"/>
      <c r="C104" s="177" t="s">
        <v>144</v>
      </c>
      <c r="D104" s="177" t="s">
        <v>139</v>
      </c>
      <c r="E104" s="178" t="s">
        <v>168</v>
      </c>
      <c r="F104" s="179" t="s">
        <v>169</v>
      </c>
      <c r="G104" s="180" t="s">
        <v>170</v>
      </c>
      <c r="H104" s="181">
        <v>173.5</v>
      </c>
      <c r="I104" s="182"/>
      <c r="J104" s="183">
        <f>ROUND($I$104*$H$104,2)</f>
        <v>0</v>
      </c>
      <c r="K104" s="179" t="s">
        <v>143</v>
      </c>
      <c r="L104" s="53"/>
      <c r="M104" s="184"/>
      <c r="N104" s="185" t="s">
        <v>46</v>
      </c>
      <c r="O104" s="28"/>
      <c r="P104" s="28"/>
      <c r="Q104" s="186">
        <v>0.03363</v>
      </c>
      <c r="R104" s="186">
        <f>$Q$104*$H$104</f>
        <v>5.834805</v>
      </c>
      <c r="S104" s="186">
        <v>0</v>
      </c>
      <c r="T104" s="187">
        <f>$S$104*$H$104</f>
        <v>0</v>
      </c>
      <c r="AR104" s="119" t="s">
        <v>144</v>
      </c>
      <c r="AT104" s="119" t="s">
        <v>139</v>
      </c>
      <c r="AU104" s="119" t="s">
        <v>83</v>
      </c>
      <c r="AY104" s="7" t="s">
        <v>137</v>
      </c>
      <c r="BE104" s="188">
        <f>IF($N$104="základní",$J$104,0)</f>
        <v>0</v>
      </c>
      <c r="BF104" s="188">
        <f>IF($N$104="snížená",$J$104,0)</f>
        <v>0</v>
      </c>
      <c r="BG104" s="188">
        <f>IF($N$104="zákl. přenesená",$J$104,0)</f>
        <v>0</v>
      </c>
      <c r="BH104" s="188">
        <f>IF($N$104="sníž. přenesená",$J$104,0)</f>
        <v>0</v>
      </c>
      <c r="BI104" s="188">
        <f>IF($N$104="nulová",$J$104,0)</f>
        <v>0</v>
      </c>
      <c r="BJ104" s="119" t="s">
        <v>21</v>
      </c>
      <c r="BK104" s="188">
        <f>ROUND($I$104*$H$104,2)</f>
        <v>0</v>
      </c>
      <c r="BL104" s="119" t="s">
        <v>144</v>
      </c>
      <c r="BM104" s="119" t="s">
        <v>171</v>
      </c>
    </row>
    <row r="105" spans="2:47" s="7" customFormat="1" ht="16.5" customHeight="1">
      <c r="B105" s="27"/>
      <c r="C105" s="28"/>
      <c r="D105" s="189" t="s">
        <v>146</v>
      </c>
      <c r="E105" s="28"/>
      <c r="F105" s="190" t="s">
        <v>172</v>
      </c>
      <c r="G105" s="28"/>
      <c r="H105" s="28"/>
      <c r="J105" s="28"/>
      <c r="K105" s="28"/>
      <c r="L105" s="53"/>
      <c r="M105" s="69"/>
      <c r="N105" s="28"/>
      <c r="O105" s="28"/>
      <c r="P105" s="28"/>
      <c r="Q105" s="28"/>
      <c r="R105" s="28"/>
      <c r="S105" s="28"/>
      <c r="T105" s="70"/>
      <c r="AT105" s="7" t="s">
        <v>146</v>
      </c>
      <c r="AU105" s="7" t="s">
        <v>83</v>
      </c>
    </row>
    <row r="106" spans="2:47" s="7" customFormat="1" ht="84.75" customHeight="1">
      <c r="B106" s="27"/>
      <c r="C106" s="28"/>
      <c r="D106" s="191" t="s">
        <v>148</v>
      </c>
      <c r="E106" s="28"/>
      <c r="F106" s="192" t="s">
        <v>173</v>
      </c>
      <c r="G106" s="28"/>
      <c r="H106" s="28"/>
      <c r="J106" s="28"/>
      <c r="K106" s="28"/>
      <c r="L106" s="53"/>
      <c r="M106" s="69"/>
      <c r="N106" s="28"/>
      <c r="O106" s="28"/>
      <c r="P106" s="28"/>
      <c r="Q106" s="28"/>
      <c r="R106" s="28"/>
      <c r="S106" s="28"/>
      <c r="T106" s="70"/>
      <c r="AT106" s="7" t="s">
        <v>148</v>
      </c>
      <c r="AU106" s="7" t="s">
        <v>83</v>
      </c>
    </row>
    <row r="107" spans="2:51" s="7" customFormat="1" ht="15.75" customHeight="1">
      <c r="B107" s="193"/>
      <c r="C107" s="194"/>
      <c r="D107" s="191" t="s">
        <v>150</v>
      </c>
      <c r="E107" s="195"/>
      <c r="F107" s="196" t="s">
        <v>174</v>
      </c>
      <c r="G107" s="194"/>
      <c r="H107" s="195"/>
      <c r="J107" s="194"/>
      <c r="K107" s="194"/>
      <c r="L107" s="197"/>
      <c r="M107" s="198"/>
      <c r="N107" s="194"/>
      <c r="O107" s="194"/>
      <c r="P107" s="194"/>
      <c r="Q107" s="194"/>
      <c r="R107" s="194"/>
      <c r="S107" s="194"/>
      <c r="T107" s="199"/>
      <c r="AT107" s="200" t="s">
        <v>150</v>
      </c>
      <c r="AU107" s="200" t="s">
        <v>83</v>
      </c>
      <c r="AV107" s="201" t="s">
        <v>21</v>
      </c>
      <c r="AW107" s="201" t="s">
        <v>113</v>
      </c>
      <c r="AX107" s="201" t="s">
        <v>75</v>
      </c>
      <c r="AY107" s="200" t="s">
        <v>137</v>
      </c>
    </row>
    <row r="108" spans="2:51" s="7" customFormat="1" ht="15.75" customHeight="1">
      <c r="B108" s="202"/>
      <c r="C108" s="203"/>
      <c r="D108" s="191" t="s">
        <v>150</v>
      </c>
      <c r="E108" s="204"/>
      <c r="F108" s="205" t="s">
        <v>175</v>
      </c>
      <c r="G108" s="203"/>
      <c r="H108" s="206">
        <v>173.5</v>
      </c>
      <c r="J108" s="203"/>
      <c r="K108" s="203"/>
      <c r="L108" s="207"/>
      <c r="M108" s="208"/>
      <c r="N108" s="203"/>
      <c r="O108" s="203"/>
      <c r="P108" s="203"/>
      <c r="Q108" s="203"/>
      <c r="R108" s="203"/>
      <c r="S108" s="203"/>
      <c r="T108" s="209"/>
      <c r="AT108" s="210" t="s">
        <v>150</v>
      </c>
      <c r="AU108" s="210" t="s">
        <v>83</v>
      </c>
      <c r="AV108" s="211" t="s">
        <v>83</v>
      </c>
      <c r="AW108" s="211" t="s">
        <v>113</v>
      </c>
      <c r="AX108" s="211" t="s">
        <v>75</v>
      </c>
      <c r="AY108" s="210" t="s">
        <v>137</v>
      </c>
    </row>
    <row r="109" spans="2:65" s="7" customFormat="1" ht="15.75" customHeight="1">
      <c r="B109" s="27"/>
      <c r="C109" s="212" t="s">
        <v>176</v>
      </c>
      <c r="D109" s="212" t="s">
        <v>154</v>
      </c>
      <c r="E109" s="213" t="s">
        <v>177</v>
      </c>
      <c r="F109" s="214" t="s">
        <v>178</v>
      </c>
      <c r="G109" s="215" t="s">
        <v>179</v>
      </c>
      <c r="H109" s="216">
        <v>0.668</v>
      </c>
      <c r="I109" s="217"/>
      <c r="J109" s="218">
        <f>ROUND($I$109*$H$109,2)</f>
        <v>0</v>
      </c>
      <c r="K109" s="214"/>
      <c r="L109" s="219"/>
      <c r="M109" s="220"/>
      <c r="N109" s="221" t="s">
        <v>46</v>
      </c>
      <c r="O109" s="28"/>
      <c r="P109" s="28"/>
      <c r="Q109" s="186">
        <v>0</v>
      </c>
      <c r="R109" s="186">
        <f>$Q$109*$H$109</f>
        <v>0</v>
      </c>
      <c r="S109" s="186">
        <v>0</v>
      </c>
      <c r="T109" s="187">
        <f>$S$109*$H$109</f>
        <v>0</v>
      </c>
      <c r="AR109" s="119" t="s">
        <v>157</v>
      </c>
      <c r="AT109" s="119" t="s">
        <v>154</v>
      </c>
      <c r="AU109" s="119" t="s">
        <v>83</v>
      </c>
      <c r="AY109" s="7" t="s">
        <v>137</v>
      </c>
      <c r="BE109" s="188">
        <f>IF($N$109="základní",$J$109,0)</f>
        <v>0</v>
      </c>
      <c r="BF109" s="188">
        <f>IF($N$109="snížená",$J$109,0)</f>
        <v>0</v>
      </c>
      <c r="BG109" s="188">
        <f>IF($N$109="zákl. přenesená",$J$109,0)</f>
        <v>0</v>
      </c>
      <c r="BH109" s="188">
        <f>IF($N$109="sníž. přenesená",$J$109,0)</f>
        <v>0</v>
      </c>
      <c r="BI109" s="188">
        <f>IF($N$109="nulová",$J$109,0)</f>
        <v>0</v>
      </c>
      <c r="BJ109" s="119" t="s">
        <v>21</v>
      </c>
      <c r="BK109" s="188">
        <f>ROUND($I$109*$H$109,2)</f>
        <v>0</v>
      </c>
      <c r="BL109" s="119" t="s">
        <v>144</v>
      </c>
      <c r="BM109" s="119" t="s">
        <v>180</v>
      </c>
    </row>
    <row r="110" spans="2:51" s="7" customFormat="1" ht="15.75" customHeight="1">
      <c r="B110" s="193"/>
      <c r="C110" s="194"/>
      <c r="D110" s="189" t="s">
        <v>150</v>
      </c>
      <c r="E110" s="196"/>
      <c r="F110" s="196" t="s">
        <v>181</v>
      </c>
      <c r="G110" s="194"/>
      <c r="H110" s="195"/>
      <c r="J110" s="194"/>
      <c r="K110" s="194"/>
      <c r="L110" s="197"/>
      <c r="M110" s="198"/>
      <c r="N110" s="194"/>
      <c r="O110" s="194"/>
      <c r="P110" s="194"/>
      <c r="Q110" s="194"/>
      <c r="R110" s="194"/>
      <c r="S110" s="194"/>
      <c r="T110" s="199"/>
      <c r="AT110" s="200" t="s">
        <v>150</v>
      </c>
      <c r="AU110" s="200" t="s">
        <v>83</v>
      </c>
      <c r="AV110" s="201" t="s">
        <v>21</v>
      </c>
      <c r="AW110" s="201" t="s">
        <v>113</v>
      </c>
      <c r="AX110" s="201" t="s">
        <v>75</v>
      </c>
      <c r="AY110" s="200" t="s">
        <v>137</v>
      </c>
    </row>
    <row r="111" spans="2:51" s="7" customFormat="1" ht="15.75" customHeight="1">
      <c r="B111" s="202"/>
      <c r="C111" s="203"/>
      <c r="D111" s="191" t="s">
        <v>150</v>
      </c>
      <c r="E111" s="204"/>
      <c r="F111" s="205" t="s">
        <v>182</v>
      </c>
      <c r="G111" s="203"/>
      <c r="H111" s="206">
        <v>0.668</v>
      </c>
      <c r="J111" s="203"/>
      <c r="K111" s="203"/>
      <c r="L111" s="207"/>
      <c r="M111" s="208"/>
      <c r="N111" s="203"/>
      <c r="O111" s="203"/>
      <c r="P111" s="203"/>
      <c r="Q111" s="203"/>
      <c r="R111" s="203"/>
      <c r="S111" s="203"/>
      <c r="T111" s="209"/>
      <c r="AT111" s="210" t="s">
        <v>150</v>
      </c>
      <c r="AU111" s="210" t="s">
        <v>83</v>
      </c>
      <c r="AV111" s="211" t="s">
        <v>83</v>
      </c>
      <c r="AW111" s="211" t="s">
        <v>113</v>
      </c>
      <c r="AX111" s="211" t="s">
        <v>75</v>
      </c>
      <c r="AY111" s="210" t="s">
        <v>137</v>
      </c>
    </row>
    <row r="112" spans="2:65" s="7" customFormat="1" ht="15.75" customHeight="1">
      <c r="B112" s="27"/>
      <c r="C112" s="177" t="s">
        <v>183</v>
      </c>
      <c r="D112" s="177" t="s">
        <v>139</v>
      </c>
      <c r="E112" s="178" t="s">
        <v>184</v>
      </c>
      <c r="F112" s="179" t="s">
        <v>185</v>
      </c>
      <c r="G112" s="180" t="s">
        <v>170</v>
      </c>
      <c r="H112" s="181">
        <v>173.5</v>
      </c>
      <c r="I112" s="182"/>
      <c r="J112" s="183">
        <f>ROUND($I$112*$H$112,2)</f>
        <v>0</v>
      </c>
      <c r="K112" s="179" t="s">
        <v>143</v>
      </c>
      <c r="L112" s="53"/>
      <c r="M112" s="184"/>
      <c r="N112" s="185" t="s">
        <v>46</v>
      </c>
      <c r="O112" s="28"/>
      <c r="P112" s="28"/>
      <c r="Q112" s="186">
        <v>0.0003675</v>
      </c>
      <c r="R112" s="186">
        <f>$Q$112*$H$112</f>
        <v>0.06376124999999999</v>
      </c>
      <c r="S112" s="186">
        <v>0</v>
      </c>
      <c r="T112" s="187">
        <f>$S$112*$H$112</f>
        <v>0</v>
      </c>
      <c r="AR112" s="119" t="s">
        <v>144</v>
      </c>
      <c r="AT112" s="119" t="s">
        <v>139</v>
      </c>
      <c r="AU112" s="119" t="s">
        <v>83</v>
      </c>
      <c r="AY112" s="7" t="s">
        <v>137</v>
      </c>
      <c r="BE112" s="188">
        <f>IF($N$112="základní",$J$112,0)</f>
        <v>0</v>
      </c>
      <c r="BF112" s="188">
        <f>IF($N$112="snížená",$J$112,0)</f>
        <v>0</v>
      </c>
      <c r="BG112" s="188">
        <f>IF($N$112="zákl. přenesená",$J$112,0)</f>
        <v>0</v>
      </c>
      <c r="BH112" s="188">
        <f>IF($N$112="sníž. přenesená",$J$112,0)</f>
        <v>0</v>
      </c>
      <c r="BI112" s="188">
        <f>IF($N$112="nulová",$J$112,0)</f>
        <v>0</v>
      </c>
      <c r="BJ112" s="119" t="s">
        <v>21</v>
      </c>
      <c r="BK112" s="188">
        <f>ROUND($I$112*$H$112,2)</f>
        <v>0</v>
      </c>
      <c r="BL112" s="119" t="s">
        <v>144</v>
      </c>
      <c r="BM112" s="119" t="s">
        <v>186</v>
      </c>
    </row>
    <row r="113" spans="2:47" s="7" customFormat="1" ht="27" customHeight="1">
      <c r="B113" s="27"/>
      <c r="C113" s="28"/>
      <c r="D113" s="189" t="s">
        <v>146</v>
      </c>
      <c r="E113" s="28"/>
      <c r="F113" s="190" t="s">
        <v>187</v>
      </c>
      <c r="G113" s="28"/>
      <c r="H113" s="28"/>
      <c r="J113" s="28"/>
      <c r="K113" s="28"/>
      <c r="L113" s="53"/>
      <c r="M113" s="69"/>
      <c r="N113" s="28"/>
      <c r="O113" s="28"/>
      <c r="P113" s="28"/>
      <c r="Q113" s="28"/>
      <c r="R113" s="28"/>
      <c r="S113" s="28"/>
      <c r="T113" s="70"/>
      <c r="AT113" s="7" t="s">
        <v>146</v>
      </c>
      <c r="AU113" s="7" t="s">
        <v>83</v>
      </c>
    </row>
    <row r="114" spans="2:47" s="7" customFormat="1" ht="84.75" customHeight="1">
      <c r="B114" s="27"/>
      <c r="C114" s="28"/>
      <c r="D114" s="191" t="s">
        <v>148</v>
      </c>
      <c r="E114" s="28"/>
      <c r="F114" s="192" t="s">
        <v>173</v>
      </c>
      <c r="G114" s="28"/>
      <c r="H114" s="28"/>
      <c r="J114" s="28"/>
      <c r="K114" s="28"/>
      <c r="L114" s="53"/>
      <c r="M114" s="69"/>
      <c r="N114" s="28"/>
      <c r="O114" s="28"/>
      <c r="P114" s="28"/>
      <c r="Q114" s="28"/>
      <c r="R114" s="28"/>
      <c r="S114" s="28"/>
      <c r="T114" s="70"/>
      <c r="AT114" s="7" t="s">
        <v>148</v>
      </c>
      <c r="AU114" s="7" t="s">
        <v>83</v>
      </c>
    </row>
    <row r="115" spans="2:51" s="7" customFormat="1" ht="15.75" customHeight="1">
      <c r="B115" s="193"/>
      <c r="C115" s="194"/>
      <c r="D115" s="191" t="s">
        <v>150</v>
      </c>
      <c r="E115" s="195"/>
      <c r="F115" s="196" t="s">
        <v>181</v>
      </c>
      <c r="G115" s="194"/>
      <c r="H115" s="195"/>
      <c r="J115" s="194"/>
      <c r="K115" s="194"/>
      <c r="L115" s="197"/>
      <c r="M115" s="198"/>
      <c r="N115" s="194"/>
      <c r="O115" s="194"/>
      <c r="P115" s="194"/>
      <c r="Q115" s="194"/>
      <c r="R115" s="194"/>
      <c r="S115" s="194"/>
      <c r="T115" s="199"/>
      <c r="AT115" s="200" t="s">
        <v>150</v>
      </c>
      <c r="AU115" s="200" t="s">
        <v>83</v>
      </c>
      <c r="AV115" s="201" t="s">
        <v>21</v>
      </c>
      <c r="AW115" s="201" t="s">
        <v>113</v>
      </c>
      <c r="AX115" s="201" t="s">
        <v>75</v>
      </c>
      <c r="AY115" s="200" t="s">
        <v>137</v>
      </c>
    </row>
    <row r="116" spans="2:51" s="7" customFormat="1" ht="15.75" customHeight="1">
      <c r="B116" s="202"/>
      <c r="C116" s="203"/>
      <c r="D116" s="191" t="s">
        <v>150</v>
      </c>
      <c r="E116" s="204"/>
      <c r="F116" s="205" t="s">
        <v>175</v>
      </c>
      <c r="G116" s="203"/>
      <c r="H116" s="206">
        <v>173.5</v>
      </c>
      <c r="J116" s="203"/>
      <c r="K116" s="203"/>
      <c r="L116" s="207"/>
      <c r="M116" s="208"/>
      <c r="N116" s="203"/>
      <c r="O116" s="203"/>
      <c r="P116" s="203"/>
      <c r="Q116" s="203"/>
      <c r="R116" s="203"/>
      <c r="S116" s="203"/>
      <c r="T116" s="209"/>
      <c r="AT116" s="210" t="s">
        <v>150</v>
      </c>
      <c r="AU116" s="210" t="s">
        <v>83</v>
      </c>
      <c r="AV116" s="211" t="s">
        <v>83</v>
      </c>
      <c r="AW116" s="211" t="s">
        <v>113</v>
      </c>
      <c r="AX116" s="211" t="s">
        <v>75</v>
      </c>
      <c r="AY116" s="210" t="s">
        <v>137</v>
      </c>
    </row>
    <row r="117" spans="2:65" s="7" customFormat="1" ht="15.75" customHeight="1">
      <c r="B117" s="27"/>
      <c r="C117" s="177" t="s">
        <v>188</v>
      </c>
      <c r="D117" s="177" t="s">
        <v>139</v>
      </c>
      <c r="E117" s="178" t="s">
        <v>189</v>
      </c>
      <c r="F117" s="179" t="s">
        <v>190</v>
      </c>
      <c r="G117" s="180" t="s">
        <v>191</v>
      </c>
      <c r="H117" s="181">
        <v>14</v>
      </c>
      <c r="I117" s="182"/>
      <c r="J117" s="183">
        <f>ROUND($I$117*$H$117,2)</f>
        <v>0</v>
      </c>
      <c r="K117" s="179" t="s">
        <v>143</v>
      </c>
      <c r="L117" s="53"/>
      <c r="M117" s="184"/>
      <c r="N117" s="185" t="s">
        <v>46</v>
      </c>
      <c r="O117" s="28"/>
      <c r="P117" s="28"/>
      <c r="Q117" s="186">
        <v>0.00369</v>
      </c>
      <c r="R117" s="186">
        <f>$Q$117*$H$117</f>
        <v>0.051660000000000005</v>
      </c>
      <c r="S117" s="186">
        <v>0</v>
      </c>
      <c r="T117" s="187">
        <f>$S$117*$H$117</f>
        <v>0</v>
      </c>
      <c r="AR117" s="119" t="s">
        <v>144</v>
      </c>
      <c r="AT117" s="119" t="s">
        <v>139</v>
      </c>
      <c r="AU117" s="119" t="s">
        <v>83</v>
      </c>
      <c r="AY117" s="7" t="s">
        <v>137</v>
      </c>
      <c r="BE117" s="188">
        <f>IF($N$117="základní",$J$117,0)</f>
        <v>0</v>
      </c>
      <c r="BF117" s="188">
        <f>IF($N$117="snížená",$J$117,0)</f>
        <v>0</v>
      </c>
      <c r="BG117" s="188">
        <f>IF($N$117="zákl. přenesená",$J$117,0)</f>
        <v>0</v>
      </c>
      <c r="BH117" s="188">
        <f>IF($N$117="sníž. přenesená",$J$117,0)</f>
        <v>0</v>
      </c>
      <c r="BI117" s="188">
        <f>IF($N$117="nulová",$J$117,0)</f>
        <v>0</v>
      </c>
      <c r="BJ117" s="119" t="s">
        <v>21</v>
      </c>
      <c r="BK117" s="188">
        <f>ROUND($I$117*$H$117,2)</f>
        <v>0</v>
      </c>
      <c r="BL117" s="119" t="s">
        <v>144</v>
      </c>
      <c r="BM117" s="119" t="s">
        <v>192</v>
      </c>
    </row>
    <row r="118" spans="2:47" s="7" customFormat="1" ht="16.5" customHeight="1">
      <c r="B118" s="27"/>
      <c r="C118" s="28"/>
      <c r="D118" s="189" t="s">
        <v>146</v>
      </c>
      <c r="E118" s="28"/>
      <c r="F118" s="190" t="s">
        <v>193</v>
      </c>
      <c r="G118" s="28"/>
      <c r="H118" s="28"/>
      <c r="J118" s="28"/>
      <c r="K118" s="28"/>
      <c r="L118" s="53"/>
      <c r="M118" s="69"/>
      <c r="N118" s="28"/>
      <c r="O118" s="28"/>
      <c r="P118" s="28"/>
      <c r="Q118" s="28"/>
      <c r="R118" s="28"/>
      <c r="S118" s="28"/>
      <c r="T118" s="70"/>
      <c r="AT118" s="7" t="s">
        <v>146</v>
      </c>
      <c r="AU118" s="7" t="s">
        <v>83</v>
      </c>
    </row>
    <row r="119" spans="2:47" s="7" customFormat="1" ht="30.75" customHeight="1">
      <c r="B119" s="27"/>
      <c r="C119" s="28"/>
      <c r="D119" s="191" t="s">
        <v>148</v>
      </c>
      <c r="E119" s="28"/>
      <c r="F119" s="192" t="s">
        <v>194</v>
      </c>
      <c r="G119" s="28"/>
      <c r="H119" s="28"/>
      <c r="J119" s="28"/>
      <c r="K119" s="28"/>
      <c r="L119" s="53"/>
      <c r="M119" s="69"/>
      <c r="N119" s="28"/>
      <c r="O119" s="28"/>
      <c r="P119" s="28"/>
      <c r="Q119" s="28"/>
      <c r="R119" s="28"/>
      <c r="S119" s="28"/>
      <c r="T119" s="70"/>
      <c r="AT119" s="7" t="s">
        <v>148</v>
      </c>
      <c r="AU119" s="7" t="s">
        <v>83</v>
      </c>
    </row>
    <row r="120" spans="2:51" s="7" customFormat="1" ht="15.75" customHeight="1">
      <c r="B120" s="193"/>
      <c r="C120" s="194"/>
      <c r="D120" s="191" t="s">
        <v>150</v>
      </c>
      <c r="E120" s="195"/>
      <c r="F120" s="196" t="s">
        <v>195</v>
      </c>
      <c r="G120" s="194"/>
      <c r="H120" s="195"/>
      <c r="J120" s="194"/>
      <c r="K120" s="194"/>
      <c r="L120" s="197"/>
      <c r="M120" s="198"/>
      <c r="N120" s="194"/>
      <c r="O120" s="194"/>
      <c r="P120" s="194"/>
      <c r="Q120" s="194"/>
      <c r="R120" s="194"/>
      <c r="S120" s="194"/>
      <c r="T120" s="199"/>
      <c r="AT120" s="200" t="s">
        <v>150</v>
      </c>
      <c r="AU120" s="200" t="s">
        <v>83</v>
      </c>
      <c r="AV120" s="201" t="s">
        <v>21</v>
      </c>
      <c r="AW120" s="201" t="s">
        <v>113</v>
      </c>
      <c r="AX120" s="201" t="s">
        <v>75</v>
      </c>
      <c r="AY120" s="200" t="s">
        <v>137</v>
      </c>
    </row>
    <row r="121" spans="2:51" s="7" customFormat="1" ht="15.75" customHeight="1">
      <c r="B121" s="202"/>
      <c r="C121" s="203"/>
      <c r="D121" s="191" t="s">
        <v>150</v>
      </c>
      <c r="E121" s="204"/>
      <c r="F121" s="205" t="s">
        <v>196</v>
      </c>
      <c r="G121" s="203"/>
      <c r="H121" s="206">
        <v>14</v>
      </c>
      <c r="J121" s="203"/>
      <c r="K121" s="203"/>
      <c r="L121" s="207"/>
      <c r="M121" s="208"/>
      <c r="N121" s="203"/>
      <c r="O121" s="203"/>
      <c r="P121" s="203"/>
      <c r="Q121" s="203"/>
      <c r="R121" s="203"/>
      <c r="S121" s="203"/>
      <c r="T121" s="209"/>
      <c r="AT121" s="210" t="s">
        <v>150</v>
      </c>
      <c r="AU121" s="210" t="s">
        <v>83</v>
      </c>
      <c r="AV121" s="211" t="s">
        <v>83</v>
      </c>
      <c r="AW121" s="211" t="s">
        <v>113</v>
      </c>
      <c r="AX121" s="211" t="s">
        <v>75</v>
      </c>
      <c r="AY121" s="210" t="s">
        <v>137</v>
      </c>
    </row>
    <row r="122" spans="2:65" s="7" customFormat="1" ht="15.75" customHeight="1">
      <c r="B122" s="27"/>
      <c r="C122" s="177" t="s">
        <v>157</v>
      </c>
      <c r="D122" s="177" t="s">
        <v>139</v>
      </c>
      <c r="E122" s="178" t="s">
        <v>197</v>
      </c>
      <c r="F122" s="179" t="s">
        <v>198</v>
      </c>
      <c r="G122" s="180" t="s">
        <v>199</v>
      </c>
      <c r="H122" s="181">
        <v>403.38</v>
      </c>
      <c r="I122" s="182"/>
      <c r="J122" s="183">
        <f>ROUND($I$122*$H$122,2)</f>
        <v>0</v>
      </c>
      <c r="K122" s="179" t="s">
        <v>143</v>
      </c>
      <c r="L122" s="53"/>
      <c r="M122" s="184"/>
      <c r="N122" s="185" t="s">
        <v>46</v>
      </c>
      <c r="O122" s="28"/>
      <c r="P122" s="28"/>
      <c r="Q122" s="186">
        <v>0.000176</v>
      </c>
      <c r="R122" s="186">
        <f>$Q$122*$H$122</f>
        <v>0.07099488</v>
      </c>
      <c r="S122" s="186">
        <v>0</v>
      </c>
      <c r="T122" s="187">
        <f>$S$122*$H$122</f>
        <v>0</v>
      </c>
      <c r="AR122" s="119" t="s">
        <v>144</v>
      </c>
      <c r="AT122" s="119" t="s">
        <v>139</v>
      </c>
      <c r="AU122" s="119" t="s">
        <v>83</v>
      </c>
      <c r="AY122" s="7" t="s">
        <v>137</v>
      </c>
      <c r="BE122" s="188">
        <f>IF($N$122="základní",$J$122,0)</f>
        <v>0</v>
      </c>
      <c r="BF122" s="188">
        <f>IF($N$122="snížená",$J$122,0)</f>
        <v>0</v>
      </c>
      <c r="BG122" s="188">
        <f>IF($N$122="zákl. přenesená",$J$122,0)</f>
        <v>0</v>
      </c>
      <c r="BH122" s="188">
        <f>IF($N$122="sníž. přenesená",$J$122,0)</f>
        <v>0</v>
      </c>
      <c r="BI122" s="188">
        <f>IF($N$122="nulová",$J$122,0)</f>
        <v>0</v>
      </c>
      <c r="BJ122" s="119" t="s">
        <v>21</v>
      </c>
      <c r="BK122" s="188">
        <f>ROUND($I$122*$H$122,2)</f>
        <v>0</v>
      </c>
      <c r="BL122" s="119" t="s">
        <v>144</v>
      </c>
      <c r="BM122" s="119" t="s">
        <v>200</v>
      </c>
    </row>
    <row r="123" spans="2:47" s="7" customFormat="1" ht="27" customHeight="1">
      <c r="B123" s="27"/>
      <c r="C123" s="28"/>
      <c r="D123" s="189" t="s">
        <v>146</v>
      </c>
      <c r="E123" s="28"/>
      <c r="F123" s="190" t="s">
        <v>201</v>
      </c>
      <c r="G123" s="28"/>
      <c r="H123" s="28"/>
      <c r="J123" s="28"/>
      <c r="K123" s="28"/>
      <c r="L123" s="53"/>
      <c r="M123" s="69"/>
      <c r="N123" s="28"/>
      <c r="O123" s="28"/>
      <c r="P123" s="28"/>
      <c r="Q123" s="28"/>
      <c r="R123" s="28"/>
      <c r="S123" s="28"/>
      <c r="T123" s="70"/>
      <c r="AT123" s="7" t="s">
        <v>146</v>
      </c>
      <c r="AU123" s="7" t="s">
        <v>83</v>
      </c>
    </row>
    <row r="124" spans="2:47" s="7" customFormat="1" ht="57.75" customHeight="1">
      <c r="B124" s="27"/>
      <c r="C124" s="28"/>
      <c r="D124" s="191" t="s">
        <v>148</v>
      </c>
      <c r="E124" s="28"/>
      <c r="F124" s="192" t="s">
        <v>202</v>
      </c>
      <c r="G124" s="28"/>
      <c r="H124" s="28"/>
      <c r="J124" s="28"/>
      <c r="K124" s="28"/>
      <c r="L124" s="53"/>
      <c r="M124" s="69"/>
      <c r="N124" s="28"/>
      <c r="O124" s="28"/>
      <c r="P124" s="28"/>
      <c r="Q124" s="28"/>
      <c r="R124" s="28"/>
      <c r="S124" s="28"/>
      <c r="T124" s="70"/>
      <c r="AT124" s="7" t="s">
        <v>148</v>
      </c>
      <c r="AU124" s="7" t="s">
        <v>83</v>
      </c>
    </row>
    <row r="125" spans="2:51" s="7" customFormat="1" ht="15.75" customHeight="1">
      <c r="B125" s="193"/>
      <c r="C125" s="194"/>
      <c r="D125" s="191" t="s">
        <v>150</v>
      </c>
      <c r="E125" s="195"/>
      <c r="F125" s="196" t="s">
        <v>203</v>
      </c>
      <c r="G125" s="194"/>
      <c r="H125" s="195"/>
      <c r="J125" s="194"/>
      <c r="K125" s="194"/>
      <c r="L125" s="197"/>
      <c r="M125" s="198"/>
      <c r="N125" s="194"/>
      <c r="O125" s="194"/>
      <c r="P125" s="194"/>
      <c r="Q125" s="194"/>
      <c r="R125" s="194"/>
      <c r="S125" s="194"/>
      <c r="T125" s="199"/>
      <c r="AT125" s="200" t="s">
        <v>150</v>
      </c>
      <c r="AU125" s="200" t="s">
        <v>83</v>
      </c>
      <c r="AV125" s="201" t="s">
        <v>21</v>
      </c>
      <c r="AW125" s="201" t="s">
        <v>113</v>
      </c>
      <c r="AX125" s="201" t="s">
        <v>75</v>
      </c>
      <c r="AY125" s="200" t="s">
        <v>137</v>
      </c>
    </row>
    <row r="126" spans="2:51" s="7" customFormat="1" ht="15.75" customHeight="1">
      <c r="B126" s="202"/>
      <c r="C126" s="203"/>
      <c r="D126" s="191" t="s">
        <v>150</v>
      </c>
      <c r="E126" s="204"/>
      <c r="F126" s="205" t="s">
        <v>204</v>
      </c>
      <c r="G126" s="203"/>
      <c r="H126" s="206">
        <v>403.38</v>
      </c>
      <c r="J126" s="203"/>
      <c r="K126" s="203"/>
      <c r="L126" s="207"/>
      <c r="M126" s="208"/>
      <c r="N126" s="203"/>
      <c r="O126" s="203"/>
      <c r="P126" s="203"/>
      <c r="Q126" s="203"/>
      <c r="R126" s="203"/>
      <c r="S126" s="203"/>
      <c r="T126" s="209"/>
      <c r="AT126" s="210" t="s">
        <v>150</v>
      </c>
      <c r="AU126" s="210" t="s">
        <v>83</v>
      </c>
      <c r="AV126" s="211" t="s">
        <v>83</v>
      </c>
      <c r="AW126" s="211" t="s">
        <v>113</v>
      </c>
      <c r="AX126" s="211" t="s">
        <v>75</v>
      </c>
      <c r="AY126" s="210" t="s">
        <v>137</v>
      </c>
    </row>
    <row r="127" spans="2:65" s="7" customFormat="1" ht="15.75" customHeight="1">
      <c r="B127" s="27"/>
      <c r="C127" s="212" t="s">
        <v>205</v>
      </c>
      <c r="D127" s="212" t="s">
        <v>154</v>
      </c>
      <c r="E127" s="213" t="s">
        <v>206</v>
      </c>
      <c r="F127" s="214" t="s">
        <v>207</v>
      </c>
      <c r="G127" s="215" t="s">
        <v>208</v>
      </c>
      <c r="H127" s="216">
        <v>18</v>
      </c>
      <c r="I127" s="217"/>
      <c r="J127" s="218">
        <f>ROUND($I$127*$H$127,2)</f>
        <v>0</v>
      </c>
      <c r="K127" s="214"/>
      <c r="L127" s="219"/>
      <c r="M127" s="220"/>
      <c r="N127" s="221" t="s">
        <v>46</v>
      </c>
      <c r="O127" s="28"/>
      <c r="P127" s="28"/>
      <c r="Q127" s="186">
        <v>0</v>
      </c>
      <c r="R127" s="186">
        <f>$Q$127*$H$127</f>
        <v>0</v>
      </c>
      <c r="S127" s="186">
        <v>0</v>
      </c>
      <c r="T127" s="187">
        <f>$S$127*$H$127</f>
        <v>0</v>
      </c>
      <c r="AR127" s="119" t="s">
        <v>157</v>
      </c>
      <c r="AT127" s="119" t="s">
        <v>154</v>
      </c>
      <c r="AU127" s="119" t="s">
        <v>83</v>
      </c>
      <c r="AY127" s="7" t="s">
        <v>137</v>
      </c>
      <c r="BE127" s="188">
        <f>IF($N$127="základní",$J$127,0)</f>
        <v>0</v>
      </c>
      <c r="BF127" s="188">
        <f>IF($N$127="snížená",$J$127,0)</f>
        <v>0</v>
      </c>
      <c r="BG127" s="188">
        <f>IF($N$127="zákl. přenesená",$J$127,0)</f>
        <v>0</v>
      </c>
      <c r="BH127" s="188">
        <f>IF($N$127="sníž. přenesená",$J$127,0)</f>
        <v>0</v>
      </c>
      <c r="BI127" s="188">
        <f>IF($N$127="nulová",$J$127,0)</f>
        <v>0</v>
      </c>
      <c r="BJ127" s="119" t="s">
        <v>21</v>
      </c>
      <c r="BK127" s="188">
        <f>ROUND($I$127*$H$127,2)</f>
        <v>0</v>
      </c>
      <c r="BL127" s="119" t="s">
        <v>144</v>
      </c>
      <c r="BM127" s="119" t="s">
        <v>209</v>
      </c>
    </row>
    <row r="128" spans="2:51" s="7" customFormat="1" ht="15.75" customHeight="1">
      <c r="B128" s="193"/>
      <c r="C128" s="194"/>
      <c r="D128" s="189" t="s">
        <v>150</v>
      </c>
      <c r="E128" s="196"/>
      <c r="F128" s="196" t="s">
        <v>210</v>
      </c>
      <c r="G128" s="194"/>
      <c r="H128" s="195"/>
      <c r="J128" s="194"/>
      <c r="K128" s="194"/>
      <c r="L128" s="197"/>
      <c r="M128" s="198"/>
      <c r="N128" s="194"/>
      <c r="O128" s="194"/>
      <c r="P128" s="194"/>
      <c r="Q128" s="194"/>
      <c r="R128" s="194"/>
      <c r="S128" s="194"/>
      <c r="T128" s="199"/>
      <c r="AT128" s="200" t="s">
        <v>150</v>
      </c>
      <c r="AU128" s="200" t="s">
        <v>83</v>
      </c>
      <c r="AV128" s="201" t="s">
        <v>21</v>
      </c>
      <c r="AW128" s="201" t="s">
        <v>113</v>
      </c>
      <c r="AX128" s="201" t="s">
        <v>75</v>
      </c>
      <c r="AY128" s="200" t="s">
        <v>137</v>
      </c>
    </row>
    <row r="129" spans="2:51" s="7" customFormat="1" ht="15.75" customHeight="1">
      <c r="B129" s="202"/>
      <c r="C129" s="203"/>
      <c r="D129" s="191" t="s">
        <v>150</v>
      </c>
      <c r="E129" s="204"/>
      <c r="F129" s="205" t="s">
        <v>211</v>
      </c>
      <c r="G129" s="203"/>
      <c r="H129" s="206">
        <v>18</v>
      </c>
      <c r="J129" s="203"/>
      <c r="K129" s="203"/>
      <c r="L129" s="207"/>
      <c r="M129" s="208"/>
      <c r="N129" s="203"/>
      <c r="O129" s="203"/>
      <c r="P129" s="203"/>
      <c r="Q129" s="203"/>
      <c r="R129" s="203"/>
      <c r="S129" s="203"/>
      <c r="T129" s="209"/>
      <c r="AT129" s="210" t="s">
        <v>150</v>
      </c>
      <c r="AU129" s="210" t="s">
        <v>83</v>
      </c>
      <c r="AV129" s="211" t="s">
        <v>83</v>
      </c>
      <c r="AW129" s="211" t="s">
        <v>113</v>
      </c>
      <c r="AX129" s="211" t="s">
        <v>75</v>
      </c>
      <c r="AY129" s="210" t="s">
        <v>137</v>
      </c>
    </row>
    <row r="130" spans="2:65" s="7" customFormat="1" ht="15.75" customHeight="1">
      <c r="B130" s="27"/>
      <c r="C130" s="177" t="s">
        <v>26</v>
      </c>
      <c r="D130" s="177" t="s">
        <v>139</v>
      </c>
      <c r="E130" s="178" t="s">
        <v>212</v>
      </c>
      <c r="F130" s="179" t="s">
        <v>213</v>
      </c>
      <c r="G130" s="180" t="s">
        <v>142</v>
      </c>
      <c r="H130" s="181">
        <v>39.15</v>
      </c>
      <c r="I130" s="182"/>
      <c r="J130" s="183">
        <f>ROUND($I$130*$H$130,2)</f>
        <v>0</v>
      </c>
      <c r="K130" s="179" t="s">
        <v>143</v>
      </c>
      <c r="L130" s="53"/>
      <c r="M130" s="184"/>
      <c r="N130" s="185" t="s">
        <v>46</v>
      </c>
      <c r="O130" s="28"/>
      <c r="P130" s="28"/>
      <c r="Q130" s="186">
        <v>0</v>
      </c>
      <c r="R130" s="186">
        <f>$Q$130*$H$130</f>
        <v>0</v>
      </c>
      <c r="S130" s="186">
        <v>0</v>
      </c>
      <c r="T130" s="187">
        <f>$S$130*$H$130</f>
        <v>0</v>
      </c>
      <c r="AR130" s="119" t="s">
        <v>144</v>
      </c>
      <c r="AT130" s="119" t="s">
        <v>139</v>
      </c>
      <c r="AU130" s="119" t="s">
        <v>83</v>
      </c>
      <c r="AY130" s="7" t="s">
        <v>137</v>
      </c>
      <c r="BE130" s="188">
        <f>IF($N$130="základní",$J$130,0)</f>
        <v>0</v>
      </c>
      <c r="BF130" s="188">
        <f>IF($N$130="snížená",$J$130,0)</f>
        <v>0</v>
      </c>
      <c r="BG130" s="188">
        <f>IF($N$130="zákl. přenesená",$J$130,0)</f>
        <v>0</v>
      </c>
      <c r="BH130" s="188">
        <f>IF($N$130="sníž. přenesená",$J$130,0)</f>
        <v>0</v>
      </c>
      <c r="BI130" s="188">
        <f>IF($N$130="nulová",$J$130,0)</f>
        <v>0</v>
      </c>
      <c r="BJ130" s="119" t="s">
        <v>21</v>
      </c>
      <c r="BK130" s="188">
        <f>ROUND($I$130*$H$130,2)</f>
        <v>0</v>
      </c>
      <c r="BL130" s="119" t="s">
        <v>144</v>
      </c>
      <c r="BM130" s="119" t="s">
        <v>214</v>
      </c>
    </row>
    <row r="131" spans="2:47" s="7" customFormat="1" ht="27" customHeight="1">
      <c r="B131" s="27"/>
      <c r="C131" s="28"/>
      <c r="D131" s="189" t="s">
        <v>146</v>
      </c>
      <c r="E131" s="28"/>
      <c r="F131" s="190" t="s">
        <v>215</v>
      </c>
      <c r="G131" s="28"/>
      <c r="H131" s="28"/>
      <c r="J131" s="28"/>
      <c r="K131" s="28"/>
      <c r="L131" s="53"/>
      <c r="M131" s="69"/>
      <c r="N131" s="28"/>
      <c r="O131" s="28"/>
      <c r="P131" s="28"/>
      <c r="Q131" s="28"/>
      <c r="R131" s="28"/>
      <c r="S131" s="28"/>
      <c r="T131" s="70"/>
      <c r="AT131" s="7" t="s">
        <v>146</v>
      </c>
      <c r="AU131" s="7" t="s">
        <v>83</v>
      </c>
    </row>
    <row r="132" spans="2:47" s="7" customFormat="1" ht="165.75" customHeight="1">
      <c r="B132" s="27"/>
      <c r="C132" s="28"/>
      <c r="D132" s="191" t="s">
        <v>148</v>
      </c>
      <c r="E132" s="28"/>
      <c r="F132" s="192" t="s">
        <v>216</v>
      </c>
      <c r="G132" s="28"/>
      <c r="H132" s="28"/>
      <c r="J132" s="28"/>
      <c r="K132" s="28"/>
      <c r="L132" s="53"/>
      <c r="M132" s="69"/>
      <c r="N132" s="28"/>
      <c r="O132" s="28"/>
      <c r="P132" s="28"/>
      <c r="Q132" s="28"/>
      <c r="R132" s="28"/>
      <c r="S132" s="28"/>
      <c r="T132" s="70"/>
      <c r="AT132" s="7" t="s">
        <v>148</v>
      </c>
      <c r="AU132" s="7" t="s">
        <v>83</v>
      </c>
    </row>
    <row r="133" spans="2:51" s="7" customFormat="1" ht="15.75" customHeight="1">
      <c r="B133" s="193"/>
      <c r="C133" s="194"/>
      <c r="D133" s="191" t="s">
        <v>150</v>
      </c>
      <c r="E133" s="195"/>
      <c r="F133" s="196" t="s">
        <v>166</v>
      </c>
      <c r="G133" s="194"/>
      <c r="H133" s="195"/>
      <c r="J133" s="194"/>
      <c r="K133" s="194"/>
      <c r="L133" s="197"/>
      <c r="M133" s="198"/>
      <c r="N133" s="194"/>
      <c r="O133" s="194"/>
      <c r="P133" s="194"/>
      <c r="Q133" s="194"/>
      <c r="R133" s="194"/>
      <c r="S133" s="194"/>
      <c r="T133" s="199"/>
      <c r="AT133" s="200" t="s">
        <v>150</v>
      </c>
      <c r="AU133" s="200" t="s">
        <v>83</v>
      </c>
      <c r="AV133" s="201" t="s">
        <v>21</v>
      </c>
      <c r="AW133" s="201" t="s">
        <v>113</v>
      </c>
      <c r="AX133" s="201" t="s">
        <v>75</v>
      </c>
      <c r="AY133" s="200" t="s">
        <v>137</v>
      </c>
    </row>
    <row r="134" spans="2:51" s="7" customFormat="1" ht="15.75" customHeight="1">
      <c r="B134" s="202"/>
      <c r="C134" s="203"/>
      <c r="D134" s="191" t="s">
        <v>150</v>
      </c>
      <c r="E134" s="204"/>
      <c r="F134" s="205" t="s">
        <v>167</v>
      </c>
      <c r="G134" s="203"/>
      <c r="H134" s="206">
        <v>39.15</v>
      </c>
      <c r="J134" s="203"/>
      <c r="K134" s="203"/>
      <c r="L134" s="207"/>
      <c r="M134" s="208"/>
      <c r="N134" s="203"/>
      <c r="O134" s="203"/>
      <c r="P134" s="203"/>
      <c r="Q134" s="203"/>
      <c r="R134" s="203"/>
      <c r="S134" s="203"/>
      <c r="T134" s="209"/>
      <c r="AT134" s="210" t="s">
        <v>150</v>
      </c>
      <c r="AU134" s="210" t="s">
        <v>83</v>
      </c>
      <c r="AV134" s="211" t="s">
        <v>83</v>
      </c>
      <c r="AW134" s="211" t="s">
        <v>113</v>
      </c>
      <c r="AX134" s="211" t="s">
        <v>75</v>
      </c>
      <c r="AY134" s="210" t="s">
        <v>137</v>
      </c>
    </row>
    <row r="135" spans="2:65" s="7" customFormat="1" ht="15.75" customHeight="1">
      <c r="B135" s="27"/>
      <c r="C135" s="177" t="s">
        <v>217</v>
      </c>
      <c r="D135" s="177" t="s">
        <v>139</v>
      </c>
      <c r="E135" s="178" t="s">
        <v>218</v>
      </c>
      <c r="F135" s="179" t="s">
        <v>219</v>
      </c>
      <c r="G135" s="180" t="s">
        <v>142</v>
      </c>
      <c r="H135" s="181">
        <v>195.75</v>
      </c>
      <c r="I135" s="182"/>
      <c r="J135" s="183">
        <f>ROUND($I$135*$H$135,2)</f>
        <v>0</v>
      </c>
      <c r="K135" s="179" t="s">
        <v>143</v>
      </c>
      <c r="L135" s="53"/>
      <c r="M135" s="184"/>
      <c r="N135" s="185" t="s">
        <v>46</v>
      </c>
      <c r="O135" s="28"/>
      <c r="P135" s="28"/>
      <c r="Q135" s="186">
        <v>0</v>
      </c>
      <c r="R135" s="186">
        <f>$Q$135*$H$135</f>
        <v>0</v>
      </c>
      <c r="S135" s="186">
        <v>0</v>
      </c>
      <c r="T135" s="187">
        <f>$S$135*$H$135</f>
        <v>0</v>
      </c>
      <c r="AR135" s="119" t="s">
        <v>144</v>
      </c>
      <c r="AT135" s="119" t="s">
        <v>139</v>
      </c>
      <c r="AU135" s="119" t="s">
        <v>83</v>
      </c>
      <c r="AY135" s="7" t="s">
        <v>137</v>
      </c>
      <c r="BE135" s="188">
        <f>IF($N$135="základní",$J$135,0)</f>
        <v>0</v>
      </c>
      <c r="BF135" s="188">
        <f>IF($N$135="snížená",$J$135,0)</f>
        <v>0</v>
      </c>
      <c r="BG135" s="188">
        <f>IF($N$135="zákl. přenesená",$J$135,0)</f>
        <v>0</v>
      </c>
      <c r="BH135" s="188">
        <f>IF($N$135="sníž. přenesená",$J$135,0)</f>
        <v>0</v>
      </c>
      <c r="BI135" s="188">
        <f>IF($N$135="nulová",$J$135,0)</f>
        <v>0</v>
      </c>
      <c r="BJ135" s="119" t="s">
        <v>21</v>
      </c>
      <c r="BK135" s="188">
        <f>ROUND($I$135*$H$135,2)</f>
        <v>0</v>
      </c>
      <c r="BL135" s="119" t="s">
        <v>144</v>
      </c>
      <c r="BM135" s="119" t="s">
        <v>220</v>
      </c>
    </row>
    <row r="136" spans="2:47" s="7" customFormat="1" ht="27" customHeight="1">
      <c r="B136" s="27"/>
      <c r="C136" s="28"/>
      <c r="D136" s="189" t="s">
        <v>146</v>
      </c>
      <c r="E136" s="28"/>
      <c r="F136" s="190" t="s">
        <v>221</v>
      </c>
      <c r="G136" s="28"/>
      <c r="H136" s="28"/>
      <c r="J136" s="28"/>
      <c r="K136" s="28"/>
      <c r="L136" s="53"/>
      <c r="M136" s="69"/>
      <c r="N136" s="28"/>
      <c r="O136" s="28"/>
      <c r="P136" s="28"/>
      <c r="Q136" s="28"/>
      <c r="R136" s="28"/>
      <c r="S136" s="28"/>
      <c r="T136" s="70"/>
      <c r="AT136" s="7" t="s">
        <v>146</v>
      </c>
      <c r="AU136" s="7" t="s">
        <v>83</v>
      </c>
    </row>
    <row r="137" spans="2:47" s="7" customFormat="1" ht="165.75" customHeight="1">
      <c r="B137" s="27"/>
      <c r="C137" s="28"/>
      <c r="D137" s="191" t="s">
        <v>148</v>
      </c>
      <c r="E137" s="28"/>
      <c r="F137" s="192" t="s">
        <v>216</v>
      </c>
      <c r="G137" s="28"/>
      <c r="H137" s="28"/>
      <c r="J137" s="28"/>
      <c r="K137" s="28"/>
      <c r="L137" s="53"/>
      <c r="M137" s="69"/>
      <c r="N137" s="28"/>
      <c r="O137" s="28"/>
      <c r="P137" s="28"/>
      <c r="Q137" s="28"/>
      <c r="R137" s="28"/>
      <c r="S137" s="28"/>
      <c r="T137" s="70"/>
      <c r="AT137" s="7" t="s">
        <v>148</v>
      </c>
      <c r="AU137" s="7" t="s">
        <v>83</v>
      </c>
    </row>
    <row r="138" spans="2:47" s="7" customFormat="1" ht="30.75" customHeight="1">
      <c r="B138" s="27"/>
      <c r="C138" s="28"/>
      <c r="D138" s="191" t="s">
        <v>222</v>
      </c>
      <c r="E138" s="28"/>
      <c r="F138" s="192" t="s">
        <v>223</v>
      </c>
      <c r="G138" s="28"/>
      <c r="H138" s="28"/>
      <c r="J138" s="28"/>
      <c r="K138" s="28"/>
      <c r="L138" s="53"/>
      <c r="M138" s="69"/>
      <c r="N138" s="28"/>
      <c r="O138" s="28"/>
      <c r="P138" s="28"/>
      <c r="Q138" s="28"/>
      <c r="R138" s="28"/>
      <c r="S138" s="28"/>
      <c r="T138" s="70"/>
      <c r="AT138" s="7" t="s">
        <v>222</v>
      </c>
      <c r="AU138" s="7" t="s">
        <v>83</v>
      </c>
    </row>
    <row r="139" spans="2:51" s="7" customFormat="1" ht="15.75" customHeight="1">
      <c r="B139" s="193"/>
      <c r="C139" s="194"/>
      <c r="D139" s="191" t="s">
        <v>150</v>
      </c>
      <c r="E139" s="195"/>
      <c r="F139" s="196" t="s">
        <v>224</v>
      </c>
      <c r="G139" s="194"/>
      <c r="H139" s="195"/>
      <c r="J139" s="194"/>
      <c r="K139" s="194"/>
      <c r="L139" s="197"/>
      <c r="M139" s="198"/>
      <c r="N139" s="194"/>
      <c r="O139" s="194"/>
      <c r="P139" s="194"/>
      <c r="Q139" s="194"/>
      <c r="R139" s="194"/>
      <c r="S139" s="194"/>
      <c r="T139" s="199"/>
      <c r="AT139" s="200" t="s">
        <v>150</v>
      </c>
      <c r="AU139" s="200" t="s">
        <v>83</v>
      </c>
      <c r="AV139" s="201" t="s">
        <v>21</v>
      </c>
      <c r="AW139" s="201" t="s">
        <v>113</v>
      </c>
      <c r="AX139" s="201" t="s">
        <v>75</v>
      </c>
      <c r="AY139" s="200" t="s">
        <v>137</v>
      </c>
    </row>
    <row r="140" spans="2:51" s="7" customFormat="1" ht="15.75" customHeight="1">
      <c r="B140" s="202"/>
      <c r="C140" s="203"/>
      <c r="D140" s="191" t="s">
        <v>150</v>
      </c>
      <c r="E140" s="204"/>
      <c r="F140" s="205" t="s">
        <v>225</v>
      </c>
      <c r="G140" s="203"/>
      <c r="H140" s="206">
        <v>195.75</v>
      </c>
      <c r="J140" s="203"/>
      <c r="K140" s="203"/>
      <c r="L140" s="207"/>
      <c r="M140" s="208"/>
      <c r="N140" s="203"/>
      <c r="O140" s="203"/>
      <c r="P140" s="203"/>
      <c r="Q140" s="203"/>
      <c r="R140" s="203"/>
      <c r="S140" s="203"/>
      <c r="T140" s="209"/>
      <c r="AT140" s="210" t="s">
        <v>150</v>
      </c>
      <c r="AU140" s="210" t="s">
        <v>83</v>
      </c>
      <c r="AV140" s="211" t="s">
        <v>83</v>
      </c>
      <c r="AW140" s="211" t="s">
        <v>113</v>
      </c>
      <c r="AX140" s="211" t="s">
        <v>75</v>
      </c>
      <c r="AY140" s="210" t="s">
        <v>137</v>
      </c>
    </row>
    <row r="141" spans="2:65" s="7" customFormat="1" ht="15.75" customHeight="1">
      <c r="B141" s="27"/>
      <c r="C141" s="177" t="s">
        <v>226</v>
      </c>
      <c r="D141" s="177" t="s">
        <v>139</v>
      </c>
      <c r="E141" s="178" t="s">
        <v>227</v>
      </c>
      <c r="F141" s="179" t="s">
        <v>228</v>
      </c>
      <c r="G141" s="180" t="s">
        <v>142</v>
      </c>
      <c r="H141" s="181">
        <v>261.808</v>
      </c>
      <c r="I141" s="182"/>
      <c r="J141" s="183">
        <f>ROUND($I$141*$H$141,2)</f>
        <v>0</v>
      </c>
      <c r="K141" s="179" t="s">
        <v>143</v>
      </c>
      <c r="L141" s="53"/>
      <c r="M141" s="184"/>
      <c r="N141" s="185" t="s">
        <v>46</v>
      </c>
      <c r="O141" s="28"/>
      <c r="P141" s="28"/>
      <c r="Q141" s="186">
        <v>0</v>
      </c>
      <c r="R141" s="186">
        <f>$Q$141*$H$141</f>
        <v>0</v>
      </c>
      <c r="S141" s="186">
        <v>0</v>
      </c>
      <c r="T141" s="187">
        <f>$S$141*$H$141</f>
        <v>0</v>
      </c>
      <c r="AR141" s="119" t="s">
        <v>144</v>
      </c>
      <c r="AT141" s="119" t="s">
        <v>139</v>
      </c>
      <c r="AU141" s="119" t="s">
        <v>83</v>
      </c>
      <c r="AY141" s="7" t="s">
        <v>137</v>
      </c>
      <c r="BE141" s="188">
        <f>IF($N$141="základní",$J$141,0)</f>
        <v>0</v>
      </c>
      <c r="BF141" s="188">
        <f>IF($N$141="snížená",$J$141,0)</f>
        <v>0</v>
      </c>
      <c r="BG141" s="188">
        <f>IF($N$141="zákl. přenesená",$J$141,0)</f>
        <v>0</v>
      </c>
      <c r="BH141" s="188">
        <f>IF($N$141="sníž. přenesená",$J$141,0)</f>
        <v>0</v>
      </c>
      <c r="BI141" s="188">
        <f>IF($N$141="nulová",$J$141,0)</f>
        <v>0</v>
      </c>
      <c r="BJ141" s="119" t="s">
        <v>21</v>
      </c>
      <c r="BK141" s="188">
        <f>ROUND($I$141*$H$141,2)</f>
        <v>0</v>
      </c>
      <c r="BL141" s="119" t="s">
        <v>144</v>
      </c>
      <c r="BM141" s="119" t="s">
        <v>229</v>
      </c>
    </row>
    <row r="142" spans="2:47" s="7" customFormat="1" ht="16.5" customHeight="1">
      <c r="B142" s="27"/>
      <c r="C142" s="28"/>
      <c r="D142" s="189" t="s">
        <v>146</v>
      </c>
      <c r="E142" s="28"/>
      <c r="F142" s="190" t="s">
        <v>230</v>
      </c>
      <c r="G142" s="28"/>
      <c r="H142" s="28"/>
      <c r="J142" s="28"/>
      <c r="K142" s="28"/>
      <c r="L142" s="53"/>
      <c r="M142" s="69"/>
      <c r="N142" s="28"/>
      <c r="O142" s="28"/>
      <c r="P142" s="28"/>
      <c r="Q142" s="28"/>
      <c r="R142" s="28"/>
      <c r="S142" s="28"/>
      <c r="T142" s="70"/>
      <c r="AT142" s="7" t="s">
        <v>146</v>
      </c>
      <c r="AU142" s="7" t="s">
        <v>83</v>
      </c>
    </row>
    <row r="143" spans="2:47" s="7" customFormat="1" ht="125.25" customHeight="1">
      <c r="B143" s="27"/>
      <c r="C143" s="28"/>
      <c r="D143" s="191" t="s">
        <v>148</v>
      </c>
      <c r="E143" s="28"/>
      <c r="F143" s="192" t="s">
        <v>231</v>
      </c>
      <c r="G143" s="28"/>
      <c r="H143" s="28"/>
      <c r="J143" s="28"/>
      <c r="K143" s="28"/>
      <c r="L143" s="53"/>
      <c r="M143" s="69"/>
      <c r="N143" s="28"/>
      <c r="O143" s="28"/>
      <c r="P143" s="28"/>
      <c r="Q143" s="28"/>
      <c r="R143" s="28"/>
      <c r="S143" s="28"/>
      <c r="T143" s="70"/>
      <c r="AT143" s="7" t="s">
        <v>148</v>
      </c>
      <c r="AU143" s="7" t="s">
        <v>83</v>
      </c>
    </row>
    <row r="144" spans="2:65" s="7" customFormat="1" ht="15.75" customHeight="1">
      <c r="B144" s="27"/>
      <c r="C144" s="177" t="s">
        <v>232</v>
      </c>
      <c r="D144" s="177" t="s">
        <v>139</v>
      </c>
      <c r="E144" s="178" t="s">
        <v>233</v>
      </c>
      <c r="F144" s="179" t="s">
        <v>234</v>
      </c>
      <c r="G144" s="180" t="s">
        <v>179</v>
      </c>
      <c r="H144" s="181">
        <v>78.3</v>
      </c>
      <c r="I144" s="182"/>
      <c r="J144" s="183">
        <f>ROUND($I$144*$H$144,2)</f>
        <v>0</v>
      </c>
      <c r="K144" s="179"/>
      <c r="L144" s="53"/>
      <c r="M144" s="184"/>
      <c r="N144" s="185" t="s">
        <v>46</v>
      </c>
      <c r="O144" s="28"/>
      <c r="P144" s="28"/>
      <c r="Q144" s="186">
        <v>0</v>
      </c>
      <c r="R144" s="186">
        <f>$Q$144*$H$144</f>
        <v>0</v>
      </c>
      <c r="S144" s="186">
        <v>0</v>
      </c>
      <c r="T144" s="187">
        <f>$S$144*$H$144</f>
        <v>0</v>
      </c>
      <c r="AR144" s="119" t="s">
        <v>144</v>
      </c>
      <c r="AT144" s="119" t="s">
        <v>139</v>
      </c>
      <c r="AU144" s="119" t="s">
        <v>83</v>
      </c>
      <c r="AY144" s="7" t="s">
        <v>137</v>
      </c>
      <c r="BE144" s="188">
        <f>IF($N$144="základní",$J$144,0)</f>
        <v>0</v>
      </c>
      <c r="BF144" s="188">
        <f>IF($N$144="snížená",$J$144,0)</f>
        <v>0</v>
      </c>
      <c r="BG144" s="188">
        <f>IF($N$144="zákl. přenesená",$J$144,0)</f>
        <v>0</v>
      </c>
      <c r="BH144" s="188">
        <f>IF($N$144="sníž. přenesená",$J$144,0)</f>
        <v>0</v>
      </c>
      <c r="BI144" s="188">
        <f>IF($N$144="nulová",$J$144,0)</f>
        <v>0</v>
      </c>
      <c r="BJ144" s="119" t="s">
        <v>21</v>
      </c>
      <c r="BK144" s="188">
        <f>ROUND($I$144*$H$144,2)</f>
        <v>0</v>
      </c>
      <c r="BL144" s="119" t="s">
        <v>144</v>
      </c>
      <c r="BM144" s="119" t="s">
        <v>235</v>
      </c>
    </row>
    <row r="145" spans="2:47" s="7" customFormat="1" ht="16.5" customHeight="1">
      <c r="B145" s="27"/>
      <c r="C145" s="28"/>
      <c r="D145" s="189" t="s">
        <v>146</v>
      </c>
      <c r="E145" s="28"/>
      <c r="F145" s="190" t="s">
        <v>236</v>
      </c>
      <c r="G145" s="28"/>
      <c r="H145" s="28"/>
      <c r="J145" s="28"/>
      <c r="K145" s="28"/>
      <c r="L145" s="53"/>
      <c r="M145" s="69"/>
      <c r="N145" s="28"/>
      <c r="O145" s="28"/>
      <c r="P145" s="28"/>
      <c r="Q145" s="28"/>
      <c r="R145" s="28"/>
      <c r="S145" s="28"/>
      <c r="T145" s="70"/>
      <c r="AT145" s="7" t="s">
        <v>146</v>
      </c>
      <c r="AU145" s="7" t="s">
        <v>83</v>
      </c>
    </row>
    <row r="146" spans="2:51" s="7" customFormat="1" ht="15.75" customHeight="1">
      <c r="B146" s="193"/>
      <c r="C146" s="194"/>
      <c r="D146" s="191" t="s">
        <v>150</v>
      </c>
      <c r="E146" s="195"/>
      <c r="F146" s="196" t="s">
        <v>237</v>
      </c>
      <c r="G146" s="194"/>
      <c r="H146" s="195"/>
      <c r="J146" s="194"/>
      <c r="K146" s="194"/>
      <c r="L146" s="197"/>
      <c r="M146" s="198"/>
      <c r="N146" s="194"/>
      <c r="O146" s="194"/>
      <c r="P146" s="194"/>
      <c r="Q146" s="194"/>
      <c r="R146" s="194"/>
      <c r="S146" s="194"/>
      <c r="T146" s="199"/>
      <c r="AT146" s="200" t="s">
        <v>150</v>
      </c>
      <c r="AU146" s="200" t="s">
        <v>83</v>
      </c>
      <c r="AV146" s="201" t="s">
        <v>21</v>
      </c>
      <c r="AW146" s="201" t="s">
        <v>113</v>
      </c>
      <c r="AX146" s="201" t="s">
        <v>75</v>
      </c>
      <c r="AY146" s="200" t="s">
        <v>137</v>
      </c>
    </row>
    <row r="147" spans="2:51" s="7" customFormat="1" ht="15.75" customHeight="1">
      <c r="B147" s="202"/>
      <c r="C147" s="203"/>
      <c r="D147" s="191" t="s">
        <v>150</v>
      </c>
      <c r="E147" s="204"/>
      <c r="F147" s="205" t="s">
        <v>238</v>
      </c>
      <c r="G147" s="203"/>
      <c r="H147" s="206">
        <v>78.3</v>
      </c>
      <c r="J147" s="203"/>
      <c r="K147" s="203"/>
      <c r="L147" s="207"/>
      <c r="M147" s="208"/>
      <c r="N147" s="203"/>
      <c r="O147" s="203"/>
      <c r="P147" s="203"/>
      <c r="Q147" s="203"/>
      <c r="R147" s="203"/>
      <c r="S147" s="203"/>
      <c r="T147" s="209"/>
      <c r="AT147" s="210" t="s">
        <v>150</v>
      </c>
      <c r="AU147" s="210" t="s">
        <v>83</v>
      </c>
      <c r="AV147" s="211" t="s">
        <v>83</v>
      </c>
      <c r="AW147" s="211" t="s">
        <v>113</v>
      </c>
      <c r="AX147" s="211" t="s">
        <v>75</v>
      </c>
      <c r="AY147" s="210" t="s">
        <v>137</v>
      </c>
    </row>
    <row r="148" spans="2:63" s="163" customFormat="1" ht="30.75" customHeight="1">
      <c r="B148" s="164"/>
      <c r="C148" s="165"/>
      <c r="D148" s="166" t="s">
        <v>74</v>
      </c>
      <c r="E148" s="175" t="s">
        <v>83</v>
      </c>
      <c r="F148" s="175" t="s">
        <v>239</v>
      </c>
      <c r="G148" s="165"/>
      <c r="H148" s="165"/>
      <c r="J148" s="176">
        <f>$BK$148</f>
        <v>0</v>
      </c>
      <c r="K148" s="165"/>
      <c r="L148" s="169"/>
      <c r="M148" s="170"/>
      <c r="N148" s="165"/>
      <c r="O148" s="165"/>
      <c r="P148" s="171">
        <f>SUM($P$149:$P$217)</f>
        <v>0</v>
      </c>
      <c r="Q148" s="165"/>
      <c r="R148" s="171">
        <f>SUM($R$149:$R$217)</f>
        <v>31.3340685751</v>
      </c>
      <c r="S148" s="165"/>
      <c r="T148" s="172">
        <f>SUM($T$149:$T$217)</f>
        <v>0</v>
      </c>
      <c r="AR148" s="173" t="s">
        <v>21</v>
      </c>
      <c r="AT148" s="173" t="s">
        <v>74</v>
      </c>
      <c r="AU148" s="173" t="s">
        <v>21</v>
      </c>
      <c r="AY148" s="173" t="s">
        <v>137</v>
      </c>
      <c r="BK148" s="174">
        <f>SUM($BK$149:$BK$217)</f>
        <v>0</v>
      </c>
    </row>
    <row r="149" spans="2:65" s="7" customFormat="1" ht="15.75" customHeight="1">
      <c r="B149" s="27"/>
      <c r="C149" s="177" t="s">
        <v>240</v>
      </c>
      <c r="D149" s="177" t="s">
        <v>139</v>
      </c>
      <c r="E149" s="178" t="s">
        <v>241</v>
      </c>
      <c r="F149" s="179" t="s">
        <v>242</v>
      </c>
      <c r="G149" s="180" t="s">
        <v>170</v>
      </c>
      <c r="H149" s="181">
        <v>148.2</v>
      </c>
      <c r="I149" s="182"/>
      <c r="J149" s="183">
        <f>ROUND($I$149*$H$149,2)</f>
        <v>0</v>
      </c>
      <c r="K149" s="179"/>
      <c r="L149" s="53"/>
      <c r="M149" s="184"/>
      <c r="N149" s="185" t="s">
        <v>46</v>
      </c>
      <c r="O149" s="28"/>
      <c r="P149" s="28"/>
      <c r="Q149" s="186">
        <v>0.00032</v>
      </c>
      <c r="R149" s="186">
        <f>$Q$149*$H$149</f>
        <v>0.047424</v>
      </c>
      <c r="S149" s="186">
        <v>0</v>
      </c>
      <c r="T149" s="187">
        <f>$S$149*$H$149</f>
        <v>0</v>
      </c>
      <c r="AR149" s="119" t="s">
        <v>144</v>
      </c>
      <c r="AT149" s="119" t="s">
        <v>139</v>
      </c>
      <c r="AU149" s="119" t="s">
        <v>83</v>
      </c>
      <c r="AY149" s="7" t="s">
        <v>137</v>
      </c>
      <c r="BE149" s="188">
        <f>IF($N$149="základní",$J$149,0)</f>
        <v>0</v>
      </c>
      <c r="BF149" s="188">
        <f>IF($N$149="snížená",$J$149,0)</f>
        <v>0</v>
      </c>
      <c r="BG149" s="188">
        <f>IF($N$149="zákl. přenesená",$J$149,0)</f>
        <v>0</v>
      </c>
      <c r="BH149" s="188">
        <f>IF($N$149="sníž. přenesená",$J$149,0)</f>
        <v>0</v>
      </c>
      <c r="BI149" s="188">
        <f>IF($N$149="nulová",$J$149,0)</f>
        <v>0</v>
      </c>
      <c r="BJ149" s="119" t="s">
        <v>21</v>
      </c>
      <c r="BK149" s="188">
        <f>ROUND($I$149*$H$149,2)</f>
        <v>0</v>
      </c>
      <c r="BL149" s="119" t="s">
        <v>144</v>
      </c>
      <c r="BM149" s="119" t="s">
        <v>243</v>
      </c>
    </row>
    <row r="150" spans="2:47" s="7" customFormat="1" ht="16.5" customHeight="1">
      <c r="B150" s="27"/>
      <c r="C150" s="28"/>
      <c r="D150" s="189" t="s">
        <v>146</v>
      </c>
      <c r="E150" s="28"/>
      <c r="F150" s="190" t="s">
        <v>244</v>
      </c>
      <c r="G150" s="28"/>
      <c r="H150" s="28"/>
      <c r="J150" s="28"/>
      <c r="K150" s="28"/>
      <c r="L150" s="53"/>
      <c r="M150" s="69"/>
      <c r="N150" s="28"/>
      <c r="O150" s="28"/>
      <c r="P150" s="28"/>
      <c r="Q150" s="28"/>
      <c r="R150" s="28"/>
      <c r="S150" s="28"/>
      <c r="T150" s="70"/>
      <c r="AT150" s="7" t="s">
        <v>146</v>
      </c>
      <c r="AU150" s="7" t="s">
        <v>83</v>
      </c>
    </row>
    <row r="151" spans="2:51" s="7" customFormat="1" ht="15.75" customHeight="1">
      <c r="B151" s="193"/>
      <c r="C151" s="194"/>
      <c r="D151" s="191" t="s">
        <v>150</v>
      </c>
      <c r="E151" s="195"/>
      <c r="F151" s="196" t="s">
        <v>245</v>
      </c>
      <c r="G151" s="194"/>
      <c r="H151" s="195"/>
      <c r="J151" s="194"/>
      <c r="K151" s="194"/>
      <c r="L151" s="197"/>
      <c r="M151" s="198"/>
      <c r="N151" s="194"/>
      <c r="O151" s="194"/>
      <c r="P151" s="194"/>
      <c r="Q151" s="194"/>
      <c r="R151" s="194"/>
      <c r="S151" s="194"/>
      <c r="T151" s="199"/>
      <c r="AT151" s="200" t="s">
        <v>150</v>
      </c>
      <c r="AU151" s="200" t="s">
        <v>83</v>
      </c>
      <c r="AV151" s="201" t="s">
        <v>21</v>
      </c>
      <c r="AW151" s="201" t="s">
        <v>113</v>
      </c>
      <c r="AX151" s="201" t="s">
        <v>75</v>
      </c>
      <c r="AY151" s="200" t="s">
        <v>137</v>
      </c>
    </row>
    <row r="152" spans="2:51" s="7" customFormat="1" ht="15.75" customHeight="1">
      <c r="B152" s="202"/>
      <c r="C152" s="203"/>
      <c r="D152" s="191" t="s">
        <v>150</v>
      </c>
      <c r="E152" s="204"/>
      <c r="F152" s="205" t="s">
        <v>246</v>
      </c>
      <c r="G152" s="203"/>
      <c r="H152" s="206">
        <v>148.2</v>
      </c>
      <c r="J152" s="203"/>
      <c r="K152" s="203"/>
      <c r="L152" s="207"/>
      <c r="M152" s="208"/>
      <c r="N152" s="203"/>
      <c r="O152" s="203"/>
      <c r="P152" s="203"/>
      <c r="Q152" s="203"/>
      <c r="R152" s="203"/>
      <c r="S152" s="203"/>
      <c r="T152" s="209"/>
      <c r="AT152" s="210" t="s">
        <v>150</v>
      </c>
      <c r="AU152" s="210" t="s">
        <v>83</v>
      </c>
      <c r="AV152" s="211" t="s">
        <v>83</v>
      </c>
      <c r="AW152" s="211" t="s">
        <v>113</v>
      </c>
      <c r="AX152" s="211" t="s">
        <v>75</v>
      </c>
      <c r="AY152" s="210" t="s">
        <v>137</v>
      </c>
    </row>
    <row r="153" spans="2:65" s="7" customFormat="1" ht="15.75" customHeight="1">
      <c r="B153" s="27"/>
      <c r="C153" s="177" t="s">
        <v>7</v>
      </c>
      <c r="D153" s="177" t="s">
        <v>139</v>
      </c>
      <c r="E153" s="178" t="s">
        <v>247</v>
      </c>
      <c r="F153" s="179" t="s">
        <v>248</v>
      </c>
      <c r="G153" s="180" t="s">
        <v>170</v>
      </c>
      <c r="H153" s="181">
        <v>44.8</v>
      </c>
      <c r="I153" s="182"/>
      <c r="J153" s="183">
        <f>ROUND($I$153*$H$153,2)</f>
        <v>0</v>
      </c>
      <c r="K153" s="179"/>
      <c r="L153" s="53"/>
      <c r="M153" s="184"/>
      <c r="N153" s="185" t="s">
        <v>46</v>
      </c>
      <c r="O153" s="28"/>
      <c r="P153" s="28"/>
      <c r="Q153" s="186">
        <v>0</v>
      </c>
      <c r="R153" s="186">
        <f>$Q$153*$H$153</f>
        <v>0</v>
      </c>
      <c r="S153" s="186">
        <v>0</v>
      </c>
      <c r="T153" s="187">
        <f>$S$153*$H$153</f>
        <v>0</v>
      </c>
      <c r="AR153" s="119" t="s">
        <v>144</v>
      </c>
      <c r="AT153" s="119" t="s">
        <v>139</v>
      </c>
      <c r="AU153" s="119" t="s">
        <v>83</v>
      </c>
      <c r="AY153" s="7" t="s">
        <v>137</v>
      </c>
      <c r="BE153" s="188">
        <f>IF($N$153="základní",$J$153,0)</f>
        <v>0</v>
      </c>
      <c r="BF153" s="188">
        <f>IF($N$153="snížená",$J$153,0)</f>
        <v>0</v>
      </c>
      <c r="BG153" s="188">
        <f>IF($N$153="zákl. přenesená",$J$153,0)</f>
        <v>0</v>
      </c>
      <c r="BH153" s="188">
        <f>IF($N$153="sníž. přenesená",$J$153,0)</f>
        <v>0</v>
      </c>
      <c r="BI153" s="188">
        <f>IF($N$153="nulová",$J$153,0)</f>
        <v>0</v>
      </c>
      <c r="BJ153" s="119" t="s">
        <v>21</v>
      </c>
      <c r="BK153" s="188">
        <f>ROUND($I$153*$H$153,2)</f>
        <v>0</v>
      </c>
      <c r="BL153" s="119" t="s">
        <v>144</v>
      </c>
      <c r="BM153" s="119" t="s">
        <v>249</v>
      </c>
    </row>
    <row r="154" spans="2:51" s="7" customFormat="1" ht="15.75" customHeight="1">
      <c r="B154" s="193"/>
      <c r="C154" s="194"/>
      <c r="D154" s="189" t="s">
        <v>150</v>
      </c>
      <c r="E154" s="196"/>
      <c r="F154" s="196" t="s">
        <v>250</v>
      </c>
      <c r="G154" s="194"/>
      <c r="H154" s="195"/>
      <c r="J154" s="194"/>
      <c r="K154" s="194"/>
      <c r="L154" s="197"/>
      <c r="M154" s="198"/>
      <c r="N154" s="194"/>
      <c r="O154" s="194"/>
      <c r="P154" s="194"/>
      <c r="Q154" s="194"/>
      <c r="R154" s="194"/>
      <c r="S154" s="194"/>
      <c r="T154" s="199"/>
      <c r="AT154" s="200" t="s">
        <v>150</v>
      </c>
      <c r="AU154" s="200" t="s">
        <v>83</v>
      </c>
      <c r="AV154" s="201" t="s">
        <v>21</v>
      </c>
      <c r="AW154" s="201" t="s">
        <v>113</v>
      </c>
      <c r="AX154" s="201" t="s">
        <v>75</v>
      </c>
      <c r="AY154" s="200" t="s">
        <v>137</v>
      </c>
    </row>
    <row r="155" spans="2:51" s="7" customFormat="1" ht="15.75" customHeight="1">
      <c r="B155" s="202"/>
      <c r="C155" s="203"/>
      <c r="D155" s="191" t="s">
        <v>150</v>
      </c>
      <c r="E155" s="204"/>
      <c r="F155" s="205" t="s">
        <v>251</v>
      </c>
      <c r="G155" s="203"/>
      <c r="H155" s="206">
        <v>44.8</v>
      </c>
      <c r="J155" s="203"/>
      <c r="K155" s="203"/>
      <c r="L155" s="207"/>
      <c r="M155" s="208"/>
      <c r="N155" s="203"/>
      <c r="O155" s="203"/>
      <c r="P155" s="203"/>
      <c r="Q155" s="203"/>
      <c r="R155" s="203"/>
      <c r="S155" s="203"/>
      <c r="T155" s="209"/>
      <c r="AT155" s="210" t="s">
        <v>150</v>
      </c>
      <c r="AU155" s="210" t="s">
        <v>83</v>
      </c>
      <c r="AV155" s="211" t="s">
        <v>83</v>
      </c>
      <c r="AW155" s="211" t="s">
        <v>113</v>
      </c>
      <c r="AX155" s="211" t="s">
        <v>75</v>
      </c>
      <c r="AY155" s="210" t="s">
        <v>137</v>
      </c>
    </row>
    <row r="156" spans="2:65" s="7" customFormat="1" ht="15.75" customHeight="1">
      <c r="B156" s="27"/>
      <c r="C156" s="212" t="s">
        <v>252</v>
      </c>
      <c r="D156" s="212" t="s">
        <v>154</v>
      </c>
      <c r="E156" s="213" t="s">
        <v>253</v>
      </c>
      <c r="F156" s="214" t="s">
        <v>254</v>
      </c>
      <c r="G156" s="215" t="s">
        <v>170</v>
      </c>
      <c r="H156" s="216">
        <v>47.6</v>
      </c>
      <c r="I156" s="217"/>
      <c r="J156" s="218">
        <f>ROUND($I$156*$H$156,2)</f>
        <v>0</v>
      </c>
      <c r="K156" s="214" t="s">
        <v>143</v>
      </c>
      <c r="L156" s="219"/>
      <c r="M156" s="220"/>
      <c r="N156" s="221" t="s">
        <v>46</v>
      </c>
      <c r="O156" s="28"/>
      <c r="P156" s="28"/>
      <c r="Q156" s="186">
        <v>0.00406</v>
      </c>
      <c r="R156" s="186">
        <f>$Q$156*$H$156</f>
        <v>0.193256</v>
      </c>
      <c r="S156" s="186">
        <v>0</v>
      </c>
      <c r="T156" s="187">
        <f>$S$156*$H$156</f>
        <v>0</v>
      </c>
      <c r="AR156" s="119" t="s">
        <v>157</v>
      </c>
      <c r="AT156" s="119" t="s">
        <v>154</v>
      </c>
      <c r="AU156" s="119" t="s">
        <v>83</v>
      </c>
      <c r="AY156" s="7" t="s">
        <v>137</v>
      </c>
      <c r="BE156" s="188">
        <f>IF($N$156="základní",$J$156,0)</f>
        <v>0</v>
      </c>
      <c r="BF156" s="188">
        <f>IF($N$156="snížená",$J$156,0)</f>
        <v>0</v>
      </c>
      <c r="BG156" s="188">
        <f>IF($N$156="zákl. přenesená",$J$156,0)</f>
        <v>0</v>
      </c>
      <c r="BH156" s="188">
        <f>IF($N$156="sníž. přenesená",$J$156,0)</f>
        <v>0</v>
      </c>
      <c r="BI156" s="188">
        <f>IF($N$156="nulová",$J$156,0)</f>
        <v>0</v>
      </c>
      <c r="BJ156" s="119" t="s">
        <v>21</v>
      </c>
      <c r="BK156" s="188">
        <f>ROUND($I$156*$H$156,2)</f>
        <v>0</v>
      </c>
      <c r="BL156" s="119" t="s">
        <v>144</v>
      </c>
      <c r="BM156" s="119" t="s">
        <v>255</v>
      </c>
    </row>
    <row r="157" spans="2:47" s="7" customFormat="1" ht="16.5" customHeight="1">
      <c r="B157" s="27"/>
      <c r="C157" s="28"/>
      <c r="D157" s="189" t="s">
        <v>146</v>
      </c>
      <c r="E157" s="28"/>
      <c r="F157" s="190" t="s">
        <v>256</v>
      </c>
      <c r="G157" s="28"/>
      <c r="H157" s="28"/>
      <c r="J157" s="28"/>
      <c r="K157" s="28"/>
      <c r="L157" s="53"/>
      <c r="M157" s="69"/>
      <c r="N157" s="28"/>
      <c r="O157" s="28"/>
      <c r="P157" s="28"/>
      <c r="Q157" s="28"/>
      <c r="R157" s="28"/>
      <c r="S157" s="28"/>
      <c r="T157" s="70"/>
      <c r="AT157" s="7" t="s">
        <v>146</v>
      </c>
      <c r="AU157" s="7" t="s">
        <v>83</v>
      </c>
    </row>
    <row r="158" spans="2:51" s="7" customFormat="1" ht="15.75" customHeight="1">
      <c r="B158" s="193"/>
      <c r="C158" s="194"/>
      <c r="D158" s="191" t="s">
        <v>150</v>
      </c>
      <c r="E158" s="195"/>
      <c r="F158" s="196" t="s">
        <v>257</v>
      </c>
      <c r="G158" s="194"/>
      <c r="H158" s="195"/>
      <c r="J158" s="194"/>
      <c r="K158" s="194"/>
      <c r="L158" s="197"/>
      <c r="M158" s="198"/>
      <c r="N158" s="194"/>
      <c r="O158" s="194"/>
      <c r="P158" s="194"/>
      <c r="Q158" s="194"/>
      <c r="R158" s="194"/>
      <c r="S158" s="194"/>
      <c r="T158" s="199"/>
      <c r="AT158" s="200" t="s">
        <v>150</v>
      </c>
      <c r="AU158" s="200" t="s">
        <v>83</v>
      </c>
      <c r="AV158" s="201" t="s">
        <v>21</v>
      </c>
      <c r="AW158" s="201" t="s">
        <v>113</v>
      </c>
      <c r="AX158" s="201" t="s">
        <v>75</v>
      </c>
      <c r="AY158" s="200" t="s">
        <v>137</v>
      </c>
    </row>
    <row r="159" spans="2:51" s="7" customFormat="1" ht="15.75" customHeight="1">
      <c r="B159" s="202"/>
      <c r="C159" s="203"/>
      <c r="D159" s="191" t="s">
        <v>150</v>
      </c>
      <c r="E159" s="204"/>
      <c r="F159" s="205" t="s">
        <v>258</v>
      </c>
      <c r="G159" s="203"/>
      <c r="H159" s="206">
        <v>47.6</v>
      </c>
      <c r="J159" s="203"/>
      <c r="K159" s="203"/>
      <c r="L159" s="207"/>
      <c r="M159" s="208"/>
      <c r="N159" s="203"/>
      <c r="O159" s="203"/>
      <c r="P159" s="203"/>
      <c r="Q159" s="203"/>
      <c r="R159" s="203"/>
      <c r="S159" s="203"/>
      <c r="T159" s="209"/>
      <c r="AT159" s="210" t="s">
        <v>150</v>
      </c>
      <c r="AU159" s="210" t="s">
        <v>83</v>
      </c>
      <c r="AV159" s="211" t="s">
        <v>83</v>
      </c>
      <c r="AW159" s="211" t="s">
        <v>113</v>
      </c>
      <c r="AX159" s="211" t="s">
        <v>75</v>
      </c>
      <c r="AY159" s="210" t="s">
        <v>137</v>
      </c>
    </row>
    <row r="160" spans="2:65" s="7" customFormat="1" ht="15.75" customHeight="1">
      <c r="B160" s="27"/>
      <c r="C160" s="177" t="s">
        <v>259</v>
      </c>
      <c r="D160" s="177" t="s">
        <v>139</v>
      </c>
      <c r="E160" s="178" t="s">
        <v>260</v>
      </c>
      <c r="F160" s="179" t="s">
        <v>261</v>
      </c>
      <c r="G160" s="180" t="s">
        <v>170</v>
      </c>
      <c r="H160" s="181">
        <v>163.3</v>
      </c>
      <c r="I160" s="182"/>
      <c r="J160" s="183">
        <f>ROUND($I$160*$H$160,2)</f>
        <v>0</v>
      </c>
      <c r="K160" s="179"/>
      <c r="L160" s="53"/>
      <c r="M160" s="184"/>
      <c r="N160" s="185" t="s">
        <v>46</v>
      </c>
      <c r="O160" s="28"/>
      <c r="P160" s="28"/>
      <c r="Q160" s="186">
        <v>0</v>
      </c>
      <c r="R160" s="186">
        <f>$Q$160*$H$160</f>
        <v>0</v>
      </c>
      <c r="S160" s="186">
        <v>0</v>
      </c>
      <c r="T160" s="187">
        <f>$S$160*$H$160</f>
        <v>0</v>
      </c>
      <c r="AR160" s="119" t="s">
        <v>144</v>
      </c>
      <c r="AT160" s="119" t="s">
        <v>139</v>
      </c>
      <c r="AU160" s="119" t="s">
        <v>83</v>
      </c>
      <c r="AY160" s="7" t="s">
        <v>137</v>
      </c>
      <c r="BE160" s="188">
        <f>IF($N$160="základní",$J$160,0)</f>
        <v>0</v>
      </c>
      <c r="BF160" s="188">
        <f>IF($N$160="snížená",$J$160,0)</f>
        <v>0</v>
      </c>
      <c r="BG160" s="188">
        <f>IF($N$160="zákl. přenesená",$J$160,0)</f>
        <v>0</v>
      </c>
      <c r="BH160" s="188">
        <f>IF($N$160="sníž. přenesená",$J$160,0)</f>
        <v>0</v>
      </c>
      <c r="BI160" s="188">
        <f>IF($N$160="nulová",$J$160,0)</f>
        <v>0</v>
      </c>
      <c r="BJ160" s="119" t="s">
        <v>21</v>
      </c>
      <c r="BK160" s="188">
        <f>ROUND($I$160*$H$160,2)</f>
        <v>0</v>
      </c>
      <c r="BL160" s="119" t="s">
        <v>144</v>
      </c>
      <c r="BM160" s="119" t="s">
        <v>262</v>
      </c>
    </row>
    <row r="161" spans="2:47" s="7" customFormat="1" ht="16.5" customHeight="1">
      <c r="B161" s="27"/>
      <c r="C161" s="28"/>
      <c r="D161" s="189" t="s">
        <v>146</v>
      </c>
      <c r="E161" s="28"/>
      <c r="F161" s="190" t="s">
        <v>263</v>
      </c>
      <c r="G161" s="28"/>
      <c r="H161" s="28"/>
      <c r="J161" s="28"/>
      <c r="K161" s="28"/>
      <c r="L161" s="53"/>
      <c r="M161" s="69"/>
      <c r="N161" s="28"/>
      <c r="O161" s="28"/>
      <c r="P161" s="28"/>
      <c r="Q161" s="28"/>
      <c r="R161" s="28"/>
      <c r="S161" s="28"/>
      <c r="T161" s="70"/>
      <c r="AT161" s="7" t="s">
        <v>146</v>
      </c>
      <c r="AU161" s="7" t="s">
        <v>83</v>
      </c>
    </row>
    <row r="162" spans="2:47" s="7" customFormat="1" ht="30.75" customHeight="1">
      <c r="B162" s="27"/>
      <c r="C162" s="28"/>
      <c r="D162" s="191" t="s">
        <v>222</v>
      </c>
      <c r="E162" s="28"/>
      <c r="F162" s="192" t="s">
        <v>264</v>
      </c>
      <c r="G162" s="28"/>
      <c r="H162" s="28"/>
      <c r="J162" s="28"/>
      <c r="K162" s="28"/>
      <c r="L162" s="53"/>
      <c r="M162" s="69"/>
      <c r="N162" s="28"/>
      <c r="O162" s="28"/>
      <c r="P162" s="28"/>
      <c r="Q162" s="28"/>
      <c r="R162" s="28"/>
      <c r="S162" s="28"/>
      <c r="T162" s="70"/>
      <c r="AT162" s="7" t="s">
        <v>222</v>
      </c>
      <c r="AU162" s="7" t="s">
        <v>83</v>
      </c>
    </row>
    <row r="163" spans="2:51" s="7" customFormat="1" ht="15.75" customHeight="1">
      <c r="B163" s="193"/>
      <c r="C163" s="194"/>
      <c r="D163" s="191" t="s">
        <v>150</v>
      </c>
      <c r="E163" s="195"/>
      <c r="F163" s="196" t="s">
        <v>245</v>
      </c>
      <c r="G163" s="194"/>
      <c r="H163" s="195"/>
      <c r="J163" s="194"/>
      <c r="K163" s="194"/>
      <c r="L163" s="197"/>
      <c r="M163" s="198"/>
      <c r="N163" s="194"/>
      <c r="O163" s="194"/>
      <c r="P163" s="194"/>
      <c r="Q163" s="194"/>
      <c r="R163" s="194"/>
      <c r="S163" s="194"/>
      <c r="T163" s="199"/>
      <c r="AT163" s="200" t="s">
        <v>150</v>
      </c>
      <c r="AU163" s="200" t="s">
        <v>83</v>
      </c>
      <c r="AV163" s="201" t="s">
        <v>21</v>
      </c>
      <c r="AW163" s="201" t="s">
        <v>113</v>
      </c>
      <c r="AX163" s="201" t="s">
        <v>75</v>
      </c>
      <c r="AY163" s="200" t="s">
        <v>137</v>
      </c>
    </row>
    <row r="164" spans="2:51" s="7" customFormat="1" ht="15.75" customHeight="1">
      <c r="B164" s="202"/>
      <c r="C164" s="203"/>
      <c r="D164" s="191" t="s">
        <v>150</v>
      </c>
      <c r="E164" s="204"/>
      <c r="F164" s="205" t="s">
        <v>265</v>
      </c>
      <c r="G164" s="203"/>
      <c r="H164" s="206">
        <v>163.3</v>
      </c>
      <c r="J164" s="203"/>
      <c r="K164" s="203"/>
      <c r="L164" s="207"/>
      <c r="M164" s="208"/>
      <c r="N164" s="203"/>
      <c r="O164" s="203"/>
      <c r="P164" s="203"/>
      <c r="Q164" s="203"/>
      <c r="R164" s="203"/>
      <c r="S164" s="203"/>
      <c r="T164" s="209"/>
      <c r="AT164" s="210" t="s">
        <v>150</v>
      </c>
      <c r="AU164" s="210" t="s">
        <v>83</v>
      </c>
      <c r="AV164" s="211" t="s">
        <v>83</v>
      </c>
      <c r="AW164" s="211" t="s">
        <v>113</v>
      </c>
      <c r="AX164" s="211" t="s">
        <v>75</v>
      </c>
      <c r="AY164" s="210" t="s">
        <v>137</v>
      </c>
    </row>
    <row r="165" spans="2:65" s="7" customFormat="1" ht="15.75" customHeight="1">
      <c r="B165" s="27"/>
      <c r="C165" s="177" t="s">
        <v>211</v>
      </c>
      <c r="D165" s="177" t="s">
        <v>139</v>
      </c>
      <c r="E165" s="178" t="s">
        <v>266</v>
      </c>
      <c r="F165" s="179" t="s">
        <v>267</v>
      </c>
      <c r="G165" s="180" t="s">
        <v>268</v>
      </c>
      <c r="H165" s="181">
        <v>21.675</v>
      </c>
      <c r="I165" s="182"/>
      <c r="J165" s="183">
        <f>ROUND($I$165*$H$165,2)</f>
        <v>0</v>
      </c>
      <c r="K165" s="179" t="s">
        <v>143</v>
      </c>
      <c r="L165" s="53"/>
      <c r="M165" s="184"/>
      <c r="N165" s="185" t="s">
        <v>46</v>
      </c>
      <c r="O165" s="28"/>
      <c r="P165" s="28"/>
      <c r="Q165" s="186">
        <v>0.0014357</v>
      </c>
      <c r="R165" s="186">
        <f>$Q$165*$H$165</f>
        <v>0.031118797500000003</v>
      </c>
      <c r="S165" s="186">
        <v>0</v>
      </c>
      <c r="T165" s="187">
        <f>$S$165*$H$165</f>
        <v>0</v>
      </c>
      <c r="AR165" s="119" t="s">
        <v>144</v>
      </c>
      <c r="AT165" s="119" t="s">
        <v>139</v>
      </c>
      <c r="AU165" s="119" t="s">
        <v>83</v>
      </c>
      <c r="AY165" s="7" t="s">
        <v>137</v>
      </c>
      <c r="BE165" s="188">
        <f>IF($N$165="základní",$J$165,0)</f>
        <v>0</v>
      </c>
      <c r="BF165" s="188">
        <f>IF($N$165="snížená",$J$165,0)</f>
        <v>0</v>
      </c>
      <c r="BG165" s="188">
        <f>IF($N$165="zákl. přenesená",$J$165,0)</f>
        <v>0</v>
      </c>
      <c r="BH165" s="188">
        <f>IF($N$165="sníž. přenesená",$J$165,0)</f>
        <v>0</v>
      </c>
      <c r="BI165" s="188">
        <f>IF($N$165="nulová",$J$165,0)</f>
        <v>0</v>
      </c>
      <c r="BJ165" s="119" t="s">
        <v>21</v>
      </c>
      <c r="BK165" s="188">
        <f>ROUND($I$165*$H$165,2)</f>
        <v>0</v>
      </c>
      <c r="BL165" s="119" t="s">
        <v>144</v>
      </c>
      <c r="BM165" s="119" t="s">
        <v>269</v>
      </c>
    </row>
    <row r="166" spans="2:47" s="7" customFormat="1" ht="16.5" customHeight="1">
      <c r="B166" s="27"/>
      <c r="C166" s="28"/>
      <c r="D166" s="189" t="s">
        <v>146</v>
      </c>
      <c r="E166" s="28"/>
      <c r="F166" s="190" t="s">
        <v>270</v>
      </c>
      <c r="G166" s="28"/>
      <c r="H166" s="28"/>
      <c r="J166" s="28"/>
      <c r="K166" s="28"/>
      <c r="L166" s="53"/>
      <c r="M166" s="69"/>
      <c r="N166" s="28"/>
      <c r="O166" s="28"/>
      <c r="P166" s="28"/>
      <c r="Q166" s="28"/>
      <c r="R166" s="28"/>
      <c r="S166" s="28"/>
      <c r="T166" s="70"/>
      <c r="AT166" s="7" t="s">
        <v>146</v>
      </c>
      <c r="AU166" s="7" t="s">
        <v>83</v>
      </c>
    </row>
    <row r="167" spans="2:47" s="7" customFormat="1" ht="98.25" customHeight="1">
      <c r="B167" s="27"/>
      <c r="C167" s="28"/>
      <c r="D167" s="191" t="s">
        <v>148</v>
      </c>
      <c r="E167" s="28"/>
      <c r="F167" s="192" t="s">
        <v>271</v>
      </c>
      <c r="G167" s="28"/>
      <c r="H167" s="28"/>
      <c r="J167" s="28"/>
      <c r="K167" s="28"/>
      <c r="L167" s="53"/>
      <c r="M167" s="69"/>
      <c r="N167" s="28"/>
      <c r="O167" s="28"/>
      <c r="P167" s="28"/>
      <c r="Q167" s="28"/>
      <c r="R167" s="28"/>
      <c r="S167" s="28"/>
      <c r="T167" s="70"/>
      <c r="AT167" s="7" t="s">
        <v>148</v>
      </c>
      <c r="AU167" s="7" t="s">
        <v>83</v>
      </c>
    </row>
    <row r="168" spans="2:51" s="7" customFormat="1" ht="15.75" customHeight="1">
      <c r="B168" s="193"/>
      <c r="C168" s="194"/>
      <c r="D168" s="191" t="s">
        <v>150</v>
      </c>
      <c r="E168" s="195"/>
      <c r="F168" s="196" t="s">
        <v>272</v>
      </c>
      <c r="G168" s="194"/>
      <c r="H168" s="195"/>
      <c r="J168" s="194"/>
      <c r="K168" s="194"/>
      <c r="L168" s="197"/>
      <c r="M168" s="198"/>
      <c r="N168" s="194"/>
      <c r="O168" s="194"/>
      <c r="P168" s="194"/>
      <c r="Q168" s="194"/>
      <c r="R168" s="194"/>
      <c r="S168" s="194"/>
      <c r="T168" s="199"/>
      <c r="AT168" s="200" t="s">
        <v>150</v>
      </c>
      <c r="AU168" s="200" t="s">
        <v>83</v>
      </c>
      <c r="AV168" s="201" t="s">
        <v>21</v>
      </c>
      <c r="AW168" s="201" t="s">
        <v>113</v>
      </c>
      <c r="AX168" s="201" t="s">
        <v>75</v>
      </c>
      <c r="AY168" s="200" t="s">
        <v>137</v>
      </c>
    </row>
    <row r="169" spans="2:51" s="7" customFormat="1" ht="15.75" customHeight="1">
      <c r="B169" s="193"/>
      <c r="C169" s="194"/>
      <c r="D169" s="191" t="s">
        <v>150</v>
      </c>
      <c r="E169" s="195"/>
      <c r="F169" s="196" t="s">
        <v>273</v>
      </c>
      <c r="G169" s="194"/>
      <c r="H169" s="195"/>
      <c r="J169" s="194"/>
      <c r="K169" s="194"/>
      <c r="L169" s="197"/>
      <c r="M169" s="198"/>
      <c r="N169" s="194"/>
      <c r="O169" s="194"/>
      <c r="P169" s="194"/>
      <c r="Q169" s="194"/>
      <c r="R169" s="194"/>
      <c r="S169" s="194"/>
      <c r="T169" s="199"/>
      <c r="AT169" s="200" t="s">
        <v>150</v>
      </c>
      <c r="AU169" s="200" t="s">
        <v>83</v>
      </c>
      <c r="AV169" s="201" t="s">
        <v>21</v>
      </c>
      <c r="AW169" s="201" t="s">
        <v>113</v>
      </c>
      <c r="AX169" s="201" t="s">
        <v>75</v>
      </c>
      <c r="AY169" s="200" t="s">
        <v>137</v>
      </c>
    </row>
    <row r="170" spans="2:51" s="7" customFormat="1" ht="15.75" customHeight="1">
      <c r="B170" s="202"/>
      <c r="C170" s="203"/>
      <c r="D170" s="191" t="s">
        <v>150</v>
      </c>
      <c r="E170" s="204"/>
      <c r="F170" s="205" t="s">
        <v>274</v>
      </c>
      <c r="G170" s="203"/>
      <c r="H170" s="206">
        <v>21.675</v>
      </c>
      <c r="J170" s="203"/>
      <c r="K170" s="203"/>
      <c r="L170" s="207"/>
      <c r="M170" s="208"/>
      <c r="N170" s="203"/>
      <c r="O170" s="203"/>
      <c r="P170" s="203"/>
      <c r="Q170" s="203"/>
      <c r="R170" s="203"/>
      <c r="S170" s="203"/>
      <c r="T170" s="209"/>
      <c r="AT170" s="210" t="s">
        <v>150</v>
      </c>
      <c r="AU170" s="210" t="s">
        <v>83</v>
      </c>
      <c r="AV170" s="211" t="s">
        <v>83</v>
      </c>
      <c r="AW170" s="211" t="s">
        <v>113</v>
      </c>
      <c r="AX170" s="211" t="s">
        <v>75</v>
      </c>
      <c r="AY170" s="210" t="s">
        <v>137</v>
      </c>
    </row>
    <row r="171" spans="2:65" s="7" customFormat="1" ht="15.75" customHeight="1">
      <c r="B171" s="27"/>
      <c r="C171" s="177" t="s">
        <v>275</v>
      </c>
      <c r="D171" s="177" t="s">
        <v>139</v>
      </c>
      <c r="E171" s="178" t="s">
        <v>276</v>
      </c>
      <c r="F171" s="179" t="s">
        <v>277</v>
      </c>
      <c r="G171" s="180" t="s">
        <v>268</v>
      </c>
      <c r="H171" s="181">
        <v>21.675</v>
      </c>
      <c r="I171" s="182"/>
      <c r="J171" s="183">
        <f>ROUND($I$171*$H$171,2)</f>
        <v>0</v>
      </c>
      <c r="K171" s="179" t="s">
        <v>143</v>
      </c>
      <c r="L171" s="53"/>
      <c r="M171" s="184"/>
      <c r="N171" s="185" t="s">
        <v>46</v>
      </c>
      <c r="O171" s="28"/>
      <c r="P171" s="28"/>
      <c r="Q171" s="186">
        <v>3.6E-05</v>
      </c>
      <c r="R171" s="186">
        <f>$Q$171*$H$171</f>
        <v>0.0007803</v>
      </c>
      <c r="S171" s="186">
        <v>0</v>
      </c>
      <c r="T171" s="187">
        <f>$S$171*$H$171</f>
        <v>0</v>
      </c>
      <c r="AR171" s="119" t="s">
        <v>144</v>
      </c>
      <c r="AT171" s="119" t="s">
        <v>139</v>
      </c>
      <c r="AU171" s="119" t="s">
        <v>83</v>
      </c>
      <c r="AY171" s="7" t="s">
        <v>137</v>
      </c>
      <c r="BE171" s="188">
        <f>IF($N$171="základní",$J$171,0)</f>
        <v>0</v>
      </c>
      <c r="BF171" s="188">
        <f>IF($N$171="snížená",$J$171,0)</f>
        <v>0</v>
      </c>
      <c r="BG171" s="188">
        <f>IF($N$171="zákl. přenesená",$J$171,0)</f>
        <v>0</v>
      </c>
      <c r="BH171" s="188">
        <f>IF($N$171="sníž. přenesená",$J$171,0)</f>
        <v>0</v>
      </c>
      <c r="BI171" s="188">
        <f>IF($N$171="nulová",$J$171,0)</f>
        <v>0</v>
      </c>
      <c r="BJ171" s="119" t="s">
        <v>21</v>
      </c>
      <c r="BK171" s="188">
        <f>ROUND($I$171*$H$171,2)</f>
        <v>0</v>
      </c>
      <c r="BL171" s="119" t="s">
        <v>144</v>
      </c>
      <c r="BM171" s="119" t="s">
        <v>278</v>
      </c>
    </row>
    <row r="172" spans="2:47" s="7" customFormat="1" ht="16.5" customHeight="1">
      <c r="B172" s="27"/>
      <c r="C172" s="28"/>
      <c r="D172" s="189" t="s">
        <v>146</v>
      </c>
      <c r="E172" s="28"/>
      <c r="F172" s="190" t="s">
        <v>279</v>
      </c>
      <c r="G172" s="28"/>
      <c r="H172" s="28"/>
      <c r="J172" s="28"/>
      <c r="K172" s="28"/>
      <c r="L172" s="53"/>
      <c r="M172" s="69"/>
      <c r="N172" s="28"/>
      <c r="O172" s="28"/>
      <c r="P172" s="28"/>
      <c r="Q172" s="28"/>
      <c r="R172" s="28"/>
      <c r="S172" s="28"/>
      <c r="T172" s="70"/>
      <c r="AT172" s="7" t="s">
        <v>146</v>
      </c>
      <c r="AU172" s="7" t="s">
        <v>83</v>
      </c>
    </row>
    <row r="173" spans="2:47" s="7" customFormat="1" ht="98.25" customHeight="1">
      <c r="B173" s="27"/>
      <c r="C173" s="28"/>
      <c r="D173" s="191" t="s">
        <v>148</v>
      </c>
      <c r="E173" s="28"/>
      <c r="F173" s="192" t="s">
        <v>271</v>
      </c>
      <c r="G173" s="28"/>
      <c r="H173" s="28"/>
      <c r="J173" s="28"/>
      <c r="K173" s="28"/>
      <c r="L173" s="53"/>
      <c r="M173" s="69"/>
      <c r="N173" s="28"/>
      <c r="O173" s="28"/>
      <c r="P173" s="28"/>
      <c r="Q173" s="28"/>
      <c r="R173" s="28"/>
      <c r="S173" s="28"/>
      <c r="T173" s="70"/>
      <c r="AT173" s="7" t="s">
        <v>148</v>
      </c>
      <c r="AU173" s="7" t="s">
        <v>83</v>
      </c>
    </row>
    <row r="174" spans="2:51" s="7" customFormat="1" ht="15.75" customHeight="1">
      <c r="B174" s="193"/>
      <c r="C174" s="194"/>
      <c r="D174" s="191" t="s">
        <v>150</v>
      </c>
      <c r="E174" s="195"/>
      <c r="F174" s="196" t="s">
        <v>272</v>
      </c>
      <c r="G174" s="194"/>
      <c r="H174" s="195"/>
      <c r="J174" s="194"/>
      <c r="K174" s="194"/>
      <c r="L174" s="197"/>
      <c r="M174" s="198"/>
      <c r="N174" s="194"/>
      <c r="O174" s="194"/>
      <c r="P174" s="194"/>
      <c r="Q174" s="194"/>
      <c r="R174" s="194"/>
      <c r="S174" s="194"/>
      <c r="T174" s="199"/>
      <c r="AT174" s="200" t="s">
        <v>150</v>
      </c>
      <c r="AU174" s="200" t="s">
        <v>83</v>
      </c>
      <c r="AV174" s="201" t="s">
        <v>21</v>
      </c>
      <c r="AW174" s="201" t="s">
        <v>113</v>
      </c>
      <c r="AX174" s="201" t="s">
        <v>75</v>
      </c>
      <c r="AY174" s="200" t="s">
        <v>137</v>
      </c>
    </row>
    <row r="175" spans="2:51" s="7" customFormat="1" ht="15.75" customHeight="1">
      <c r="B175" s="193"/>
      <c r="C175" s="194"/>
      <c r="D175" s="191" t="s">
        <v>150</v>
      </c>
      <c r="E175" s="195"/>
      <c r="F175" s="196" t="s">
        <v>273</v>
      </c>
      <c r="G175" s="194"/>
      <c r="H175" s="195"/>
      <c r="J175" s="194"/>
      <c r="K175" s="194"/>
      <c r="L175" s="197"/>
      <c r="M175" s="198"/>
      <c r="N175" s="194"/>
      <c r="O175" s="194"/>
      <c r="P175" s="194"/>
      <c r="Q175" s="194"/>
      <c r="R175" s="194"/>
      <c r="S175" s="194"/>
      <c r="T175" s="199"/>
      <c r="AT175" s="200" t="s">
        <v>150</v>
      </c>
      <c r="AU175" s="200" t="s">
        <v>83</v>
      </c>
      <c r="AV175" s="201" t="s">
        <v>21</v>
      </c>
      <c r="AW175" s="201" t="s">
        <v>113</v>
      </c>
      <c r="AX175" s="201" t="s">
        <v>75</v>
      </c>
      <c r="AY175" s="200" t="s">
        <v>137</v>
      </c>
    </row>
    <row r="176" spans="2:51" s="7" customFormat="1" ht="15.75" customHeight="1">
      <c r="B176" s="202"/>
      <c r="C176" s="203"/>
      <c r="D176" s="191" t="s">
        <v>150</v>
      </c>
      <c r="E176" s="204"/>
      <c r="F176" s="205" t="s">
        <v>274</v>
      </c>
      <c r="G176" s="203"/>
      <c r="H176" s="206">
        <v>21.675</v>
      </c>
      <c r="J176" s="203"/>
      <c r="K176" s="203"/>
      <c r="L176" s="207"/>
      <c r="M176" s="208"/>
      <c r="N176" s="203"/>
      <c r="O176" s="203"/>
      <c r="P176" s="203"/>
      <c r="Q176" s="203"/>
      <c r="R176" s="203"/>
      <c r="S176" s="203"/>
      <c r="T176" s="209"/>
      <c r="AT176" s="210" t="s">
        <v>150</v>
      </c>
      <c r="AU176" s="210" t="s">
        <v>83</v>
      </c>
      <c r="AV176" s="211" t="s">
        <v>83</v>
      </c>
      <c r="AW176" s="211" t="s">
        <v>113</v>
      </c>
      <c r="AX176" s="211" t="s">
        <v>75</v>
      </c>
      <c r="AY176" s="210" t="s">
        <v>137</v>
      </c>
    </row>
    <row r="177" spans="2:65" s="7" customFormat="1" ht="15.75" customHeight="1">
      <c r="B177" s="27"/>
      <c r="C177" s="177" t="s">
        <v>280</v>
      </c>
      <c r="D177" s="177" t="s">
        <v>139</v>
      </c>
      <c r="E177" s="178" t="s">
        <v>281</v>
      </c>
      <c r="F177" s="179" t="s">
        <v>282</v>
      </c>
      <c r="G177" s="180" t="s">
        <v>142</v>
      </c>
      <c r="H177" s="181">
        <v>0.588</v>
      </c>
      <c r="I177" s="182"/>
      <c r="J177" s="183">
        <f>ROUND($I$177*$H$177,2)</f>
        <v>0</v>
      </c>
      <c r="K177" s="179" t="s">
        <v>143</v>
      </c>
      <c r="L177" s="53"/>
      <c r="M177" s="184"/>
      <c r="N177" s="185" t="s">
        <v>46</v>
      </c>
      <c r="O177" s="28"/>
      <c r="P177" s="28"/>
      <c r="Q177" s="186">
        <v>0</v>
      </c>
      <c r="R177" s="186">
        <f>$Q$177*$H$177</f>
        <v>0</v>
      </c>
      <c r="S177" s="186">
        <v>0</v>
      </c>
      <c r="T177" s="187">
        <f>$S$177*$H$177</f>
        <v>0</v>
      </c>
      <c r="AR177" s="119" t="s">
        <v>144</v>
      </c>
      <c r="AT177" s="119" t="s">
        <v>139</v>
      </c>
      <c r="AU177" s="119" t="s">
        <v>83</v>
      </c>
      <c r="AY177" s="7" t="s">
        <v>137</v>
      </c>
      <c r="BE177" s="188">
        <f>IF($N$177="základní",$J$177,0)</f>
        <v>0</v>
      </c>
      <c r="BF177" s="188">
        <f>IF($N$177="snížená",$J$177,0)</f>
        <v>0</v>
      </c>
      <c r="BG177" s="188">
        <f>IF($N$177="zákl. přenesená",$J$177,0)</f>
        <v>0</v>
      </c>
      <c r="BH177" s="188">
        <f>IF($N$177="sníž. přenesená",$J$177,0)</f>
        <v>0</v>
      </c>
      <c r="BI177" s="188">
        <f>IF($N$177="nulová",$J$177,0)</f>
        <v>0</v>
      </c>
      <c r="BJ177" s="119" t="s">
        <v>21</v>
      </c>
      <c r="BK177" s="188">
        <f>ROUND($I$177*$H$177,2)</f>
        <v>0</v>
      </c>
      <c r="BL177" s="119" t="s">
        <v>144</v>
      </c>
      <c r="BM177" s="119" t="s">
        <v>283</v>
      </c>
    </row>
    <row r="178" spans="2:47" s="7" customFormat="1" ht="16.5" customHeight="1">
      <c r="B178" s="27"/>
      <c r="C178" s="28"/>
      <c r="D178" s="189" t="s">
        <v>146</v>
      </c>
      <c r="E178" s="28"/>
      <c r="F178" s="190" t="s">
        <v>284</v>
      </c>
      <c r="G178" s="28"/>
      <c r="H178" s="28"/>
      <c r="J178" s="28"/>
      <c r="K178" s="28"/>
      <c r="L178" s="53"/>
      <c r="M178" s="69"/>
      <c r="N178" s="28"/>
      <c r="O178" s="28"/>
      <c r="P178" s="28"/>
      <c r="Q178" s="28"/>
      <c r="R178" s="28"/>
      <c r="S178" s="28"/>
      <c r="T178" s="70"/>
      <c r="AT178" s="7" t="s">
        <v>146</v>
      </c>
      <c r="AU178" s="7" t="s">
        <v>83</v>
      </c>
    </row>
    <row r="179" spans="2:47" s="7" customFormat="1" ht="84.75" customHeight="1">
      <c r="B179" s="27"/>
      <c r="C179" s="28"/>
      <c r="D179" s="191" t="s">
        <v>148</v>
      </c>
      <c r="E179" s="28"/>
      <c r="F179" s="192" t="s">
        <v>285</v>
      </c>
      <c r="G179" s="28"/>
      <c r="H179" s="28"/>
      <c r="J179" s="28"/>
      <c r="K179" s="28"/>
      <c r="L179" s="53"/>
      <c r="M179" s="69"/>
      <c r="N179" s="28"/>
      <c r="O179" s="28"/>
      <c r="P179" s="28"/>
      <c r="Q179" s="28"/>
      <c r="R179" s="28"/>
      <c r="S179" s="28"/>
      <c r="T179" s="70"/>
      <c r="AT179" s="7" t="s">
        <v>148</v>
      </c>
      <c r="AU179" s="7" t="s">
        <v>83</v>
      </c>
    </row>
    <row r="180" spans="2:47" s="7" customFormat="1" ht="30.75" customHeight="1">
      <c r="B180" s="27"/>
      <c r="C180" s="28"/>
      <c r="D180" s="191" t="s">
        <v>222</v>
      </c>
      <c r="E180" s="28"/>
      <c r="F180" s="192" t="s">
        <v>286</v>
      </c>
      <c r="G180" s="28"/>
      <c r="H180" s="28"/>
      <c r="J180" s="28"/>
      <c r="K180" s="28"/>
      <c r="L180" s="53"/>
      <c r="M180" s="69"/>
      <c r="N180" s="28"/>
      <c r="O180" s="28"/>
      <c r="P180" s="28"/>
      <c r="Q180" s="28"/>
      <c r="R180" s="28"/>
      <c r="S180" s="28"/>
      <c r="T180" s="70"/>
      <c r="AT180" s="7" t="s">
        <v>222</v>
      </c>
      <c r="AU180" s="7" t="s">
        <v>83</v>
      </c>
    </row>
    <row r="181" spans="2:51" s="7" customFormat="1" ht="15.75" customHeight="1">
      <c r="B181" s="193"/>
      <c r="C181" s="194"/>
      <c r="D181" s="191" t="s">
        <v>150</v>
      </c>
      <c r="E181" s="195"/>
      <c r="F181" s="196" t="s">
        <v>287</v>
      </c>
      <c r="G181" s="194"/>
      <c r="H181" s="195"/>
      <c r="J181" s="194"/>
      <c r="K181" s="194"/>
      <c r="L181" s="197"/>
      <c r="M181" s="198"/>
      <c r="N181" s="194"/>
      <c r="O181" s="194"/>
      <c r="P181" s="194"/>
      <c r="Q181" s="194"/>
      <c r="R181" s="194"/>
      <c r="S181" s="194"/>
      <c r="T181" s="199"/>
      <c r="AT181" s="200" t="s">
        <v>150</v>
      </c>
      <c r="AU181" s="200" t="s">
        <v>83</v>
      </c>
      <c r="AV181" s="201" t="s">
        <v>21</v>
      </c>
      <c r="AW181" s="201" t="s">
        <v>113</v>
      </c>
      <c r="AX181" s="201" t="s">
        <v>75</v>
      </c>
      <c r="AY181" s="200" t="s">
        <v>137</v>
      </c>
    </row>
    <row r="182" spans="2:51" s="7" customFormat="1" ht="15.75" customHeight="1">
      <c r="B182" s="193"/>
      <c r="C182" s="194"/>
      <c r="D182" s="191" t="s">
        <v>150</v>
      </c>
      <c r="E182" s="195"/>
      <c r="F182" s="196" t="s">
        <v>288</v>
      </c>
      <c r="G182" s="194"/>
      <c r="H182" s="195"/>
      <c r="J182" s="194"/>
      <c r="K182" s="194"/>
      <c r="L182" s="197"/>
      <c r="M182" s="198"/>
      <c r="N182" s="194"/>
      <c r="O182" s="194"/>
      <c r="P182" s="194"/>
      <c r="Q182" s="194"/>
      <c r="R182" s="194"/>
      <c r="S182" s="194"/>
      <c r="T182" s="199"/>
      <c r="AT182" s="200" t="s">
        <v>150</v>
      </c>
      <c r="AU182" s="200" t="s">
        <v>83</v>
      </c>
      <c r="AV182" s="201" t="s">
        <v>21</v>
      </c>
      <c r="AW182" s="201" t="s">
        <v>113</v>
      </c>
      <c r="AX182" s="201" t="s">
        <v>75</v>
      </c>
      <c r="AY182" s="200" t="s">
        <v>137</v>
      </c>
    </row>
    <row r="183" spans="2:51" s="7" customFormat="1" ht="15.75" customHeight="1">
      <c r="B183" s="202"/>
      <c r="C183" s="203"/>
      <c r="D183" s="191" t="s">
        <v>150</v>
      </c>
      <c r="E183" s="204"/>
      <c r="F183" s="205" t="s">
        <v>289</v>
      </c>
      <c r="G183" s="203"/>
      <c r="H183" s="206">
        <v>0.588</v>
      </c>
      <c r="J183" s="203"/>
      <c r="K183" s="203"/>
      <c r="L183" s="207"/>
      <c r="M183" s="208"/>
      <c r="N183" s="203"/>
      <c r="O183" s="203"/>
      <c r="P183" s="203"/>
      <c r="Q183" s="203"/>
      <c r="R183" s="203"/>
      <c r="S183" s="203"/>
      <c r="T183" s="209"/>
      <c r="AT183" s="210" t="s">
        <v>150</v>
      </c>
      <c r="AU183" s="210" t="s">
        <v>83</v>
      </c>
      <c r="AV183" s="211" t="s">
        <v>83</v>
      </c>
      <c r="AW183" s="211" t="s">
        <v>113</v>
      </c>
      <c r="AX183" s="211" t="s">
        <v>75</v>
      </c>
      <c r="AY183" s="210" t="s">
        <v>137</v>
      </c>
    </row>
    <row r="184" spans="2:65" s="7" customFormat="1" ht="15.75" customHeight="1">
      <c r="B184" s="27"/>
      <c r="C184" s="177" t="s">
        <v>6</v>
      </c>
      <c r="D184" s="177" t="s">
        <v>139</v>
      </c>
      <c r="E184" s="178" t="s">
        <v>290</v>
      </c>
      <c r="F184" s="179" t="s">
        <v>291</v>
      </c>
      <c r="G184" s="180" t="s">
        <v>142</v>
      </c>
      <c r="H184" s="181">
        <v>13.703</v>
      </c>
      <c r="I184" s="182"/>
      <c r="J184" s="183">
        <f>ROUND($I$184*$H$184,2)</f>
        <v>0</v>
      </c>
      <c r="K184" s="179" t="s">
        <v>143</v>
      </c>
      <c r="L184" s="53"/>
      <c r="M184" s="184"/>
      <c r="N184" s="185" t="s">
        <v>46</v>
      </c>
      <c r="O184" s="28"/>
      <c r="P184" s="28"/>
      <c r="Q184" s="186">
        <v>0</v>
      </c>
      <c r="R184" s="186">
        <f>$Q$184*$H$184</f>
        <v>0</v>
      </c>
      <c r="S184" s="186">
        <v>0</v>
      </c>
      <c r="T184" s="187">
        <f>$S$184*$H$184</f>
        <v>0</v>
      </c>
      <c r="AR184" s="119" t="s">
        <v>144</v>
      </c>
      <c r="AT184" s="119" t="s">
        <v>139</v>
      </c>
      <c r="AU184" s="119" t="s">
        <v>83</v>
      </c>
      <c r="AY184" s="7" t="s">
        <v>137</v>
      </c>
      <c r="BE184" s="188">
        <f>IF($N$184="základní",$J$184,0)</f>
        <v>0</v>
      </c>
      <c r="BF184" s="188">
        <f>IF($N$184="snížená",$J$184,0)</f>
        <v>0</v>
      </c>
      <c r="BG184" s="188">
        <f>IF($N$184="zákl. přenesená",$J$184,0)</f>
        <v>0</v>
      </c>
      <c r="BH184" s="188">
        <f>IF($N$184="sníž. přenesená",$J$184,0)</f>
        <v>0</v>
      </c>
      <c r="BI184" s="188">
        <f>IF($N$184="nulová",$J$184,0)</f>
        <v>0</v>
      </c>
      <c r="BJ184" s="119" t="s">
        <v>21</v>
      </c>
      <c r="BK184" s="188">
        <f>ROUND($I$184*$H$184,2)</f>
        <v>0</v>
      </c>
      <c r="BL184" s="119" t="s">
        <v>144</v>
      </c>
      <c r="BM184" s="119" t="s">
        <v>292</v>
      </c>
    </row>
    <row r="185" spans="2:47" s="7" customFormat="1" ht="16.5" customHeight="1">
      <c r="B185" s="27"/>
      <c r="C185" s="28"/>
      <c r="D185" s="189" t="s">
        <v>146</v>
      </c>
      <c r="E185" s="28"/>
      <c r="F185" s="190" t="s">
        <v>293</v>
      </c>
      <c r="G185" s="28"/>
      <c r="H185" s="28"/>
      <c r="J185" s="28"/>
      <c r="K185" s="28"/>
      <c r="L185" s="53"/>
      <c r="M185" s="69"/>
      <c r="N185" s="28"/>
      <c r="O185" s="28"/>
      <c r="P185" s="28"/>
      <c r="Q185" s="28"/>
      <c r="R185" s="28"/>
      <c r="S185" s="28"/>
      <c r="T185" s="70"/>
      <c r="AT185" s="7" t="s">
        <v>146</v>
      </c>
      <c r="AU185" s="7" t="s">
        <v>83</v>
      </c>
    </row>
    <row r="186" spans="2:47" s="7" customFormat="1" ht="84.75" customHeight="1">
      <c r="B186" s="27"/>
      <c r="C186" s="28"/>
      <c r="D186" s="191" t="s">
        <v>148</v>
      </c>
      <c r="E186" s="28"/>
      <c r="F186" s="192" t="s">
        <v>294</v>
      </c>
      <c r="G186" s="28"/>
      <c r="H186" s="28"/>
      <c r="J186" s="28"/>
      <c r="K186" s="28"/>
      <c r="L186" s="53"/>
      <c r="M186" s="69"/>
      <c r="N186" s="28"/>
      <c r="O186" s="28"/>
      <c r="P186" s="28"/>
      <c r="Q186" s="28"/>
      <c r="R186" s="28"/>
      <c r="S186" s="28"/>
      <c r="T186" s="70"/>
      <c r="AT186" s="7" t="s">
        <v>148</v>
      </c>
      <c r="AU186" s="7" t="s">
        <v>83</v>
      </c>
    </row>
    <row r="187" spans="2:47" s="7" customFormat="1" ht="30.75" customHeight="1">
      <c r="B187" s="27"/>
      <c r="C187" s="28"/>
      <c r="D187" s="191" t="s">
        <v>222</v>
      </c>
      <c r="E187" s="28"/>
      <c r="F187" s="192" t="s">
        <v>286</v>
      </c>
      <c r="G187" s="28"/>
      <c r="H187" s="28"/>
      <c r="J187" s="28"/>
      <c r="K187" s="28"/>
      <c r="L187" s="53"/>
      <c r="M187" s="69"/>
      <c r="N187" s="28"/>
      <c r="O187" s="28"/>
      <c r="P187" s="28"/>
      <c r="Q187" s="28"/>
      <c r="R187" s="28"/>
      <c r="S187" s="28"/>
      <c r="T187" s="70"/>
      <c r="AT187" s="7" t="s">
        <v>222</v>
      </c>
      <c r="AU187" s="7" t="s">
        <v>83</v>
      </c>
    </row>
    <row r="188" spans="2:51" s="7" customFormat="1" ht="15.75" customHeight="1">
      <c r="B188" s="193"/>
      <c r="C188" s="194"/>
      <c r="D188" s="191" t="s">
        <v>150</v>
      </c>
      <c r="E188" s="195"/>
      <c r="F188" s="196" t="s">
        <v>295</v>
      </c>
      <c r="G188" s="194"/>
      <c r="H188" s="195"/>
      <c r="J188" s="194"/>
      <c r="K188" s="194"/>
      <c r="L188" s="197"/>
      <c r="M188" s="198"/>
      <c r="N188" s="194"/>
      <c r="O188" s="194"/>
      <c r="P188" s="194"/>
      <c r="Q188" s="194"/>
      <c r="R188" s="194"/>
      <c r="S188" s="194"/>
      <c r="T188" s="199"/>
      <c r="AT188" s="200" t="s">
        <v>150</v>
      </c>
      <c r="AU188" s="200" t="s">
        <v>83</v>
      </c>
      <c r="AV188" s="201" t="s">
        <v>21</v>
      </c>
      <c r="AW188" s="201" t="s">
        <v>113</v>
      </c>
      <c r="AX188" s="201" t="s">
        <v>75</v>
      </c>
      <c r="AY188" s="200" t="s">
        <v>137</v>
      </c>
    </row>
    <row r="189" spans="2:51" s="7" customFormat="1" ht="15.75" customHeight="1">
      <c r="B189" s="193"/>
      <c r="C189" s="194"/>
      <c r="D189" s="191" t="s">
        <v>150</v>
      </c>
      <c r="E189" s="195"/>
      <c r="F189" s="196" t="s">
        <v>296</v>
      </c>
      <c r="G189" s="194"/>
      <c r="H189" s="195"/>
      <c r="J189" s="194"/>
      <c r="K189" s="194"/>
      <c r="L189" s="197"/>
      <c r="M189" s="198"/>
      <c r="N189" s="194"/>
      <c r="O189" s="194"/>
      <c r="P189" s="194"/>
      <c r="Q189" s="194"/>
      <c r="R189" s="194"/>
      <c r="S189" s="194"/>
      <c r="T189" s="199"/>
      <c r="AT189" s="200" t="s">
        <v>150</v>
      </c>
      <c r="AU189" s="200" t="s">
        <v>83</v>
      </c>
      <c r="AV189" s="201" t="s">
        <v>21</v>
      </c>
      <c r="AW189" s="201" t="s">
        <v>113</v>
      </c>
      <c r="AX189" s="201" t="s">
        <v>75</v>
      </c>
      <c r="AY189" s="200" t="s">
        <v>137</v>
      </c>
    </row>
    <row r="190" spans="2:51" s="7" customFormat="1" ht="15.75" customHeight="1">
      <c r="B190" s="202"/>
      <c r="C190" s="203"/>
      <c r="D190" s="191" t="s">
        <v>150</v>
      </c>
      <c r="E190" s="204"/>
      <c r="F190" s="205" t="s">
        <v>297</v>
      </c>
      <c r="G190" s="203"/>
      <c r="H190" s="206">
        <v>13.703</v>
      </c>
      <c r="J190" s="203"/>
      <c r="K190" s="203"/>
      <c r="L190" s="207"/>
      <c r="M190" s="208"/>
      <c r="N190" s="203"/>
      <c r="O190" s="203"/>
      <c r="P190" s="203"/>
      <c r="Q190" s="203"/>
      <c r="R190" s="203"/>
      <c r="S190" s="203"/>
      <c r="T190" s="209"/>
      <c r="AT190" s="210" t="s">
        <v>150</v>
      </c>
      <c r="AU190" s="210" t="s">
        <v>83</v>
      </c>
      <c r="AV190" s="211" t="s">
        <v>83</v>
      </c>
      <c r="AW190" s="211" t="s">
        <v>113</v>
      </c>
      <c r="AX190" s="211" t="s">
        <v>75</v>
      </c>
      <c r="AY190" s="210" t="s">
        <v>137</v>
      </c>
    </row>
    <row r="191" spans="2:65" s="7" customFormat="1" ht="15.75" customHeight="1">
      <c r="B191" s="27"/>
      <c r="C191" s="177" t="s">
        <v>298</v>
      </c>
      <c r="D191" s="177" t="s">
        <v>139</v>
      </c>
      <c r="E191" s="178" t="s">
        <v>299</v>
      </c>
      <c r="F191" s="179" t="s">
        <v>300</v>
      </c>
      <c r="G191" s="180" t="s">
        <v>179</v>
      </c>
      <c r="H191" s="181">
        <v>0.536</v>
      </c>
      <c r="I191" s="182"/>
      <c r="J191" s="183">
        <f>ROUND($I$191*$H$191,2)</f>
        <v>0</v>
      </c>
      <c r="K191" s="179" t="s">
        <v>143</v>
      </c>
      <c r="L191" s="53"/>
      <c r="M191" s="184"/>
      <c r="N191" s="185" t="s">
        <v>46</v>
      </c>
      <c r="O191" s="28"/>
      <c r="P191" s="28"/>
      <c r="Q191" s="186">
        <v>1.038217</v>
      </c>
      <c r="R191" s="186">
        <f>$Q$191*$H$191</f>
        <v>0.556484312</v>
      </c>
      <c r="S191" s="186">
        <v>0</v>
      </c>
      <c r="T191" s="187">
        <f>$S$191*$H$191</f>
        <v>0</v>
      </c>
      <c r="AR191" s="119" t="s">
        <v>144</v>
      </c>
      <c r="AT191" s="119" t="s">
        <v>139</v>
      </c>
      <c r="AU191" s="119" t="s">
        <v>83</v>
      </c>
      <c r="AY191" s="7" t="s">
        <v>137</v>
      </c>
      <c r="BE191" s="188">
        <f>IF($N$191="základní",$J$191,0)</f>
        <v>0</v>
      </c>
      <c r="BF191" s="188">
        <f>IF($N$191="snížená",$J$191,0)</f>
        <v>0</v>
      </c>
      <c r="BG191" s="188">
        <f>IF($N$191="zákl. přenesená",$J$191,0)</f>
        <v>0</v>
      </c>
      <c r="BH191" s="188">
        <f>IF($N$191="sníž. přenesená",$J$191,0)</f>
        <v>0</v>
      </c>
      <c r="BI191" s="188">
        <f>IF($N$191="nulová",$J$191,0)</f>
        <v>0</v>
      </c>
      <c r="BJ191" s="119" t="s">
        <v>21</v>
      </c>
      <c r="BK191" s="188">
        <f>ROUND($I$191*$H$191,2)</f>
        <v>0</v>
      </c>
      <c r="BL191" s="119" t="s">
        <v>144</v>
      </c>
      <c r="BM191" s="119" t="s">
        <v>301</v>
      </c>
    </row>
    <row r="192" spans="2:47" s="7" customFormat="1" ht="16.5" customHeight="1">
      <c r="B192" s="27"/>
      <c r="C192" s="28"/>
      <c r="D192" s="189" t="s">
        <v>146</v>
      </c>
      <c r="E192" s="28"/>
      <c r="F192" s="190" t="s">
        <v>302</v>
      </c>
      <c r="G192" s="28"/>
      <c r="H192" s="28"/>
      <c r="J192" s="28"/>
      <c r="K192" s="28"/>
      <c r="L192" s="53"/>
      <c r="M192" s="69"/>
      <c r="N192" s="28"/>
      <c r="O192" s="28"/>
      <c r="P192" s="28"/>
      <c r="Q192" s="28"/>
      <c r="R192" s="28"/>
      <c r="S192" s="28"/>
      <c r="T192" s="70"/>
      <c r="AT192" s="7" t="s">
        <v>146</v>
      </c>
      <c r="AU192" s="7" t="s">
        <v>83</v>
      </c>
    </row>
    <row r="193" spans="2:47" s="7" customFormat="1" ht="84.75" customHeight="1">
      <c r="B193" s="27"/>
      <c r="C193" s="28"/>
      <c r="D193" s="191" t="s">
        <v>148</v>
      </c>
      <c r="E193" s="28"/>
      <c r="F193" s="192" t="s">
        <v>303</v>
      </c>
      <c r="G193" s="28"/>
      <c r="H193" s="28"/>
      <c r="J193" s="28"/>
      <c r="K193" s="28"/>
      <c r="L193" s="53"/>
      <c r="M193" s="69"/>
      <c r="N193" s="28"/>
      <c r="O193" s="28"/>
      <c r="P193" s="28"/>
      <c r="Q193" s="28"/>
      <c r="R193" s="28"/>
      <c r="S193" s="28"/>
      <c r="T193" s="70"/>
      <c r="AT193" s="7" t="s">
        <v>148</v>
      </c>
      <c r="AU193" s="7" t="s">
        <v>83</v>
      </c>
    </row>
    <row r="194" spans="2:51" s="7" customFormat="1" ht="15.75" customHeight="1">
      <c r="B194" s="202"/>
      <c r="C194" s="203"/>
      <c r="D194" s="191" t="s">
        <v>150</v>
      </c>
      <c r="E194" s="204"/>
      <c r="F194" s="205" t="s">
        <v>304</v>
      </c>
      <c r="G194" s="203"/>
      <c r="H194" s="206">
        <v>0.536</v>
      </c>
      <c r="J194" s="203"/>
      <c r="K194" s="203"/>
      <c r="L194" s="207"/>
      <c r="M194" s="208"/>
      <c r="N194" s="203"/>
      <c r="O194" s="203"/>
      <c r="P194" s="203"/>
      <c r="Q194" s="203"/>
      <c r="R194" s="203"/>
      <c r="S194" s="203"/>
      <c r="T194" s="209"/>
      <c r="AT194" s="210" t="s">
        <v>150</v>
      </c>
      <c r="AU194" s="210" t="s">
        <v>83</v>
      </c>
      <c r="AV194" s="211" t="s">
        <v>83</v>
      </c>
      <c r="AW194" s="211" t="s">
        <v>113</v>
      </c>
      <c r="AX194" s="211" t="s">
        <v>75</v>
      </c>
      <c r="AY194" s="210" t="s">
        <v>137</v>
      </c>
    </row>
    <row r="195" spans="2:65" s="7" customFormat="1" ht="15.75" customHeight="1">
      <c r="B195" s="27"/>
      <c r="C195" s="177" t="s">
        <v>305</v>
      </c>
      <c r="D195" s="177" t="s">
        <v>139</v>
      </c>
      <c r="E195" s="178" t="s">
        <v>306</v>
      </c>
      <c r="F195" s="179" t="s">
        <v>307</v>
      </c>
      <c r="G195" s="180" t="s">
        <v>308</v>
      </c>
      <c r="H195" s="181">
        <v>8</v>
      </c>
      <c r="I195" s="182"/>
      <c r="J195" s="183">
        <f>ROUND($I$195*$H$195,2)</f>
        <v>0</v>
      </c>
      <c r="K195" s="179" t="s">
        <v>143</v>
      </c>
      <c r="L195" s="53"/>
      <c r="M195" s="184"/>
      <c r="N195" s="185" t="s">
        <v>46</v>
      </c>
      <c r="O195" s="28"/>
      <c r="P195" s="28"/>
      <c r="Q195" s="186">
        <v>6.12957E-05</v>
      </c>
      <c r="R195" s="186">
        <f>$Q$195*$H$195</f>
        <v>0.0004903656</v>
      </c>
      <c r="S195" s="186">
        <v>0</v>
      </c>
      <c r="T195" s="187">
        <f>$S$195*$H$195</f>
        <v>0</v>
      </c>
      <c r="AR195" s="119" t="s">
        <v>144</v>
      </c>
      <c r="AT195" s="119" t="s">
        <v>139</v>
      </c>
      <c r="AU195" s="119" t="s">
        <v>83</v>
      </c>
      <c r="AY195" s="7" t="s">
        <v>137</v>
      </c>
      <c r="BE195" s="188">
        <f>IF($N$195="základní",$J$195,0)</f>
        <v>0</v>
      </c>
      <c r="BF195" s="188">
        <f>IF($N$195="snížená",$J$195,0)</f>
        <v>0</v>
      </c>
      <c r="BG195" s="188">
        <f>IF($N$195="zákl. přenesená",$J$195,0)</f>
        <v>0</v>
      </c>
      <c r="BH195" s="188">
        <f>IF($N$195="sníž. přenesená",$J$195,0)</f>
        <v>0</v>
      </c>
      <c r="BI195" s="188">
        <f>IF($N$195="nulová",$J$195,0)</f>
        <v>0</v>
      </c>
      <c r="BJ195" s="119" t="s">
        <v>21</v>
      </c>
      <c r="BK195" s="188">
        <f>ROUND($I$195*$H$195,2)</f>
        <v>0</v>
      </c>
      <c r="BL195" s="119" t="s">
        <v>144</v>
      </c>
      <c r="BM195" s="119" t="s">
        <v>309</v>
      </c>
    </row>
    <row r="196" spans="2:47" s="7" customFormat="1" ht="16.5" customHeight="1">
      <c r="B196" s="27"/>
      <c r="C196" s="28"/>
      <c r="D196" s="189" t="s">
        <v>146</v>
      </c>
      <c r="E196" s="28"/>
      <c r="F196" s="190" t="s">
        <v>310</v>
      </c>
      <c r="G196" s="28"/>
      <c r="H196" s="28"/>
      <c r="J196" s="28"/>
      <c r="K196" s="28"/>
      <c r="L196" s="53"/>
      <c r="M196" s="69"/>
      <c r="N196" s="28"/>
      <c r="O196" s="28"/>
      <c r="P196" s="28"/>
      <c r="Q196" s="28"/>
      <c r="R196" s="28"/>
      <c r="S196" s="28"/>
      <c r="T196" s="70"/>
      <c r="AT196" s="7" t="s">
        <v>146</v>
      </c>
      <c r="AU196" s="7" t="s">
        <v>83</v>
      </c>
    </row>
    <row r="197" spans="2:47" s="7" customFormat="1" ht="138.75" customHeight="1">
      <c r="B197" s="27"/>
      <c r="C197" s="28"/>
      <c r="D197" s="191" t="s">
        <v>148</v>
      </c>
      <c r="E197" s="28"/>
      <c r="F197" s="192" t="s">
        <v>311</v>
      </c>
      <c r="G197" s="28"/>
      <c r="H197" s="28"/>
      <c r="J197" s="28"/>
      <c r="K197" s="28"/>
      <c r="L197" s="53"/>
      <c r="M197" s="69"/>
      <c r="N197" s="28"/>
      <c r="O197" s="28"/>
      <c r="P197" s="28"/>
      <c r="Q197" s="28"/>
      <c r="R197" s="28"/>
      <c r="S197" s="28"/>
      <c r="T197" s="70"/>
      <c r="AT197" s="7" t="s">
        <v>148</v>
      </c>
      <c r="AU197" s="7" t="s">
        <v>83</v>
      </c>
    </row>
    <row r="198" spans="2:47" s="7" customFormat="1" ht="30.75" customHeight="1">
      <c r="B198" s="27"/>
      <c r="C198" s="28"/>
      <c r="D198" s="191" t="s">
        <v>222</v>
      </c>
      <c r="E198" s="28"/>
      <c r="F198" s="192" t="s">
        <v>312</v>
      </c>
      <c r="G198" s="28"/>
      <c r="H198" s="28"/>
      <c r="J198" s="28"/>
      <c r="K198" s="28"/>
      <c r="L198" s="53"/>
      <c r="M198" s="69"/>
      <c r="N198" s="28"/>
      <c r="O198" s="28"/>
      <c r="P198" s="28"/>
      <c r="Q198" s="28"/>
      <c r="R198" s="28"/>
      <c r="S198" s="28"/>
      <c r="T198" s="70"/>
      <c r="AT198" s="7" t="s">
        <v>222</v>
      </c>
      <c r="AU198" s="7" t="s">
        <v>83</v>
      </c>
    </row>
    <row r="199" spans="2:51" s="7" customFormat="1" ht="15.75" customHeight="1">
      <c r="B199" s="193"/>
      <c r="C199" s="194"/>
      <c r="D199" s="191" t="s">
        <v>150</v>
      </c>
      <c r="E199" s="195"/>
      <c r="F199" s="196" t="s">
        <v>313</v>
      </c>
      <c r="G199" s="194"/>
      <c r="H199" s="195"/>
      <c r="J199" s="194"/>
      <c r="K199" s="194"/>
      <c r="L199" s="197"/>
      <c r="M199" s="198"/>
      <c r="N199" s="194"/>
      <c r="O199" s="194"/>
      <c r="P199" s="194"/>
      <c r="Q199" s="194"/>
      <c r="R199" s="194"/>
      <c r="S199" s="194"/>
      <c r="T199" s="199"/>
      <c r="AT199" s="200" t="s">
        <v>150</v>
      </c>
      <c r="AU199" s="200" t="s">
        <v>83</v>
      </c>
      <c r="AV199" s="201" t="s">
        <v>21</v>
      </c>
      <c r="AW199" s="201" t="s">
        <v>113</v>
      </c>
      <c r="AX199" s="201" t="s">
        <v>75</v>
      </c>
      <c r="AY199" s="200" t="s">
        <v>137</v>
      </c>
    </row>
    <row r="200" spans="2:51" s="7" customFormat="1" ht="15.75" customHeight="1">
      <c r="B200" s="202"/>
      <c r="C200" s="203"/>
      <c r="D200" s="191" t="s">
        <v>150</v>
      </c>
      <c r="E200" s="204"/>
      <c r="F200" s="205" t="s">
        <v>314</v>
      </c>
      <c r="G200" s="203"/>
      <c r="H200" s="206">
        <v>8</v>
      </c>
      <c r="J200" s="203"/>
      <c r="K200" s="203"/>
      <c r="L200" s="207"/>
      <c r="M200" s="208"/>
      <c r="N200" s="203"/>
      <c r="O200" s="203"/>
      <c r="P200" s="203"/>
      <c r="Q200" s="203"/>
      <c r="R200" s="203"/>
      <c r="S200" s="203"/>
      <c r="T200" s="209"/>
      <c r="AT200" s="210" t="s">
        <v>150</v>
      </c>
      <c r="AU200" s="210" t="s">
        <v>83</v>
      </c>
      <c r="AV200" s="211" t="s">
        <v>83</v>
      </c>
      <c r="AW200" s="211" t="s">
        <v>113</v>
      </c>
      <c r="AX200" s="211" t="s">
        <v>75</v>
      </c>
      <c r="AY200" s="210" t="s">
        <v>137</v>
      </c>
    </row>
    <row r="201" spans="2:65" s="7" customFormat="1" ht="15.75" customHeight="1">
      <c r="B201" s="27"/>
      <c r="C201" s="177" t="s">
        <v>315</v>
      </c>
      <c r="D201" s="177" t="s">
        <v>139</v>
      </c>
      <c r="E201" s="178" t="s">
        <v>316</v>
      </c>
      <c r="F201" s="179" t="s">
        <v>317</v>
      </c>
      <c r="G201" s="180" t="s">
        <v>308</v>
      </c>
      <c r="H201" s="181">
        <v>20</v>
      </c>
      <c r="I201" s="182"/>
      <c r="J201" s="183">
        <f>ROUND($I$201*$H$201,2)</f>
        <v>0</v>
      </c>
      <c r="K201" s="179" t="s">
        <v>143</v>
      </c>
      <c r="L201" s="53"/>
      <c r="M201" s="184"/>
      <c r="N201" s="185" t="s">
        <v>46</v>
      </c>
      <c r="O201" s="28"/>
      <c r="P201" s="28"/>
      <c r="Q201" s="186">
        <v>0.00014617</v>
      </c>
      <c r="R201" s="186">
        <f>$Q$201*$H$201</f>
        <v>0.0029233999999999996</v>
      </c>
      <c r="S201" s="186">
        <v>0</v>
      </c>
      <c r="T201" s="187">
        <f>$S$201*$H$201</f>
        <v>0</v>
      </c>
      <c r="AR201" s="119" t="s">
        <v>144</v>
      </c>
      <c r="AT201" s="119" t="s">
        <v>139</v>
      </c>
      <c r="AU201" s="119" t="s">
        <v>83</v>
      </c>
      <c r="AY201" s="7" t="s">
        <v>137</v>
      </c>
      <c r="BE201" s="188">
        <f>IF($N$201="základní",$J$201,0)</f>
        <v>0</v>
      </c>
      <c r="BF201" s="188">
        <f>IF($N$201="snížená",$J$201,0)</f>
        <v>0</v>
      </c>
      <c r="BG201" s="188">
        <f>IF($N$201="zákl. přenesená",$J$201,0)</f>
        <v>0</v>
      </c>
      <c r="BH201" s="188">
        <f>IF($N$201="sníž. přenesená",$J$201,0)</f>
        <v>0</v>
      </c>
      <c r="BI201" s="188">
        <f>IF($N$201="nulová",$J$201,0)</f>
        <v>0</v>
      </c>
      <c r="BJ201" s="119" t="s">
        <v>21</v>
      </c>
      <c r="BK201" s="188">
        <f>ROUND($I$201*$H$201,2)</f>
        <v>0</v>
      </c>
      <c r="BL201" s="119" t="s">
        <v>144</v>
      </c>
      <c r="BM201" s="119" t="s">
        <v>318</v>
      </c>
    </row>
    <row r="202" spans="2:47" s="7" customFormat="1" ht="16.5" customHeight="1">
      <c r="B202" s="27"/>
      <c r="C202" s="28"/>
      <c r="D202" s="189" t="s">
        <v>146</v>
      </c>
      <c r="E202" s="28"/>
      <c r="F202" s="190" t="s">
        <v>319</v>
      </c>
      <c r="G202" s="28"/>
      <c r="H202" s="28"/>
      <c r="J202" s="28"/>
      <c r="K202" s="28"/>
      <c r="L202" s="53"/>
      <c r="M202" s="69"/>
      <c r="N202" s="28"/>
      <c r="O202" s="28"/>
      <c r="P202" s="28"/>
      <c r="Q202" s="28"/>
      <c r="R202" s="28"/>
      <c r="S202" s="28"/>
      <c r="T202" s="70"/>
      <c r="AT202" s="7" t="s">
        <v>146</v>
      </c>
      <c r="AU202" s="7" t="s">
        <v>83</v>
      </c>
    </row>
    <row r="203" spans="2:47" s="7" customFormat="1" ht="111.75" customHeight="1">
      <c r="B203" s="27"/>
      <c r="C203" s="28"/>
      <c r="D203" s="191" t="s">
        <v>148</v>
      </c>
      <c r="E203" s="28"/>
      <c r="F203" s="192" t="s">
        <v>320</v>
      </c>
      <c r="G203" s="28"/>
      <c r="H203" s="28"/>
      <c r="J203" s="28"/>
      <c r="K203" s="28"/>
      <c r="L203" s="53"/>
      <c r="M203" s="69"/>
      <c r="N203" s="28"/>
      <c r="O203" s="28"/>
      <c r="P203" s="28"/>
      <c r="Q203" s="28"/>
      <c r="R203" s="28"/>
      <c r="S203" s="28"/>
      <c r="T203" s="70"/>
      <c r="AT203" s="7" t="s">
        <v>148</v>
      </c>
      <c r="AU203" s="7" t="s">
        <v>83</v>
      </c>
    </row>
    <row r="204" spans="2:51" s="7" customFormat="1" ht="15.75" customHeight="1">
      <c r="B204" s="193"/>
      <c r="C204" s="194"/>
      <c r="D204" s="191" t="s">
        <v>150</v>
      </c>
      <c r="E204" s="195"/>
      <c r="F204" s="196" t="s">
        <v>321</v>
      </c>
      <c r="G204" s="194"/>
      <c r="H204" s="195"/>
      <c r="J204" s="194"/>
      <c r="K204" s="194"/>
      <c r="L204" s="197"/>
      <c r="M204" s="198"/>
      <c r="N204" s="194"/>
      <c r="O204" s="194"/>
      <c r="P204" s="194"/>
      <c r="Q204" s="194"/>
      <c r="R204" s="194"/>
      <c r="S204" s="194"/>
      <c r="T204" s="199"/>
      <c r="AT204" s="200" t="s">
        <v>150</v>
      </c>
      <c r="AU204" s="200" t="s">
        <v>83</v>
      </c>
      <c r="AV204" s="201" t="s">
        <v>21</v>
      </c>
      <c r="AW204" s="201" t="s">
        <v>113</v>
      </c>
      <c r="AX204" s="201" t="s">
        <v>75</v>
      </c>
      <c r="AY204" s="200" t="s">
        <v>137</v>
      </c>
    </row>
    <row r="205" spans="2:51" s="7" customFormat="1" ht="15.75" customHeight="1">
      <c r="B205" s="202"/>
      <c r="C205" s="203"/>
      <c r="D205" s="191" t="s">
        <v>150</v>
      </c>
      <c r="E205" s="204"/>
      <c r="F205" s="205" t="s">
        <v>322</v>
      </c>
      <c r="G205" s="203"/>
      <c r="H205" s="206">
        <v>20</v>
      </c>
      <c r="J205" s="203"/>
      <c r="K205" s="203"/>
      <c r="L205" s="207"/>
      <c r="M205" s="208"/>
      <c r="N205" s="203"/>
      <c r="O205" s="203"/>
      <c r="P205" s="203"/>
      <c r="Q205" s="203"/>
      <c r="R205" s="203"/>
      <c r="S205" s="203"/>
      <c r="T205" s="209"/>
      <c r="AT205" s="210" t="s">
        <v>150</v>
      </c>
      <c r="AU205" s="210" t="s">
        <v>83</v>
      </c>
      <c r="AV205" s="211" t="s">
        <v>83</v>
      </c>
      <c r="AW205" s="211" t="s">
        <v>113</v>
      </c>
      <c r="AX205" s="211" t="s">
        <v>75</v>
      </c>
      <c r="AY205" s="210" t="s">
        <v>137</v>
      </c>
    </row>
    <row r="206" spans="2:65" s="7" customFormat="1" ht="15.75" customHeight="1">
      <c r="B206" s="27"/>
      <c r="C206" s="212" t="s">
        <v>323</v>
      </c>
      <c r="D206" s="212" t="s">
        <v>154</v>
      </c>
      <c r="E206" s="213" t="s">
        <v>324</v>
      </c>
      <c r="F206" s="214" t="s">
        <v>325</v>
      </c>
      <c r="G206" s="215" t="s">
        <v>179</v>
      </c>
      <c r="H206" s="216">
        <v>30.254</v>
      </c>
      <c r="I206" s="217"/>
      <c r="J206" s="218">
        <f>ROUND($I$206*$H$206,2)</f>
        <v>0</v>
      </c>
      <c r="K206" s="214" t="s">
        <v>143</v>
      </c>
      <c r="L206" s="219"/>
      <c r="M206" s="220"/>
      <c r="N206" s="221" t="s">
        <v>46</v>
      </c>
      <c r="O206" s="28"/>
      <c r="P206" s="28"/>
      <c r="Q206" s="186">
        <v>1</v>
      </c>
      <c r="R206" s="186">
        <f>$Q$206*$H$206</f>
        <v>30.254</v>
      </c>
      <c r="S206" s="186">
        <v>0</v>
      </c>
      <c r="T206" s="187">
        <f>$S$206*$H$206</f>
        <v>0</v>
      </c>
      <c r="AR206" s="119" t="s">
        <v>157</v>
      </c>
      <c r="AT206" s="119" t="s">
        <v>154</v>
      </c>
      <c r="AU206" s="119" t="s">
        <v>83</v>
      </c>
      <c r="AY206" s="7" t="s">
        <v>137</v>
      </c>
      <c r="BE206" s="188">
        <f>IF($N$206="základní",$J$206,0)</f>
        <v>0</v>
      </c>
      <c r="BF206" s="188">
        <f>IF($N$206="snížená",$J$206,0)</f>
        <v>0</v>
      </c>
      <c r="BG206" s="188">
        <f>IF($N$206="zákl. přenesená",$J$206,0)</f>
        <v>0</v>
      </c>
      <c r="BH206" s="188">
        <f>IF($N$206="sníž. přenesená",$J$206,0)</f>
        <v>0</v>
      </c>
      <c r="BI206" s="188">
        <f>IF($N$206="nulová",$J$206,0)</f>
        <v>0</v>
      </c>
      <c r="BJ206" s="119" t="s">
        <v>21</v>
      </c>
      <c r="BK206" s="188">
        <f>ROUND($I$206*$H$206,2)</f>
        <v>0</v>
      </c>
      <c r="BL206" s="119" t="s">
        <v>144</v>
      </c>
      <c r="BM206" s="119" t="s">
        <v>326</v>
      </c>
    </row>
    <row r="207" spans="2:47" s="7" customFormat="1" ht="16.5" customHeight="1">
      <c r="B207" s="27"/>
      <c r="C207" s="28"/>
      <c r="D207" s="189" t="s">
        <v>146</v>
      </c>
      <c r="E207" s="28"/>
      <c r="F207" s="190" t="s">
        <v>327</v>
      </c>
      <c r="G207" s="28"/>
      <c r="H207" s="28"/>
      <c r="J207" s="28"/>
      <c r="K207" s="28"/>
      <c r="L207" s="53"/>
      <c r="M207" s="69"/>
      <c r="N207" s="28"/>
      <c r="O207" s="28"/>
      <c r="P207" s="28"/>
      <c r="Q207" s="28"/>
      <c r="R207" s="28"/>
      <c r="S207" s="28"/>
      <c r="T207" s="70"/>
      <c r="AT207" s="7" t="s">
        <v>146</v>
      </c>
      <c r="AU207" s="7" t="s">
        <v>83</v>
      </c>
    </row>
    <row r="208" spans="2:47" s="7" customFormat="1" ht="71.25" customHeight="1">
      <c r="B208" s="27"/>
      <c r="C208" s="28"/>
      <c r="D208" s="191" t="s">
        <v>222</v>
      </c>
      <c r="E208" s="28"/>
      <c r="F208" s="192" t="s">
        <v>328</v>
      </c>
      <c r="G208" s="28"/>
      <c r="H208" s="28"/>
      <c r="J208" s="28"/>
      <c r="K208" s="28"/>
      <c r="L208" s="53"/>
      <c r="M208" s="69"/>
      <c r="N208" s="28"/>
      <c r="O208" s="28"/>
      <c r="P208" s="28"/>
      <c r="Q208" s="28"/>
      <c r="R208" s="28"/>
      <c r="S208" s="28"/>
      <c r="T208" s="70"/>
      <c r="AT208" s="7" t="s">
        <v>222</v>
      </c>
      <c r="AU208" s="7" t="s">
        <v>83</v>
      </c>
    </row>
    <row r="209" spans="2:51" s="7" customFormat="1" ht="15.75" customHeight="1">
      <c r="B209" s="193"/>
      <c r="C209" s="194"/>
      <c r="D209" s="191" t="s">
        <v>150</v>
      </c>
      <c r="E209" s="195"/>
      <c r="F209" s="196" t="s">
        <v>329</v>
      </c>
      <c r="G209" s="194"/>
      <c r="H209" s="195"/>
      <c r="J209" s="194"/>
      <c r="K209" s="194"/>
      <c r="L209" s="197"/>
      <c r="M209" s="198"/>
      <c r="N209" s="194"/>
      <c r="O209" s="194"/>
      <c r="P209" s="194"/>
      <c r="Q209" s="194"/>
      <c r="R209" s="194"/>
      <c r="S209" s="194"/>
      <c r="T209" s="199"/>
      <c r="AT209" s="200" t="s">
        <v>150</v>
      </c>
      <c r="AU209" s="200" t="s">
        <v>83</v>
      </c>
      <c r="AV209" s="201" t="s">
        <v>21</v>
      </c>
      <c r="AW209" s="201" t="s">
        <v>113</v>
      </c>
      <c r="AX209" s="201" t="s">
        <v>75</v>
      </c>
      <c r="AY209" s="200" t="s">
        <v>137</v>
      </c>
    </row>
    <row r="210" spans="2:51" s="7" customFormat="1" ht="15.75" customHeight="1">
      <c r="B210" s="193"/>
      <c r="C210" s="194"/>
      <c r="D210" s="191" t="s">
        <v>150</v>
      </c>
      <c r="E210" s="195"/>
      <c r="F210" s="196" t="s">
        <v>330</v>
      </c>
      <c r="G210" s="194"/>
      <c r="H210" s="195"/>
      <c r="J210" s="194"/>
      <c r="K210" s="194"/>
      <c r="L210" s="197"/>
      <c r="M210" s="198"/>
      <c r="N210" s="194"/>
      <c r="O210" s="194"/>
      <c r="P210" s="194"/>
      <c r="Q210" s="194"/>
      <c r="R210" s="194"/>
      <c r="S210" s="194"/>
      <c r="T210" s="199"/>
      <c r="AT210" s="200" t="s">
        <v>150</v>
      </c>
      <c r="AU210" s="200" t="s">
        <v>83</v>
      </c>
      <c r="AV210" s="201" t="s">
        <v>21</v>
      </c>
      <c r="AW210" s="201" t="s">
        <v>113</v>
      </c>
      <c r="AX210" s="201" t="s">
        <v>75</v>
      </c>
      <c r="AY210" s="200" t="s">
        <v>137</v>
      </c>
    </row>
    <row r="211" spans="2:51" s="7" customFormat="1" ht="15.75" customHeight="1">
      <c r="B211" s="193"/>
      <c r="C211" s="194"/>
      <c r="D211" s="191" t="s">
        <v>150</v>
      </c>
      <c r="E211" s="195"/>
      <c r="F211" s="196" t="s">
        <v>331</v>
      </c>
      <c r="G211" s="194"/>
      <c r="H211" s="195"/>
      <c r="J211" s="194"/>
      <c r="K211" s="194"/>
      <c r="L211" s="197"/>
      <c r="M211" s="198"/>
      <c r="N211" s="194"/>
      <c r="O211" s="194"/>
      <c r="P211" s="194"/>
      <c r="Q211" s="194"/>
      <c r="R211" s="194"/>
      <c r="S211" s="194"/>
      <c r="T211" s="199"/>
      <c r="AT211" s="200" t="s">
        <v>150</v>
      </c>
      <c r="AU211" s="200" t="s">
        <v>83</v>
      </c>
      <c r="AV211" s="201" t="s">
        <v>21</v>
      </c>
      <c r="AW211" s="201" t="s">
        <v>113</v>
      </c>
      <c r="AX211" s="201" t="s">
        <v>75</v>
      </c>
      <c r="AY211" s="200" t="s">
        <v>137</v>
      </c>
    </row>
    <row r="212" spans="2:51" s="7" customFormat="1" ht="15.75" customHeight="1">
      <c r="B212" s="202"/>
      <c r="C212" s="203"/>
      <c r="D212" s="191" t="s">
        <v>150</v>
      </c>
      <c r="E212" s="204"/>
      <c r="F212" s="205" t="s">
        <v>332</v>
      </c>
      <c r="G212" s="203"/>
      <c r="H212" s="206">
        <v>30.254</v>
      </c>
      <c r="J212" s="203"/>
      <c r="K212" s="203"/>
      <c r="L212" s="207"/>
      <c r="M212" s="208"/>
      <c r="N212" s="203"/>
      <c r="O212" s="203"/>
      <c r="P212" s="203"/>
      <c r="Q212" s="203"/>
      <c r="R212" s="203"/>
      <c r="S212" s="203"/>
      <c r="T212" s="209"/>
      <c r="AT212" s="210" t="s">
        <v>150</v>
      </c>
      <c r="AU212" s="210" t="s">
        <v>83</v>
      </c>
      <c r="AV212" s="211" t="s">
        <v>83</v>
      </c>
      <c r="AW212" s="211" t="s">
        <v>113</v>
      </c>
      <c r="AX212" s="211" t="s">
        <v>75</v>
      </c>
      <c r="AY212" s="210" t="s">
        <v>137</v>
      </c>
    </row>
    <row r="213" spans="2:65" s="7" customFormat="1" ht="15.75" customHeight="1">
      <c r="B213" s="27"/>
      <c r="C213" s="177" t="s">
        <v>333</v>
      </c>
      <c r="D213" s="177" t="s">
        <v>139</v>
      </c>
      <c r="E213" s="178" t="s">
        <v>334</v>
      </c>
      <c r="F213" s="179" t="s">
        <v>335</v>
      </c>
      <c r="G213" s="180" t="s">
        <v>170</v>
      </c>
      <c r="H213" s="181">
        <v>164.8</v>
      </c>
      <c r="I213" s="182"/>
      <c r="J213" s="183">
        <f>ROUND($I$213*$H$213,2)</f>
        <v>0</v>
      </c>
      <c r="K213" s="179" t="s">
        <v>143</v>
      </c>
      <c r="L213" s="53"/>
      <c r="M213" s="184"/>
      <c r="N213" s="185" t="s">
        <v>46</v>
      </c>
      <c r="O213" s="28"/>
      <c r="P213" s="28"/>
      <c r="Q213" s="186">
        <v>0.001502375</v>
      </c>
      <c r="R213" s="186">
        <f>$Q$213*$H$213</f>
        <v>0.24759140000000002</v>
      </c>
      <c r="S213" s="186">
        <v>0</v>
      </c>
      <c r="T213" s="187">
        <f>$S$213*$H$213</f>
        <v>0</v>
      </c>
      <c r="AR213" s="119" t="s">
        <v>144</v>
      </c>
      <c r="AT213" s="119" t="s">
        <v>139</v>
      </c>
      <c r="AU213" s="119" t="s">
        <v>83</v>
      </c>
      <c r="AY213" s="7" t="s">
        <v>137</v>
      </c>
      <c r="BE213" s="188">
        <f>IF($N$213="základní",$J$213,0)</f>
        <v>0</v>
      </c>
      <c r="BF213" s="188">
        <f>IF($N$213="snížená",$J$213,0)</f>
        <v>0</v>
      </c>
      <c r="BG213" s="188">
        <f>IF($N$213="zákl. přenesená",$J$213,0)</f>
        <v>0</v>
      </c>
      <c r="BH213" s="188">
        <f>IF($N$213="sníž. přenesená",$J$213,0)</f>
        <v>0</v>
      </c>
      <c r="BI213" s="188">
        <f>IF($N$213="nulová",$J$213,0)</f>
        <v>0</v>
      </c>
      <c r="BJ213" s="119" t="s">
        <v>21</v>
      </c>
      <c r="BK213" s="188">
        <f>ROUND($I$213*$H$213,2)</f>
        <v>0</v>
      </c>
      <c r="BL213" s="119" t="s">
        <v>144</v>
      </c>
      <c r="BM213" s="119" t="s">
        <v>336</v>
      </c>
    </row>
    <row r="214" spans="2:47" s="7" customFormat="1" ht="27" customHeight="1">
      <c r="B214" s="27"/>
      <c r="C214" s="28"/>
      <c r="D214" s="189" t="s">
        <v>146</v>
      </c>
      <c r="E214" s="28"/>
      <c r="F214" s="190" t="s">
        <v>337</v>
      </c>
      <c r="G214" s="28"/>
      <c r="H214" s="28"/>
      <c r="J214" s="28"/>
      <c r="K214" s="28"/>
      <c r="L214" s="53"/>
      <c r="M214" s="69"/>
      <c r="N214" s="28"/>
      <c r="O214" s="28"/>
      <c r="P214" s="28"/>
      <c r="Q214" s="28"/>
      <c r="R214" s="28"/>
      <c r="S214" s="28"/>
      <c r="T214" s="70"/>
      <c r="AT214" s="7" t="s">
        <v>146</v>
      </c>
      <c r="AU214" s="7" t="s">
        <v>83</v>
      </c>
    </row>
    <row r="215" spans="2:47" s="7" customFormat="1" ht="57.75" customHeight="1">
      <c r="B215" s="27"/>
      <c r="C215" s="28"/>
      <c r="D215" s="191" t="s">
        <v>148</v>
      </c>
      <c r="E215" s="28"/>
      <c r="F215" s="192" t="s">
        <v>338</v>
      </c>
      <c r="G215" s="28"/>
      <c r="H215" s="28"/>
      <c r="J215" s="28"/>
      <c r="K215" s="28"/>
      <c r="L215" s="53"/>
      <c r="M215" s="69"/>
      <c r="N215" s="28"/>
      <c r="O215" s="28"/>
      <c r="P215" s="28"/>
      <c r="Q215" s="28"/>
      <c r="R215" s="28"/>
      <c r="S215" s="28"/>
      <c r="T215" s="70"/>
      <c r="AT215" s="7" t="s">
        <v>148</v>
      </c>
      <c r="AU215" s="7" t="s">
        <v>83</v>
      </c>
    </row>
    <row r="216" spans="2:51" s="7" customFormat="1" ht="15.75" customHeight="1">
      <c r="B216" s="193"/>
      <c r="C216" s="194"/>
      <c r="D216" s="191" t="s">
        <v>150</v>
      </c>
      <c r="E216" s="195"/>
      <c r="F216" s="196" t="s">
        <v>339</v>
      </c>
      <c r="G216" s="194"/>
      <c r="H216" s="195"/>
      <c r="J216" s="194"/>
      <c r="K216" s="194"/>
      <c r="L216" s="197"/>
      <c r="M216" s="198"/>
      <c r="N216" s="194"/>
      <c r="O216" s="194"/>
      <c r="P216" s="194"/>
      <c r="Q216" s="194"/>
      <c r="R216" s="194"/>
      <c r="S216" s="194"/>
      <c r="T216" s="199"/>
      <c r="AT216" s="200" t="s">
        <v>150</v>
      </c>
      <c r="AU216" s="200" t="s">
        <v>83</v>
      </c>
      <c r="AV216" s="201" t="s">
        <v>21</v>
      </c>
      <c r="AW216" s="201" t="s">
        <v>113</v>
      </c>
      <c r="AX216" s="201" t="s">
        <v>75</v>
      </c>
      <c r="AY216" s="200" t="s">
        <v>137</v>
      </c>
    </row>
    <row r="217" spans="2:51" s="7" customFormat="1" ht="15.75" customHeight="1">
      <c r="B217" s="202"/>
      <c r="C217" s="203"/>
      <c r="D217" s="191" t="s">
        <v>150</v>
      </c>
      <c r="E217" s="204"/>
      <c r="F217" s="205" t="s">
        <v>340</v>
      </c>
      <c r="G217" s="203"/>
      <c r="H217" s="206">
        <v>164.8</v>
      </c>
      <c r="J217" s="203"/>
      <c r="K217" s="203"/>
      <c r="L217" s="207"/>
      <c r="M217" s="208"/>
      <c r="N217" s="203"/>
      <c r="O217" s="203"/>
      <c r="P217" s="203"/>
      <c r="Q217" s="203"/>
      <c r="R217" s="203"/>
      <c r="S217" s="203"/>
      <c r="T217" s="209"/>
      <c r="AT217" s="210" t="s">
        <v>150</v>
      </c>
      <c r="AU217" s="210" t="s">
        <v>83</v>
      </c>
      <c r="AV217" s="211" t="s">
        <v>83</v>
      </c>
      <c r="AW217" s="211" t="s">
        <v>113</v>
      </c>
      <c r="AX217" s="211" t="s">
        <v>75</v>
      </c>
      <c r="AY217" s="210" t="s">
        <v>137</v>
      </c>
    </row>
    <row r="218" spans="2:63" s="163" customFormat="1" ht="30.75" customHeight="1">
      <c r="B218" s="164"/>
      <c r="C218" s="165"/>
      <c r="D218" s="166" t="s">
        <v>74</v>
      </c>
      <c r="E218" s="175" t="s">
        <v>205</v>
      </c>
      <c r="F218" s="175" t="s">
        <v>341</v>
      </c>
      <c r="G218" s="165"/>
      <c r="H218" s="165"/>
      <c r="J218" s="176">
        <f>$BK$218</f>
        <v>0</v>
      </c>
      <c r="K218" s="165"/>
      <c r="L218" s="169"/>
      <c r="M218" s="170"/>
      <c r="N218" s="165"/>
      <c r="O218" s="165"/>
      <c r="P218" s="171">
        <f>$P$219+SUM($P$220:$P$268)</f>
        <v>0</v>
      </c>
      <c r="Q218" s="165"/>
      <c r="R218" s="171">
        <f>$R$219+SUM($R$220:$R$268)</f>
        <v>218.453019</v>
      </c>
      <c r="S218" s="165"/>
      <c r="T218" s="172">
        <f>$T$219+SUM($T$220:$T$268)</f>
        <v>220.58232499999997</v>
      </c>
      <c r="AR218" s="173" t="s">
        <v>21</v>
      </c>
      <c r="AT218" s="173" t="s">
        <v>74</v>
      </c>
      <c r="AU218" s="173" t="s">
        <v>21</v>
      </c>
      <c r="AY218" s="173" t="s">
        <v>137</v>
      </c>
      <c r="BK218" s="174">
        <f>$BK$219+SUM($BK$220:$BK$268)</f>
        <v>0</v>
      </c>
    </row>
    <row r="219" spans="2:65" s="7" customFormat="1" ht="15.75" customHeight="1">
      <c r="B219" s="27"/>
      <c r="C219" s="177" t="s">
        <v>342</v>
      </c>
      <c r="D219" s="177" t="s">
        <v>139</v>
      </c>
      <c r="E219" s="178" t="s">
        <v>343</v>
      </c>
      <c r="F219" s="179" t="s">
        <v>344</v>
      </c>
      <c r="G219" s="180" t="s">
        <v>268</v>
      </c>
      <c r="H219" s="181">
        <v>2793.75</v>
      </c>
      <c r="I219" s="182"/>
      <c r="J219" s="183">
        <f>ROUND($I$219*$H$219,2)</f>
        <v>0</v>
      </c>
      <c r="K219" s="179" t="s">
        <v>143</v>
      </c>
      <c r="L219" s="53"/>
      <c r="M219" s="184"/>
      <c r="N219" s="185" t="s">
        <v>46</v>
      </c>
      <c r="O219" s="28"/>
      <c r="P219" s="28"/>
      <c r="Q219" s="186">
        <v>0</v>
      </c>
      <c r="R219" s="186">
        <f>$Q$219*$H$219</f>
        <v>0</v>
      </c>
      <c r="S219" s="186">
        <v>0</v>
      </c>
      <c r="T219" s="187">
        <f>$S$219*$H$219</f>
        <v>0</v>
      </c>
      <c r="AR219" s="119" t="s">
        <v>144</v>
      </c>
      <c r="AT219" s="119" t="s">
        <v>139</v>
      </c>
      <c r="AU219" s="119" t="s">
        <v>83</v>
      </c>
      <c r="AY219" s="7" t="s">
        <v>137</v>
      </c>
      <c r="BE219" s="188">
        <f>IF($N$219="základní",$J$219,0)</f>
        <v>0</v>
      </c>
      <c r="BF219" s="188">
        <f>IF($N$219="snížená",$J$219,0)</f>
        <v>0</v>
      </c>
      <c r="BG219" s="188">
        <f>IF($N$219="zákl. přenesená",$J$219,0)</f>
        <v>0</v>
      </c>
      <c r="BH219" s="188">
        <f>IF($N$219="sníž. přenesená",$J$219,0)</f>
        <v>0</v>
      </c>
      <c r="BI219" s="188">
        <f>IF($N$219="nulová",$J$219,0)</f>
        <v>0</v>
      </c>
      <c r="BJ219" s="119" t="s">
        <v>21</v>
      </c>
      <c r="BK219" s="188">
        <f>ROUND($I$219*$H$219,2)</f>
        <v>0</v>
      </c>
      <c r="BL219" s="119" t="s">
        <v>144</v>
      </c>
      <c r="BM219" s="119" t="s">
        <v>345</v>
      </c>
    </row>
    <row r="220" spans="2:47" s="7" customFormat="1" ht="27" customHeight="1">
      <c r="B220" s="27"/>
      <c r="C220" s="28"/>
      <c r="D220" s="189" t="s">
        <v>146</v>
      </c>
      <c r="E220" s="28"/>
      <c r="F220" s="190" t="s">
        <v>346</v>
      </c>
      <c r="G220" s="28"/>
      <c r="H220" s="28"/>
      <c r="J220" s="28"/>
      <c r="K220" s="28"/>
      <c r="L220" s="53"/>
      <c r="M220" s="69"/>
      <c r="N220" s="28"/>
      <c r="O220" s="28"/>
      <c r="P220" s="28"/>
      <c r="Q220" s="28"/>
      <c r="R220" s="28"/>
      <c r="S220" s="28"/>
      <c r="T220" s="70"/>
      <c r="AT220" s="7" t="s">
        <v>146</v>
      </c>
      <c r="AU220" s="7" t="s">
        <v>83</v>
      </c>
    </row>
    <row r="221" spans="2:47" s="7" customFormat="1" ht="57.75" customHeight="1">
      <c r="B221" s="27"/>
      <c r="C221" s="28"/>
      <c r="D221" s="191" t="s">
        <v>148</v>
      </c>
      <c r="E221" s="28"/>
      <c r="F221" s="192" t="s">
        <v>347</v>
      </c>
      <c r="G221" s="28"/>
      <c r="H221" s="28"/>
      <c r="J221" s="28"/>
      <c r="K221" s="28"/>
      <c r="L221" s="53"/>
      <c r="M221" s="69"/>
      <c r="N221" s="28"/>
      <c r="O221" s="28"/>
      <c r="P221" s="28"/>
      <c r="Q221" s="28"/>
      <c r="R221" s="28"/>
      <c r="S221" s="28"/>
      <c r="T221" s="70"/>
      <c r="AT221" s="7" t="s">
        <v>148</v>
      </c>
      <c r="AU221" s="7" t="s">
        <v>83</v>
      </c>
    </row>
    <row r="222" spans="2:47" s="7" customFormat="1" ht="30.75" customHeight="1">
      <c r="B222" s="27"/>
      <c r="C222" s="28"/>
      <c r="D222" s="191" t="s">
        <v>222</v>
      </c>
      <c r="E222" s="28"/>
      <c r="F222" s="192" t="s">
        <v>348</v>
      </c>
      <c r="G222" s="28"/>
      <c r="H222" s="28"/>
      <c r="J222" s="28"/>
      <c r="K222" s="28"/>
      <c r="L222" s="53"/>
      <c r="M222" s="69"/>
      <c r="N222" s="28"/>
      <c r="O222" s="28"/>
      <c r="P222" s="28"/>
      <c r="Q222" s="28"/>
      <c r="R222" s="28"/>
      <c r="S222" s="28"/>
      <c r="T222" s="70"/>
      <c r="AT222" s="7" t="s">
        <v>222</v>
      </c>
      <c r="AU222" s="7" t="s">
        <v>83</v>
      </c>
    </row>
    <row r="223" spans="2:51" s="7" customFormat="1" ht="15.75" customHeight="1">
      <c r="B223" s="193"/>
      <c r="C223" s="194"/>
      <c r="D223" s="191" t="s">
        <v>150</v>
      </c>
      <c r="E223" s="195"/>
      <c r="F223" s="196" t="s">
        <v>349</v>
      </c>
      <c r="G223" s="194"/>
      <c r="H223" s="195"/>
      <c r="J223" s="194"/>
      <c r="K223" s="194"/>
      <c r="L223" s="197"/>
      <c r="M223" s="198"/>
      <c r="N223" s="194"/>
      <c r="O223" s="194"/>
      <c r="P223" s="194"/>
      <c r="Q223" s="194"/>
      <c r="R223" s="194"/>
      <c r="S223" s="194"/>
      <c r="T223" s="199"/>
      <c r="AT223" s="200" t="s">
        <v>150</v>
      </c>
      <c r="AU223" s="200" t="s">
        <v>83</v>
      </c>
      <c r="AV223" s="201" t="s">
        <v>21</v>
      </c>
      <c r="AW223" s="201" t="s">
        <v>113</v>
      </c>
      <c r="AX223" s="201" t="s">
        <v>75</v>
      </c>
      <c r="AY223" s="200" t="s">
        <v>137</v>
      </c>
    </row>
    <row r="224" spans="2:51" s="7" customFormat="1" ht="15.75" customHeight="1">
      <c r="B224" s="202"/>
      <c r="C224" s="203"/>
      <c r="D224" s="191" t="s">
        <v>150</v>
      </c>
      <c r="E224" s="204"/>
      <c r="F224" s="205" t="s">
        <v>350</v>
      </c>
      <c r="G224" s="203"/>
      <c r="H224" s="206">
        <v>2793.75</v>
      </c>
      <c r="J224" s="203"/>
      <c r="K224" s="203"/>
      <c r="L224" s="207"/>
      <c r="M224" s="208"/>
      <c r="N224" s="203"/>
      <c r="O224" s="203"/>
      <c r="P224" s="203"/>
      <c r="Q224" s="203"/>
      <c r="R224" s="203"/>
      <c r="S224" s="203"/>
      <c r="T224" s="209"/>
      <c r="AT224" s="210" t="s">
        <v>150</v>
      </c>
      <c r="AU224" s="210" t="s">
        <v>83</v>
      </c>
      <c r="AV224" s="211" t="s">
        <v>83</v>
      </c>
      <c r="AW224" s="211" t="s">
        <v>113</v>
      </c>
      <c r="AX224" s="211" t="s">
        <v>75</v>
      </c>
      <c r="AY224" s="210" t="s">
        <v>137</v>
      </c>
    </row>
    <row r="225" spans="2:65" s="7" customFormat="1" ht="15.75" customHeight="1">
      <c r="B225" s="27"/>
      <c r="C225" s="177" t="s">
        <v>351</v>
      </c>
      <c r="D225" s="177" t="s">
        <v>139</v>
      </c>
      <c r="E225" s="178" t="s">
        <v>352</v>
      </c>
      <c r="F225" s="179" t="s">
        <v>353</v>
      </c>
      <c r="G225" s="180" t="s">
        <v>268</v>
      </c>
      <c r="H225" s="181">
        <v>2793.75</v>
      </c>
      <c r="I225" s="182"/>
      <c r="J225" s="183">
        <f>ROUND($I$225*$H$225,2)</f>
        <v>0</v>
      </c>
      <c r="K225" s="179" t="s">
        <v>143</v>
      </c>
      <c r="L225" s="53"/>
      <c r="M225" s="184"/>
      <c r="N225" s="185" t="s">
        <v>46</v>
      </c>
      <c r="O225" s="28"/>
      <c r="P225" s="28"/>
      <c r="Q225" s="186">
        <v>0</v>
      </c>
      <c r="R225" s="186">
        <f>$Q$225*$H$225</f>
        <v>0</v>
      </c>
      <c r="S225" s="186">
        <v>0</v>
      </c>
      <c r="T225" s="187">
        <f>$S$225*$H$225</f>
        <v>0</v>
      </c>
      <c r="AR225" s="119" t="s">
        <v>144</v>
      </c>
      <c r="AT225" s="119" t="s">
        <v>139</v>
      </c>
      <c r="AU225" s="119" t="s">
        <v>83</v>
      </c>
      <c r="AY225" s="7" t="s">
        <v>137</v>
      </c>
      <c r="BE225" s="188">
        <f>IF($N$225="základní",$J$225,0)</f>
        <v>0</v>
      </c>
      <c r="BF225" s="188">
        <f>IF($N$225="snížená",$J$225,0)</f>
        <v>0</v>
      </c>
      <c r="BG225" s="188">
        <f>IF($N$225="zákl. přenesená",$J$225,0)</f>
        <v>0</v>
      </c>
      <c r="BH225" s="188">
        <f>IF($N$225="sníž. přenesená",$J$225,0)</f>
        <v>0</v>
      </c>
      <c r="BI225" s="188">
        <f>IF($N$225="nulová",$J$225,0)</f>
        <v>0</v>
      </c>
      <c r="BJ225" s="119" t="s">
        <v>21</v>
      </c>
      <c r="BK225" s="188">
        <f>ROUND($I$225*$H$225,2)</f>
        <v>0</v>
      </c>
      <c r="BL225" s="119" t="s">
        <v>144</v>
      </c>
      <c r="BM225" s="119" t="s">
        <v>354</v>
      </c>
    </row>
    <row r="226" spans="2:47" s="7" customFormat="1" ht="27" customHeight="1">
      <c r="B226" s="27"/>
      <c r="C226" s="28"/>
      <c r="D226" s="189" t="s">
        <v>146</v>
      </c>
      <c r="E226" s="28"/>
      <c r="F226" s="190" t="s">
        <v>355</v>
      </c>
      <c r="G226" s="28"/>
      <c r="H226" s="28"/>
      <c r="J226" s="28"/>
      <c r="K226" s="28"/>
      <c r="L226" s="53"/>
      <c r="M226" s="69"/>
      <c r="N226" s="28"/>
      <c r="O226" s="28"/>
      <c r="P226" s="28"/>
      <c r="Q226" s="28"/>
      <c r="R226" s="28"/>
      <c r="S226" s="28"/>
      <c r="T226" s="70"/>
      <c r="AT226" s="7" t="s">
        <v>146</v>
      </c>
      <c r="AU226" s="7" t="s">
        <v>83</v>
      </c>
    </row>
    <row r="227" spans="2:47" s="7" customFormat="1" ht="30.75" customHeight="1">
      <c r="B227" s="27"/>
      <c r="C227" s="28"/>
      <c r="D227" s="191" t="s">
        <v>148</v>
      </c>
      <c r="E227" s="28"/>
      <c r="F227" s="192" t="s">
        <v>356</v>
      </c>
      <c r="G227" s="28"/>
      <c r="H227" s="28"/>
      <c r="J227" s="28"/>
      <c r="K227" s="28"/>
      <c r="L227" s="53"/>
      <c r="M227" s="69"/>
      <c r="N227" s="28"/>
      <c r="O227" s="28"/>
      <c r="P227" s="28"/>
      <c r="Q227" s="28"/>
      <c r="R227" s="28"/>
      <c r="S227" s="28"/>
      <c r="T227" s="70"/>
      <c r="AT227" s="7" t="s">
        <v>148</v>
      </c>
      <c r="AU227" s="7" t="s">
        <v>83</v>
      </c>
    </row>
    <row r="228" spans="2:47" s="7" customFormat="1" ht="30.75" customHeight="1">
      <c r="B228" s="27"/>
      <c r="C228" s="28"/>
      <c r="D228" s="191" t="s">
        <v>222</v>
      </c>
      <c r="E228" s="28"/>
      <c r="F228" s="192" t="s">
        <v>348</v>
      </c>
      <c r="G228" s="28"/>
      <c r="H228" s="28"/>
      <c r="J228" s="28"/>
      <c r="K228" s="28"/>
      <c r="L228" s="53"/>
      <c r="M228" s="69"/>
      <c r="N228" s="28"/>
      <c r="O228" s="28"/>
      <c r="P228" s="28"/>
      <c r="Q228" s="28"/>
      <c r="R228" s="28"/>
      <c r="S228" s="28"/>
      <c r="T228" s="70"/>
      <c r="AT228" s="7" t="s">
        <v>222</v>
      </c>
      <c r="AU228" s="7" t="s">
        <v>83</v>
      </c>
    </row>
    <row r="229" spans="2:51" s="7" customFormat="1" ht="15.75" customHeight="1">
      <c r="B229" s="193"/>
      <c r="C229" s="194"/>
      <c r="D229" s="191" t="s">
        <v>150</v>
      </c>
      <c r="E229" s="195"/>
      <c r="F229" s="196" t="s">
        <v>349</v>
      </c>
      <c r="G229" s="194"/>
      <c r="H229" s="195"/>
      <c r="J229" s="194"/>
      <c r="K229" s="194"/>
      <c r="L229" s="197"/>
      <c r="M229" s="198"/>
      <c r="N229" s="194"/>
      <c r="O229" s="194"/>
      <c r="P229" s="194"/>
      <c r="Q229" s="194"/>
      <c r="R229" s="194"/>
      <c r="S229" s="194"/>
      <c r="T229" s="199"/>
      <c r="AT229" s="200" t="s">
        <v>150</v>
      </c>
      <c r="AU229" s="200" t="s">
        <v>83</v>
      </c>
      <c r="AV229" s="201" t="s">
        <v>21</v>
      </c>
      <c r="AW229" s="201" t="s">
        <v>113</v>
      </c>
      <c r="AX229" s="201" t="s">
        <v>75</v>
      </c>
      <c r="AY229" s="200" t="s">
        <v>137</v>
      </c>
    </row>
    <row r="230" spans="2:51" s="7" customFormat="1" ht="15.75" customHeight="1">
      <c r="B230" s="202"/>
      <c r="C230" s="203"/>
      <c r="D230" s="191" t="s">
        <v>150</v>
      </c>
      <c r="E230" s="204"/>
      <c r="F230" s="205" t="s">
        <v>350</v>
      </c>
      <c r="G230" s="203"/>
      <c r="H230" s="206">
        <v>2793.75</v>
      </c>
      <c r="J230" s="203"/>
      <c r="K230" s="203"/>
      <c r="L230" s="207"/>
      <c r="M230" s="208"/>
      <c r="N230" s="203"/>
      <c r="O230" s="203"/>
      <c r="P230" s="203"/>
      <c r="Q230" s="203"/>
      <c r="R230" s="203"/>
      <c r="S230" s="203"/>
      <c r="T230" s="209"/>
      <c r="AT230" s="210" t="s">
        <v>150</v>
      </c>
      <c r="AU230" s="210" t="s">
        <v>83</v>
      </c>
      <c r="AV230" s="211" t="s">
        <v>83</v>
      </c>
      <c r="AW230" s="211" t="s">
        <v>113</v>
      </c>
      <c r="AX230" s="211" t="s">
        <v>75</v>
      </c>
      <c r="AY230" s="210" t="s">
        <v>137</v>
      </c>
    </row>
    <row r="231" spans="2:65" s="7" customFormat="1" ht="15.75" customHeight="1">
      <c r="B231" s="27"/>
      <c r="C231" s="177" t="s">
        <v>357</v>
      </c>
      <c r="D231" s="177" t="s">
        <v>139</v>
      </c>
      <c r="E231" s="178" t="s">
        <v>358</v>
      </c>
      <c r="F231" s="179" t="s">
        <v>359</v>
      </c>
      <c r="G231" s="180" t="s">
        <v>268</v>
      </c>
      <c r="H231" s="181">
        <v>150</v>
      </c>
      <c r="I231" s="182"/>
      <c r="J231" s="183">
        <f>ROUND($I$231*$H$231,2)</f>
        <v>0</v>
      </c>
      <c r="K231" s="179" t="s">
        <v>143</v>
      </c>
      <c r="L231" s="53"/>
      <c r="M231" s="184"/>
      <c r="N231" s="185" t="s">
        <v>46</v>
      </c>
      <c r="O231" s="28"/>
      <c r="P231" s="28"/>
      <c r="Q231" s="186">
        <v>0</v>
      </c>
      <c r="R231" s="186">
        <f>$Q$231*$H$231</f>
        <v>0</v>
      </c>
      <c r="S231" s="186">
        <v>0</v>
      </c>
      <c r="T231" s="187">
        <f>$S$231*$H$231</f>
        <v>0</v>
      </c>
      <c r="AR231" s="119" t="s">
        <v>144</v>
      </c>
      <c r="AT231" s="119" t="s">
        <v>139</v>
      </c>
      <c r="AU231" s="119" t="s">
        <v>83</v>
      </c>
      <c r="AY231" s="7" t="s">
        <v>137</v>
      </c>
      <c r="BE231" s="188">
        <f>IF($N$231="základní",$J$231,0)</f>
        <v>0</v>
      </c>
      <c r="BF231" s="188">
        <f>IF($N$231="snížená",$J$231,0)</f>
        <v>0</v>
      </c>
      <c r="BG231" s="188">
        <f>IF($N$231="zákl. přenesená",$J$231,0)</f>
        <v>0</v>
      </c>
      <c r="BH231" s="188">
        <f>IF($N$231="sníž. přenesená",$J$231,0)</f>
        <v>0</v>
      </c>
      <c r="BI231" s="188">
        <f>IF($N$231="nulová",$J$231,0)</f>
        <v>0</v>
      </c>
      <c r="BJ231" s="119" t="s">
        <v>21</v>
      </c>
      <c r="BK231" s="188">
        <f>ROUND($I$231*$H$231,2)</f>
        <v>0</v>
      </c>
      <c r="BL231" s="119" t="s">
        <v>144</v>
      </c>
      <c r="BM231" s="119" t="s">
        <v>360</v>
      </c>
    </row>
    <row r="232" spans="2:47" s="7" customFormat="1" ht="27" customHeight="1">
      <c r="B232" s="27"/>
      <c r="C232" s="28"/>
      <c r="D232" s="189" t="s">
        <v>146</v>
      </c>
      <c r="E232" s="28"/>
      <c r="F232" s="190" t="s">
        <v>361</v>
      </c>
      <c r="G232" s="28"/>
      <c r="H232" s="28"/>
      <c r="J232" s="28"/>
      <c r="K232" s="28"/>
      <c r="L232" s="53"/>
      <c r="M232" s="69"/>
      <c r="N232" s="28"/>
      <c r="O232" s="28"/>
      <c r="P232" s="28"/>
      <c r="Q232" s="28"/>
      <c r="R232" s="28"/>
      <c r="S232" s="28"/>
      <c r="T232" s="70"/>
      <c r="AT232" s="7" t="s">
        <v>146</v>
      </c>
      <c r="AU232" s="7" t="s">
        <v>83</v>
      </c>
    </row>
    <row r="233" spans="2:51" s="7" customFormat="1" ht="15.75" customHeight="1">
      <c r="B233" s="202"/>
      <c r="C233" s="203"/>
      <c r="D233" s="191" t="s">
        <v>150</v>
      </c>
      <c r="E233" s="204"/>
      <c r="F233" s="205" t="s">
        <v>362</v>
      </c>
      <c r="G233" s="203"/>
      <c r="H233" s="206">
        <v>150</v>
      </c>
      <c r="J233" s="203"/>
      <c r="K233" s="203"/>
      <c r="L233" s="207"/>
      <c r="M233" s="208"/>
      <c r="N233" s="203"/>
      <c r="O233" s="203"/>
      <c r="P233" s="203"/>
      <c r="Q233" s="203"/>
      <c r="R233" s="203"/>
      <c r="S233" s="203"/>
      <c r="T233" s="209"/>
      <c r="AT233" s="210" t="s">
        <v>150</v>
      </c>
      <c r="AU233" s="210" t="s">
        <v>83</v>
      </c>
      <c r="AV233" s="211" t="s">
        <v>83</v>
      </c>
      <c r="AW233" s="211" t="s">
        <v>113</v>
      </c>
      <c r="AX233" s="211" t="s">
        <v>75</v>
      </c>
      <c r="AY233" s="210" t="s">
        <v>137</v>
      </c>
    </row>
    <row r="234" spans="2:65" s="7" customFormat="1" ht="15.75" customHeight="1">
      <c r="B234" s="27"/>
      <c r="C234" s="177" t="s">
        <v>363</v>
      </c>
      <c r="D234" s="177" t="s">
        <v>139</v>
      </c>
      <c r="E234" s="178" t="s">
        <v>364</v>
      </c>
      <c r="F234" s="179" t="s">
        <v>365</v>
      </c>
      <c r="G234" s="180" t="s">
        <v>268</v>
      </c>
      <c r="H234" s="181">
        <v>2100</v>
      </c>
      <c r="I234" s="182"/>
      <c r="J234" s="183">
        <f>ROUND($I$234*$H$234,2)</f>
        <v>0</v>
      </c>
      <c r="K234" s="179" t="s">
        <v>143</v>
      </c>
      <c r="L234" s="53"/>
      <c r="M234" s="184"/>
      <c r="N234" s="185" t="s">
        <v>46</v>
      </c>
      <c r="O234" s="28"/>
      <c r="P234" s="28"/>
      <c r="Q234" s="186">
        <v>0</v>
      </c>
      <c r="R234" s="186">
        <f>$Q$234*$H$234</f>
        <v>0</v>
      </c>
      <c r="S234" s="186">
        <v>0</v>
      </c>
      <c r="T234" s="187">
        <f>$S$234*$H$234</f>
        <v>0</v>
      </c>
      <c r="AR234" s="119" t="s">
        <v>144</v>
      </c>
      <c r="AT234" s="119" t="s">
        <v>139</v>
      </c>
      <c r="AU234" s="119" t="s">
        <v>83</v>
      </c>
      <c r="AY234" s="7" t="s">
        <v>137</v>
      </c>
      <c r="BE234" s="188">
        <f>IF($N$234="základní",$J$234,0)</f>
        <v>0</v>
      </c>
      <c r="BF234" s="188">
        <f>IF($N$234="snížená",$J$234,0)</f>
        <v>0</v>
      </c>
      <c r="BG234" s="188">
        <f>IF($N$234="zákl. přenesená",$J$234,0)</f>
        <v>0</v>
      </c>
      <c r="BH234" s="188">
        <f>IF($N$234="sníž. přenesená",$J$234,0)</f>
        <v>0</v>
      </c>
      <c r="BI234" s="188">
        <f>IF($N$234="nulová",$J$234,0)</f>
        <v>0</v>
      </c>
      <c r="BJ234" s="119" t="s">
        <v>21</v>
      </c>
      <c r="BK234" s="188">
        <f>ROUND($I$234*$H$234,2)</f>
        <v>0</v>
      </c>
      <c r="BL234" s="119" t="s">
        <v>144</v>
      </c>
      <c r="BM234" s="119" t="s">
        <v>366</v>
      </c>
    </row>
    <row r="235" spans="2:47" s="7" customFormat="1" ht="27" customHeight="1">
      <c r="B235" s="27"/>
      <c r="C235" s="28"/>
      <c r="D235" s="189" t="s">
        <v>146</v>
      </c>
      <c r="E235" s="28"/>
      <c r="F235" s="190" t="s">
        <v>367</v>
      </c>
      <c r="G235" s="28"/>
      <c r="H235" s="28"/>
      <c r="J235" s="28"/>
      <c r="K235" s="28"/>
      <c r="L235" s="53"/>
      <c r="M235" s="69"/>
      <c r="N235" s="28"/>
      <c r="O235" s="28"/>
      <c r="P235" s="28"/>
      <c r="Q235" s="28"/>
      <c r="R235" s="28"/>
      <c r="S235" s="28"/>
      <c r="T235" s="70"/>
      <c r="AT235" s="7" t="s">
        <v>146</v>
      </c>
      <c r="AU235" s="7" t="s">
        <v>83</v>
      </c>
    </row>
    <row r="236" spans="2:51" s="7" customFormat="1" ht="15.75" customHeight="1">
      <c r="B236" s="202"/>
      <c r="C236" s="203"/>
      <c r="D236" s="191" t="s">
        <v>150</v>
      </c>
      <c r="E236" s="204"/>
      <c r="F236" s="205" t="s">
        <v>368</v>
      </c>
      <c r="G236" s="203"/>
      <c r="H236" s="206">
        <v>2100</v>
      </c>
      <c r="J236" s="203"/>
      <c r="K236" s="203"/>
      <c r="L236" s="207"/>
      <c r="M236" s="208"/>
      <c r="N236" s="203"/>
      <c r="O236" s="203"/>
      <c r="P236" s="203"/>
      <c r="Q236" s="203"/>
      <c r="R236" s="203"/>
      <c r="S236" s="203"/>
      <c r="T236" s="209"/>
      <c r="AT236" s="210" t="s">
        <v>150</v>
      </c>
      <c r="AU236" s="210" t="s">
        <v>83</v>
      </c>
      <c r="AV236" s="211" t="s">
        <v>83</v>
      </c>
      <c r="AW236" s="211" t="s">
        <v>113</v>
      </c>
      <c r="AX236" s="211" t="s">
        <v>75</v>
      </c>
      <c r="AY236" s="210" t="s">
        <v>137</v>
      </c>
    </row>
    <row r="237" spans="2:65" s="7" customFormat="1" ht="15.75" customHeight="1">
      <c r="B237" s="27"/>
      <c r="C237" s="177" t="s">
        <v>369</v>
      </c>
      <c r="D237" s="177" t="s">
        <v>139</v>
      </c>
      <c r="E237" s="178" t="s">
        <v>370</v>
      </c>
      <c r="F237" s="179" t="s">
        <v>371</v>
      </c>
      <c r="G237" s="180" t="s">
        <v>268</v>
      </c>
      <c r="H237" s="181">
        <v>150</v>
      </c>
      <c r="I237" s="182"/>
      <c r="J237" s="183">
        <f>ROUND($I$237*$H$237,2)</f>
        <v>0</v>
      </c>
      <c r="K237" s="179" t="s">
        <v>143</v>
      </c>
      <c r="L237" s="53"/>
      <c r="M237" s="184"/>
      <c r="N237" s="185" t="s">
        <v>46</v>
      </c>
      <c r="O237" s="28"/>
      <c r="P237" s="28"/>
      <c r="Q237" s="186">
        <v>0</v>
      </c>
      <c r="R237" s="186">
        <f>$Q$237*$H$237</f>
        <v>0</v>
      </c>
      <c r="S237" s="186">
        <v>0</v>
      </c>
      <c r="T237" s="187">
        <f>$S$237*$H$237</f>
        <v>0</v>
      </c>
      <c r="AR237" s="119" t="s">
        <v>144</v>
      </c>
      <c r="AT237" s="119" t="s">
        <v>139</v>
      </c>
      <c r="AU237" s="119" t="s">
        <v>83</v>
      </c>
      <c r="AY237" s="7" t="s">
        <v>137</v>
      </c>
      <c r="BE237" s="188">
        <f>IF($N$237="základní",$J$237,0)</f>
        <v>0</v>
      </c>
      <c r="BF237" s="188">
        <f>IF($N$237="snížená",$J$237,0)</f>
        <v>0</v>
      </c>
      <c r="BG237" s="188">
        <f>IF($N$237="zákl. přenesená",$J$237,0)</f>
        <v>0</v>
      </c>
      <c r="BH237" s="188">
        <f>IF($N$237="sníž. přenesená",$J$237,0)</f>
        <v>0</v>
      </c>
      <c r="BI237" s="188">
        <f>IF($N$237="nulová",$J$237,0)</f>
        <v>0</v>
      </c>
      <c r="BJ237" s="119" t="s">
        <v>21</v>
      </c>
      <c r="BK237" s="188">
        <f>ROUND($I$237*$H$237,2)</f>
        <v>0</v>
      </c>
      <c r="BL237" s="119" t="s">
        <v>144</v>
      </c>
      <c r="BM237" s="119" t="s">
        <v>372</v>
      </c>
    </row>
    <row r="238" spans="2:47" s="7" customFormat="1" ht="27" customHeight="1">
      <c r="B238" s="27"/>
      <c r="C238" s="28"/>
      <c r="D238" s="189" t="s">
        <v>146</v>
      </c>
      <c r="E238" s="28"/>
      <c r="F238" s="190" t="s">
        <v>373</v>
      </c>
      <c r="G238" s="28"/>
      <c r="H238" s="28"/>
      <c r="J238" s="28"/>
      <c r="K238" s="28"/>
      <c r="L238" s="53"/>
      <c r="M238" s="69"/>
      <c r="N238" s="28"/>
      <c r="O238" s="28"/>
      <c r="P238" s="28"/>
      <c r="Q238" s="28"/>
      <c r="R238" s="28"/>
      <c r="S238" s="28"/>
      <c r="T238" s="70"/>
      <c r="AT238" s="7" t="s">
        <v>146</v>
      </c>
      <c r="AU238" s="7" t="s">
        <v>83</v>
      </c>
    </row>
    <row r="239" spans="2:51" s="7" customFormat="1" ht="15.75" customHeight="1">
      <c r="B239" s="202"/>
      <c r="C239" s="203"/>
      <c r="D239" s="191" t="s">
        <v>150</v>
      </c>
      <c r="E239" s="204"/>
      <c r="F239" s="205" t="s">
        <v>362</v>
      </c>
      <c r="G239" s="203"/>
      <c r="H239" s="206">
        <v>150</v>
      </c>
      <c r="J239" s="203"/>
      <c r="K239" s="203"/>
      <c r="L239" s="207"/>
      <c r="M239" s="208"/>
      <c r="N239" s="203"/>
      <c r="O239" s="203"/>
      <c r="P239" s="203"/>
      <c r="Q239" s="203"/>
      <c r="R239" s="203"/>
      <c r="S239" s="203"/>
      <c r="T239" s="209"/>
      <c r="AT239" s="210" t="s">
        <v>150</v>
      </c>
      <c r="AU239" s="210" t="s">
        <v>83</v>
      </c>
      <c r="AV239" s="211" t="s">
        <v>83</v>
      </c>
      <c r="AW239" s="211" t="s">
        <v>113</v>
      </c>
      <c r="AX239" s="211" t="s">
        <v>75</v>
      </c>
      <c r="AY239" s="210" t="s">
        <v>137</v>
      </c>
    </row>
    <row r="240" spans="2:65" s="7" customFormat="1" ht="15.75" customHeight="1">
      <c r="B240" s="27"/>
      <c r="C240" s="177" t="s">
        <v>374</v>
      </c>
      <c r="D240" s="177" t="s">
        <v>139</v>
      </c>
      <c r="E240" s="178" t="s">
        <v>375</v>
      </c>
      <c r="F240" s="179" t="s">
        <v>376</v>
      </c>
      <c r="G240" s="180" t="s">
        <v>170</v>
      </c>
      <c r="H240" s="181">
        <v>29.2</v>
      </c>
      <c r="I240" s="182"/>
      <c r="J240" s="183">
        <f>ROUND($I$240*$H$240,2)</f>
        <v>0</v>
      </c>
      <c r="K240" s="179" t="s">
        <v>143</v>
      </c>
      <c r="L240" s="53"/>
      <c r="M240" s="184"/>
      <c r="N240" s="185" t="s">
        <v>46</v>
      </c>
      <c r="O240" s="28"/>
      <c r="P240" s="28"/>
      <c r="Q240" s="186">
        <v>0.00282</v>
      </c>
      <c r="R240" s="186">
        <f>$Q$240*$H$240</f>
        <v>0.082344</v>
      </c>
      <c r="S240" s="186">
        <v>0.101</v>
      </c>
      <c r="T240" s="187">
        <f>$S$240*$H$240</f>
        <v>2.9492000000000003</v>
      </c>
      <c r="AR240" s="119" t="s">
        <v>144</v>
      </c>
      <c r="AT240" s="119" t="s">
        <v>139</v>
      </c>
      <c r="AU240" s="119" t="s">
        <v>83</v>
      </c>
      <c r="AY240" s="7" t="s">
        <v>137</v>
      </c>
      <c r="BE240" s="188">
        <f>IF($N$240="základní",$J$240,0)</f>
        <v>0</v>
      </c>
      <c r="BF240" s="188">
        <f>IF($N$240="snížená",$J$240,0)</f>
        <v>0</v>
      </c>
      <c r="BG240" s="188">
        <f>IF($N$240="zákl. přenesená",$J$240,0)</f>
        <v>0</v>
      </c>
      <c r="BH240" s="188">
        <f>IF($N$240="sníž. přenesená",$J$240,0)</f>
        <v>0</v>
      </c>
      <c r="BI240" s="188">
        <f>IF($N$240="nulová",$J$240,0)</f>
        <v>0</v>
      </c>
      <c r="BJ240" s="119" t="s">
        <v>21</v>
      </c>
      <c r="BK240" s="188">
        <f>ROUND($I$240*$H$240,2)</f>
        <v>0</v>
      </c>
      <c r="BL240" s="119" t="s">
        <v>144</v>
      </c>
      <c r="BM240" s="119" t="s">
        <v>377</v>
      </c>
    </row>
    <row r="241" spans="2:47" s="7" customFormat="1" ht="27" customHeight="1">
      <c r="B241" s="27"/>
      <c r="C241" s="28"/>
      <c r="D241" s="189" t="s">
        <v>146</v>
      </c>
      <c r="E241" s="28"/>
      <c r="F241" s="190" t="s">
        <v>378</v>
      </c>
      <c r="G241" s="28"/>
      <c r="H241" s="28"/>
      <c r="J241" s="28"/>
      <c r="K241" s="28"/>
      <c r="L241" s="53"/>
      <c r="M241" s="69"/>
      <c r="N241" s="28"/>
      <c r="O241" s="28"/>
      <c r="P241" s="28"/>
      <c r="Q241" s="28"/>
      <c r="R241" s="28"/>
      <c r="S241" s="28"/>
      <c r="T241" s="70"/>
      <c r="AT241" s="7" t="s">
        <v>146</v>
      </c>
      <c r="AU241" s="7" t="s">
        <v>83</v>
      </c>
    </row>
    <row r="242" spans="2:47" s="7" customFormat="1" ht="57.75" customHeight="1">
      <c r="B242" s="27"/>
      <c r="C242" s="28"/>
      <c r="D242" s="191" t="s">
        <v>148</v>
      </c>
      <c r="E242" s="28"/>
      <c r="F242" s="192" t="s">
        <v>379</v>
      </c>
      <c r="G242" s="28"/>
      <c r="H242" s="28"/>
      <c r="J242" s="28"/>
      <c r="K242" s="28"/>
      <c r="L242" s="53"/>
      <c r="M242" s="69"/>
      <c r="N242" s="28"/>
      <c r="O242" s="28"/>
      <c r="P242" s="28"/>
      <c r="Q242" s="28"/>
      <c r="R242" s="28"/>
      <c r="S242" s="28"/>
      <c r="T242" s="70"/>
      <c r="AT242" s="7" t="s">
        <v>148</v>
      </c>
      <c r="AU242" s="7" t="s">
        <v>83</v>
      </c>
    </row>
    <row r="243" spans="2:51" s="7" customFormat="1" ht="15.75" customHeight="1">
      <c r="B243" s="193"/>
      <c r="C243" s="194"/>
      <c r="D243" s="191" t="s">
        <v>150</v>
      </c>
      <c r="E243" s="195"/>
      <c r="F243" s="196" t="s">
        <v>245</v>
      </c>
      <c r="G243" s="194"/>
      <c r="H243" s="195"/>
      <c r="J243" s="194"/>
      <c r="K243" s="194"/>
      <c r="L243" s="197"/>
      <c r="M243" s="198"/>
      <c r="N243" s="194"/>
      <c r="O243" s="194"/>
      <c r="P243" s="194"/>
      <c r="Q243" s="194"/>
      <c r="R243" s="194"/>
      <c r="S243" s="194"/>
      <c r="T243" s="199"/>
      <c r="AT243" s="200" t="s">
        <v>150</v>
      </c>
      <c r="AU243" s="200" t="s">
        <v>83</v>
      </c>
      <c r="AV243" s="201" t="s">
        <v>21</v>
      </c>
      <c r="AW243" s="201" t="s">
        <v>113</v>
      </c>
      <c r="AX243" s="201" t="s">
        <v>75</v>
      </c>
      <c r="AY243" s="200" t="s">
        <v>137</v>
      </c>
    </row>
    <row r="244" spans="2:51" s="7" customFormat="1" ht="15.75" customHeight="1">
      <c r="B244" s="202"/>
      <c r="C244" s="203"/>
      <c r="D244" s="191" t="s">
        <v>150</v>
      </c>
      <c r="E244" s="204"/>
      <c r="F244" s="205" t="s">
        <v>380</v>
      </c>
      <c r="G244" s="203"/>
      <c r="H244" s="206">
        <v>29.2</v>
      </c>
      <c r="J244" s="203"/>
      <c r="K244" s="203"/>
      <c r="L244" s="207"/>
      <c r="M244" s="208"/>
      <c r="N244" s="203"/>
      <c r="O244" s="203"/>
      <c r="P244" s="203"/>
      <c r="Q244" s="203"/>
      <c r="R244" s="203"/>
      <c r="S244" s="203"/>
      <c r="T244" s="209"/>
      <c r="AT244" s="210" t="s">
        <v>150</v>
      </c>
      <c r="AU244" s="210" t="s">
        <v>83</v>
      </c>
      <c r="AV244" s="211" t="s">
        <v>83</v>
      </c>
      <c r="AW244" s="211" t="s">
        <v>113</v>
      </c>
      <c r="AX244" s="211" t="s">
        <v>75</v>
      </c>
      <c r="AY244" s="210" t="s">
        <v>137</v>
      </c>
    </row>
    <row r="245" spans="2:65" s="7" customFormat="1" ht="15.75" customHeight="1">
      <c r="B245" s="27"/>
      <c r="C245" s="177" t="s">
        <v>381</v>
      </c>
      <c r="D245" s="177" t="s">
        <v>139</v>
      </c>
      <c r="E245" s="178" t="s">
        <v>382</v>
      </c>
      <c r="F245" s="179" t="s">
        <v>383</v>
      </c>
      <c r="G245" s="180" t="s">
        <v>170</v>
      </c>
      <c r="H245" s="181">
        <v>167.6</v>
      </c>
      <c r="I245" s="182"/>
      <c r="J245" s="183">
        <f>ROUND($I$245*$H$245,2)</f>
        <v>0</v>
      </c>
      <c r="K245" s="179"/>
      <c r="L245" s="53"/>
      <c r="M245" s="184"/>
      <c r="N245" s="185" t="s">
        <v>46</v>
      </c>
      <c r="O245" s="28"/>
      <c r="P245" s="28"/>
      <c r="Q245" s="186">
        <v>0</v>
      </c>
      <c r="R245" s="186">
        <f>$Q$245*$H$245</f>
        <v>0</v>
      </c>
      <c r="S245" s="186">
        <v>0</v>
      </c>
      <c r="T245" s="187">
        <f>$S$245*$H$245</f>
        <v>0</v>
      </c>
      <c r="AR245" s="119" t="s">
        <v>144</v>
      </c>
      <c r="AT245" s="119" t="s">
        <v>139</v>
      </c>
      <c r="AU245" s="119" t="s">
        <v>83</v>
      </c>
      <c r="AY245" s="7" t="s">
        <v>137</v>
      </c>
      <c r="BE245" s="188">
        <f>IF($N$245="základní",$J$245,0)</f>
        <v>0</v>
      </c>
      <c r="BF245" s="188">
        <f>IF($N$245="snížená",$J$245,0)</f>
        <v>0</v>
      </c>
      <c r="BG245" s="188">
        <f>IF($N$245="zákl. přenesená",$J$245,0)</f>
        <v>0</v>
      </c>
      <c r="BH245" s="188">
        <f>IF($N$245="sníž. přenesená",$J$245,0)</f>
        <v>0</v>
      </c>
      <c r="BI245" s="188">
        <f>IF($N$245="nulová",$J$245,0)</f>
        <v>0</v>
      </c>
      <c r="BJ245" s="119" t="s">
        <v>21</v>
      </c>
      <c r="BK245" s="188">
        <f>ROUND($I$245*$H$245,2)</f>
        <v>0</v>
      </c>
      <c r="BL245" s="119" t="s">
        <v>144</v>
      </c>
      <c r="BM245" s="119" t="s">
        <v>384</v>
      </c>
    </row>
    <row r="246" spans="2:51" s="7" customFormat="1" ht="15.75" customHeight="1">
      <c r="B246" s="193"/>
      <c r="C246" s="194"/>
      <c r="D246" s="189" t="s">
        <v>150</v>
      </c>
      <c r="E246" s="196"/>
      <c r="F246" s="196" t="s">
        <v>385</v>
      </c>
      <c r="G246" s="194"/>
      <c r="H246" s="195"/>
      <c r="J246" s="194"/>
      <c r="K246" s="194"/>
      <c r="L246" s="197"/>
      <c r="M246" s="198"/>
      <c r="N246" s="194"/>
      <c r="O246" s="194"/>
      <c r="P246" s="194"/>
      <c r="Q246" s="194"/>
      <c r="R246" s="194"/>
      <c r="S246" s="194"/>
      <c r="T246" s="199"/>
      <c r="AT246" s="200" t="s">
        <v>150</v>
      </c>
      <c r="AU246" s="200" t="s">
        <v>83</v>
      </c>
      <c r="AV246" s="201" t="s">
        <v>21</v>
      </c>
      <c r="AW246" s="201" t="s">
        <v>113</v>
      </c>
      <c r="AX246" s="201" t="s">
        <v>75</v>
      </c>
      <c r="AY246" s="200" t="s">
        <v>137</v>
      </c>
    </row>
    <row r="247" spans="2:51" s="7" customFormat="1" ht="15.75" customHeight="1">
      <c r="B247" s="202"/>
      <c r="C247" s="203"/>
      <c r="D247" s="191" t="s">
        <v>150</v>
      </c>
      <c r="E247" s="204"/>
      <c r="F247" s="205" t="s">
        <v>386</v>
      </c>
      <c r="G247" s="203"/>
      <c r="H247" s="206">
        <v>167.6</v>
      </c>
      <c r="J247" s="203"/>
      <c r="K247" s="203"/>
      <c r="L247" s="207"/>
      <c r="M247" s="208"/>
      <c r="N247" s="203"/>
      <c r="O247" s="203"/>
      <c r="P247" s="203"/>
      <c r="Q247" s="203"/>
      <c r="R247" s="203"/>
      <c r="S247" s="203"/>
      <c r="T247" s="209"/>
      <c r="AT247" s="210" t="s">
        <v>150</v>
      </c>
      <c r="AU247" s="210" t="s">
        <v>83</v>
      </c>
      <c r="AV247" s="211" t="s">
        <v>83</v>
      </c>
      <c r="AW247" s="211" t="s">
        <v>113</v>
      </c>
      <c r="AX247" s="211" t="s">
        <v>75</v>
      </c>
      <c r="AY247" s="210" t="s">
        <v>137</v>
      </c>
    </row>
    <row r="248" spans="2:65" s="7" customFormat="1" ht="15.75" customHeight="1">
      <c r="B248" s="27"/>
      <c r="C248" s="177" t="s">
        <v>387</v>
      </c>
      <c r="D248" s="177" t="s">
        <v>139</v>
      </c>
      <c r="E248" s="178" t="s">
        <v>388</v>
      </c>
      <c r="F248" s="179" t="s">
        <v>389</v>
      </c>
      <c r="G248" s="180" t="s">
        <v>268</v>
      </c>
      <c r="H248" s="181">
        <v>2793.75</v>
      </c>
      <c r="I248" s="182"/>
      <c r="J248" s="183">
        <f>ROUND($I$248*$H$248,2)</f>
        <v>0</v>
      </c>
      <c r="K248" s="179" t="s">
        <v>143</v>
      </c>
      <c r="L248" s="53"/>
      <c r="M248" s="184"/>
      <c r="N248" s="185" t="s">
        <v>46</v>
      </c>
      <c r="O248" s="28"/>
      <c r="P248" s="28"/>
      <c r="Q248" s="186">
        <v>0</v>
      </c>
      <c r="R248" s="186">
        <f>$Q$248*$H$248</f>
        <v>0</v>
      </c>
      <c r="S248" s="186">
        <v>0</v>
      </c>
      <c r="T248" s="187">
        <f>$S$248*$H$248</f>
        <v>0</v>
      </c>
      <c r="AR248" s="119" t="s">
        <v>144</v>
      </c>
      <c r="AT248" s="119" t="s">
        <v>139</v>
      </c>
      <c r="AU248" s="119" t="s">
        <v>83</v>
      </c>
      <c r="AY248" s="7" t="s">
        <v>137</v>
      </c>
      <c r="BE248" s="188">
        <f>IF($N$248="základní",$J$248,0)</f>
        <v>0</v>
      </c>
      <c r="BF248" s="188">
        <f>IF($N$248="snížená",$J$248,0)</f>
        <v>0</v>
      </c>
      <c r="BG248" s="188">
        <f>IF($N$248="zákl. přenesená",$J$248,0)</f>
        <v>0</v>
      </c>
      <c r="BH248" s="188">
        <f>IF($N$248="sníž. přenesená",$J$248,0)</f>
        <v>0</v>
      </c>
      <c r="BI248" s="188">
        <f>IF($N$248="nulová",$J$248,0)</f>
        <v>0</v>
      </c>
      <c r="BJ248" s="119" t="s">
        <v>21</v>
      </c>
      <c r="BK248" s="188">
        <f>ROUND($I$248*$H$248,2)</f>
        <v>0</v>
      </c>
      <c r="BL248" s="119" t="s">
        <v>144</v>
      </c>
      <c r="BM248" s="119" t="s">
        <v>390</v>
      </c>
    </row>
    <row r="249" spans="2:47" s="7" customFormat="1" ht="16.5" customHeight="1">
      <c r="B249" s="27"/>
      <c r="C249" s="28"/>
      <c r="D249" s="189" t="s">
        <v>146</v>
      </c>
      <c r="E249" s="28"/>
      <c r="F249" s="190" t="s">
        <v>389</v>
      </c>
      <c r="G249" s="28"/>
      <c r="H249" s="28"/>
      <c r="J249" s="28"/>
      <c r="K249" s="28"/>
      <c r="L249" s="53"/>
      <c r="M249" s="69"/>
      <c r="N249" s="28"/>
      <c r="O249" s="28"/>
      <c r="P249" s="28"/>
      <c r="Q249" s="28"/>
      <c r="R249" s="28"/>
      <c r="S249" s="28"/>
      <c r="T249" s="70"/>
      <c r="AT249" s="7" t="s">
        <v>146</v>
      </c>
      <c r="AU249" s="7" t="s">
        <v>83</v>
      </c>
    </row>
    <row r="250" spans="2:47" s="7" customFormat="1" ht="57.75" customHeight="1">
      <c r="B250" s="27"/>
      <c r="C250" s="28"/>
      <c r="D250" s="191" t="s">
        <v>148</v>
      </c>
      <c r="E250" s="28"/>
      <c r="F250" s="192" t="s">
        <v>391</v>
      </c>
      <c r="G250" s="28"/>
      <c r="H250" s="28"/>
      <c r="J250" s="28"/>
      <c r="K250" s="28"/>
      <c r="L250" s="53"/>
      <c r="M250" s="69"/>
      <c r="N250" s="28"/>
      <c r="O250" s="28"/>
      <c r="P250" s="28"/>
      <c r="Q250" s="28"/>
      <c r="R250" s="28"/>
      <c r="S250" s="28"/>
      <c r="T250" s="70"/>
      <c r="AT250" s="7" t="s">
        <v>148</v>
      </c>
      <c r="AU250" s="7" t="s">
        <v>83</v>
      </c>
    </row>
    <row r="251" spans="2:51" s="7" customFormat="1" ht="15.75" customHeight="1">
      <c r="B251" s="193"/>
      <c r="C251" s="194"/>
      <c r="D251" s="191" t="s">
        <v>150</v>
      </c>
      <c r="E251" s="195"/>
      <c r="F251" s="196" t="s">
        <v>349</v>
      </c>
      <c r="G251" s="194"/>
      <c r="H251" s="195"/>
      <c r="J251" s="194"/>
      <c r="K251" s="194"/>
      <c r="L251" s="197"/>
      <c r="M251" s="198"/>
      <c r="N251" s="194"/>
      <c r="O251" s="194"/>
      <c r="P251" s="194"/>
      <c r="Q251" s="194"/>
      <c r="R251" s="194"/>
      <c r="S251" s="194"/>
      <c r="T251" s="199"/>
      <c r="AT251" s="200" t="s">
        <v>150</v>
      </c>
      <c r="AU251" s="200" t="s">
        <v>83</v>
      </c>
      <c r="AV251" s="201" t="s">
        <v>21</v>
      </c>
      <c r="AW251" s="201" t="s">
        <v>113</v>
      </c>
      <c r="AX251" s="201" t="s">
        <v>75</v>
      </c>
      <c r="AY251" s="200" t="s">
        <v>137</v>
      </c>
    </row>
    <row r="252" spans="2:51" s="7" customFormat="1" ht="15.75" customHeight="1">
      <c r="B252" s="202"/>
      <c r="C252" s="203"/>
      <c r="D252" s="191" t="s">
        <v>150</v>
      </c>
      <c r="E252" s="204"/>
      <c r="F252" s="205" t="s">
        <v>350</v>
      </c>
      <c r="G252" s="203"/>
      <c r="H252" s="206">
        <v>2793.75</v>
      </c>
      <c r="J252" s="203"/>
      <c r="K252" s="203"/>
      <c r="L252" s="207"/>
      <c r="M252" s="208"/>
      <c r="N252" s="203"/>
      <c r="O252" s="203"/>
      <c r="P252" s="203"/>
      <c r="Q252" s="203"/>
      <c r="R252" s="203"/>
      <c r="S252" s="203"/>
      <c r="T252" s="209"/>
      <c r="AT252" s="210" t="s">
        <v>150</v>
      </c>
      <c r="AU252" s="210" t="s">
        <v>83</v>
      </c>
      <c r="AV252" s="211" t="s">
        <v>83</v>
      </c>
      <c r="AW252" s="211" t="s">
        <v>113</v>
      </c>
      <c r="AX252" s="211" t="s">
        <v>75</v>
      </c>
      <c r="AY252" s="210" t="s">
        <v>137</v>
      </c>
    </row>
    <row r="253" spans="2:65" s="7" customFormat="1" ht="15.75" customHeight="1">
      <c r="B253" s="27"/>
      <c r="C253" s="177" t="s">
        <v>392</v>
      </c>
      <c r="D253" s="177" t="s">
        <v>139</v>
      </c>
      <c r="E253" s="178" t="s">
        <v>393</v>
      </c>
      <c r="F253" s="179" t="s">
        <v>394</v>
      </c>
      <c r="G253" s="180" t="s">
        <v>268</v>
      </c>
      <c r="H253" s="181">
        <v>2793.75</v>
      </c>
      <c r="I253" s="182"/>
      <c r="J253" s="183">
        <f>ROUND($I$253*$H$253,2)</f>
        <v>0</v>
      </c>
      <c r="K253" s="179" t="s">
        <v>143</v>
      </c>
      <c r="L253" s="53"/>
      <c r="M253" s="184"/>
      <c r="N253" s="185" t="s">
        <v>46</v>
      </c>
      <c r="O253" s="28"/>
      <c r="P253" s="28"/>
      <c r="Q253" s="186">
        <v>0</v>
      </c>
      <c r="R253" s="186">
        <f>$Q$253*$H$253</f>
        <v>0</v>
      </c>
      <c r="S253" s="186">
        <v>0.0779</v>
      </c>
      <c r="T253" s="187">
        <f>$S$253*$H$253</f>
        <v>217.63312499999998</v>
      </c>
      <c r="AR253" s="119" t="s">
        <v>144</v>
      </c>
      <c r="AT253" s="119" t="s">
        <v>139</v>
      </c>
      <c r="AU253" s="119" t="s">
        <v>83</v>
      </c>
      <c r="AY253" s="7" t="s">
        <v>137</v>
      </c>
      <c r="BE253" s="188">
        <f>IF($N$253="základní",$J$253,0)</f>
        <v>0</v>
      </c>
      <c r="BF253" s="188">
        <f>IF($N$253="snížená",$J$253,0)</f>
        <v>0</v>
      </c>
      <c r="BG253" s="188">
        <f>IF($N$253="zákl. přenesená",$J$253,0)</f>
        <v>0</v>
      </c>
      <c r="BH253" s="188">
        <f>IF($N$253="sníž. přenesená",$J$253,0)</f>
        <v>0</v>
      </c>
      <c r="BI253" s="188">
        <f>IF($N$253="nulová",$J$253,0)</f>
        <v>0</v>
      </c>
      <c r="BJ253" s="119" t="s">
        <v>21</v>
      </c>
      <c r="BK253" s="188">
        <f>ROUND($I$253*$H$253,2)</f>
        <v>0</v>
      </c>
      <c r="BL253" s="119" t="s">
        <v>144</v>
      </c>
      <c r="BM253" s="119" t="s">
        <v>395</v>
      </c>
    </row>
    <row r="254" spans="2:47" s="7" customFormat="1" ht="27" customHeight="1">
      <c r="B254" s="27"/>
      <c r="C254" s="28"/>
      <c r="D254" s="189" t="s">
        <v>146</v>
      </c>
      <c r="E254" s="28"/>
      <c r="F254" s="190" t="s">
        <v>396</v>
      </c>
      <c r="G254" s="28"/>
      <c r="H254" s="28"/>
      <c r="J254" s="28"/>
      <c r="K254" s="28"/>
      <c r="L254" s="53"/>
      <c r="M254" s="69"/>
      <c r="N254" s="28"/>
      <c r="O254" s="28"/>
      <c r="P254" s="28"/>
      <c r="Q254" s="28"/>
      <c r="R254" s="28"/>
      <c r="S254" s="28"/>
      <c r="T254" s="70"/>
      <c r="AT254" s="7" t="s">
        <v>146</v>
      </c>
      <c r="AU254" s="7" t="s">
        <v>83</v>
      </c>
    </row>
    <row r="255" spans="2:47" s="7" customFormat="1" ht="71.25" customHeight="1">
      <c r="B255" s="27"/>
      <c r="C255" s="28"/>
      <c r="D255" s="191" t="s">
        <v>148</v>
      </c>
      <c r="E255" s="28"/>
      <c r="F255" s="192" t="s">
        <v>397</v>
      </c>
      <c r="G255" s="28"/>
      <c r="H255" s="28"/>
      <c r="J255" s="28"/>
      <c r="K255" s="28"/>
      <c r="L255" s="53"/>
      <c r="M255" s="69"/>
      <c r="N255" s="28"/>
      <c r="O255" s="28"/>
      <c r="P255" s="28"/>
      <c r="Q255" s="28"/>
      <c r="R255" s="28"/>
      <c r="S255" s="28"/>
      <c r="T255" s="70"/>
      <c r="AT255" s="7" t="s">
        <v>148</v>
      </c>
      <c r="AU255" s="7" t="s">
        <v>83</v>
      </c>
    </row>
    <row r="256" spans="2:51" s="7" customFormat="1" ht="15.75" customHeight="1">
      <c r="B256" s="193"/>
      <c r="C256" s="194"/>
      <c r="D256" s="191" t="s">
        <v>150</v>
      </c>
      <c r="E256" s="195"/>
      <c r="F256" s="196" t="s">
        <v>349</v>
      </c>
      <c r="G256" s="194"/>
      <c r="H256" s="195"/>
      <c r="J256" s="194"/>
      <c r="K256" s="194"/>
      <c r="L256" s="197"/>
      <c r="M256" s="198"/>
      <c r="N256" s="194"/>
      <c r="O256" s="194"/>
      <c r="P256" s="194"/>
      <c r="Q256" s="194"/>
      <c r="R256" s="194"/>
      <c r="S256" s="194"/>
      <c r="T256" s="199"/>
      <c r="AT256" s="200" t="s">
        <v>150</v>
      </c>
      <c r="AU256" s="200" t="s">
        <v>83</v>
      </c>
      <c r="AV256" s="201" t="s">
        <v>21</v>
      </c>
      <c r="AW256" s="201" t="s">
        <v>113</v>
      </c>
      <c r="AX256" s="201" t="s">
        <v>75</v>
      </c>
      <c r="AY256" s="200" t="s">
        <v>137</v>
      </c>
    </row>
    <row r="257" spans="2:51" s="7" customFormat="1" ht="15.75" customHeight="1">
      <c r="B257" s="202"/>
      <c r="C257" s="203"/>
      <c r="D257" s="191" t="s">
        <v>150</v>
      </c>
      <c r="E257" s="204"/>
      <c r="F257" s="205" t="s">
        <v>350</v>
      </c>
      <c r="G257" s="203"/>
      <c r="H257" s="206">
        <v>2793.75</v>
      </c>
      <c r="J257" s="203"/>
      <c r="K257" s="203"/>
      <c r="L257" s="207"/>
      <c r="M257" s="208"/>
      <c r="N257" s="203"/>
      <c r="O257" s="203"/>
      <c r="P257" s="203"/>
      <c r="Q257" s="203"/>
      <c r="R257" s="203"/>
      <c r="S257" s="203"/>
      <c r="T257" s="209"/>
      <c r="AT257" s="210" t="s">
        <v>150</v>
      </c>
      <c r="AU257" s="210" t="s">
        <v>83</v>
      </c>
      <c r="AV257" s="211" t="s">
        <v>83</v>
      </c>
      <c r="AW257" s="211" t="s">
        <v>113</v>
      </c>
      <c r="AX257" s="211" t="s">
        <v>75</v>
      </c>
      <c r="AY257" s="210" t="s">
        <v>137</v>
      </c>
    </row>
    <row r="258" spans="2:65" s="7" customFormat="1" ht="15.75" customHeight="1">
      <c r="B258" s="27"/>
      <c r="C258" s="177" t="s">
        <v>398</v>
      </c>
      <c r="D258" s="177" t="s">
        <v>139</v>
      </c>
      <c r="E258" s="178" t="s">
        <v>399</v>
      </c>
      <c r="F258" s="179" t="s">
        <v>400</v>
      </c>
      <c r="G258" s="180" t="s">
        <v>268</v>
      </c>
      <c r="H258" s="181">
        <v>2793.75</v>
      </c>
      <c r="I258" s="182"/>
      <c r="J258" s="183">
        <f>ROUND($I$258*$H$258,2)</f>
        <v>0</v>
      </c>
      <c r="K258" s="179" t="s">
        <v>143</v>
      </c>
      <c r="L258" s="53"/>
      <c r="M258" s="184"/>
      <c r="N258" s="185" t="s">
        <v>46</v>
      </c>
      <c r="O258" s="28"/>
      <c r="P258" s="28"/>
      <c r="Q258" s="186">
        <v>0.078164</v>
      </c>
      <c r="R258" s="186">
        <f>$Q$258*$H$258</f>
        <v>218.370675</v>
      </c>
      <c r="S258" s="186">
        <v>0</v>
      </c>
      <c r="T258" s="187">
        <f>$S$258*$H$258</f>
        <v>0</v>
      </c>
      <c r="AR258" s="119" t="s">
        <v>144</v>
      </c>
      <c r="AT258" s="119" t="s">
        <v>139</v>
      </c>
      <c r="AU258" s="119" t="s">
        <v>83</v>
      </c>
      <c r="AY258" s="7" t="s">
        <v>137</v>
      </c>
      <c r="BE258" s="188">
        <f>IF($N$258="základní",$J$258,0)</f>
        <v>0</v>
      </c>
      <c r="BF258" s="188">
        <f>IF($N$258="snížená",$J$258,0)</f>
        <v>0</v>
      </c>
      <c r="BG258" s="188">
        <f>IF($N$258="zákl. přenesená",$J$258,0)</f>
        <v>0</v>
      </c>
      <c r="BH258" s="188">
        <f>IF($N$258="sníž. přenesená",$J$258,0)</f>
        <v>0</v>
      </c>
      <c r="BI258" s="188">
        <f>IF($N$258="nulová",$J$258,0)</f>
        <v>0</v>
      </c>
      <c r="BJ258" s="119" t="s">
        <v>21</v>
      </c>
      <c r="BK258" s="188">
        <f>ROUND($I$258*$H$258,2)</f>
        <v>0</v>
      </c>
      <c r="BL258" s="119" t="s">
        <v>144</v>
      </c>
      <c r="BM258" s="119" t="s">
        <v>401</v>
      </c>
    </row>
    <row r="259" spans="2:47" s="7" customFormat="1" ht="27" customHeight="1">
      <c r="B259" s="27"/>
      <c r="C259" s="28"/>
      <c r="D259" s="189" t="s">
        <v>146</v>
      </c>
      <c r="E259" s="28"/>
      <c r="F259" s="190" t="s">
        <v>402</v>
      </c>
      <c r="G259" s="28"/>
      <c r="H259" s="28"/>
      <c r="J259" s="28"/>
      <c r="K259" s="28"/>
      <c r="L259" s="53"/>
      <c r="M259" s="69"/>
      <c r="N259" s="28"/>
      <c r="O259" s="28"/>
      <c r="P259" s="28"/>
      <c r="Q259" s="28"/>
      <c r="R259" s="28"/>
      <c r="S259" s="28"/>
      <c r="T259" s="70"/>
      <c r="AT259" s="7" t="s">
        <v>146</v>
      </c>
      <c r="AU259" s="7" t="s">
        <v>83</v>
      </c>
    </row>
    <row r="260" spans="2:47" s="7" customFormat="1" ht="98.25" customHeight="1">
      <c r="B260" s="27"/>
      <c r="C260" s="28"/>
      <c r="D260" s="191" t="s">
        <v>148</v>
      </c>
      <c r="E260" s="28"/>
      <c r="F260" s="192" t="s">
        <v>403</v>
      </c>
      <c r="G260" s="28"/>
      <c r="H260" s="28"/>
      <c r="J260" s="28"/>
      <c r="K260" s="28"/>
      <c r="L260" s="53"/>
      <c r="M260" s="69"/>
      <c r="N260" s="28"/>
      <c r="O260" s="28"/>
      <c r="P260" s="28"/>
      <c r="Q260" s="28"/>
      <c r="R260" s="28"/>
      <c r="S260" s="28"/>
      <c r="T260" s="70"/>
      <c r="AT260" s="7" t="s">
        <v>148</v>
      </c>
      <c r="AU260" s="7" t="s">
        <v>83</v>
      </c>
    </row>
    <row r="261" spans="2:51" s="7" customFormat="1" ht="15.75" customHeight="1">
      <c r="B261" s="193"/>
      <c r="C261" s="194"/>
      <c r="D261" s="191" t="s">
        <v>150</v>
      </c>
      <c r="E261" s="195"/>
      <c r="F261" s="196" t="s">
        <v>349</v>
      </c>
      <c r="G261" s="194"/>
      <c r="H261" s="195"/>
      <c r="J261" s="194"/>
      <c r="K261" s="194"/>
      <c r="L261" s="197"/>
      <c r="M261" s="198"/>
      <c r="N261" s="194"/>
      <c r="O261" s="194"/>
      <c r="P261" s="194"/>
      <c r="Q261" s="194"/>
      <c r="R261" s="194"/>
      <c r="S261" s="194"/>
      <c r="T261" s="199"/>
      <c r="AT261" s="200" t="s">
        <v>150</v>
      </c>
      <c r="AU261" s="200" t="s">
        <v>83</v>
      </c>
      <c r="AV261" s="201" t="s">
        <v>21</v>
      </c>
      <c r="AW261" s="201" t="s">
        <v>113</v>
      </c>
      <c r="AX261" s="201" t="s">
        <v>75</v>
      </c>
      <c r="AY261" s="200" t="s">
        <v>137</v>
      </c>
    </row>
    <row r="262" spans="2:51" s="7" customFormat="1" ht="15.75" customHeight="1">
      <c r="B262" s="202"/>
      <c r="C262" s="203"/>
      <c r="D262" s="191" t="s">
        <v>150</v>
      </c>
      <c r="E262" s="204"/>
      <c r="F262" s="205" t="s">
        <v>350</v>
      </c>
      <c r="G262" s="203"/>
      <c r="H262" s="206">
        <v>2793.75</v>
      </c>
      <c r="J262" s="203"/>
      <c r="K262" s="203"/>
      <c r="L262" s="207"/>
      <c r="M262" s="208"/>
      <c r="N262" s="203"/>
      <c r="O262" s="203"/>
      <c r="P262" s="203"/>
      <c r="Q262" s="203"/>
      <c r="R262" s="203"/>
      <c r="S262" s="203"/>
      <c r="T262" s="209"/>
      <c r="AT262" s="210" t="s">
        <v>150</v>
      </c>
      <c r="AU262" s="210" t="s">
        <v>83</v>
      </c>
      <c r="AV262" s="211" t="s">
        <v>83</v>
      </c>
      <c r="AW262" s="211" t="s">
        <v>113</v>
      </c>
      <c r="AX262" s="211" t="s">
        <v>75</v>
      </c>
      <c r="AY262" s="210" t="s">
        <v>137</v>
      </c>
    </row>
    <row r="263" spans="2:65" s="7" customFormat="1" ht="15.75" customHeight="1">
      <c r="B263" s="27"/>
      <c r="C263" s="177" t="s">
        <v>404</v>
      </c>
      <c r="D263" s="177" t="s">
        <v>139</v>
      </c>
      <c r="E263" s="178" t="s">
        <v>405</v>
      </c>
      <c r="F263" s="179" t="s">
        <v>406</v>
      </c>
      <c r="G263" s="180" t="s">
        <v>268</v>
      </c>
      <c r="H263" s="181">
        <v>2793.75</v>
      </c>
      <c r="I263" s="182"/>
      <c r="J263" s="183">
        <f>ROUND($I$263*$H$263,2)</f>
        <v>0</v>
      </c>
      <c r="K263" s="179" t="s">
        <v>143</v>
      </c>
      <c r="L263" s="53"/>
      <c r="M263" s="184"/>
      <c r="N263" s="185" t="s">
        <v>46</v>
      </c>
      <c r="O263" s="28"/>
      <c r="P263" s="28"/>
      <c r="Q263" s="186">
        <v>0</v>
      </c>
      <c r="R263" s="186">
        <f>$Q$263*$H$263</f>
        <v>0</v>
      </c>
      <c r="S263" s="186">
        <v>0</v>
      </c>
      <c r="T263" s="187">
        <f>$S$263*$H$263</f>
        <v>0</v>
      </c>
      <c r="AR263" s="119" t="s">
        <v>144</v>
      </c>
      <c r="AT263" s="119" t="s">
        <v>139</v>
      </c>
      <c r="AU263" s="119" t="s">
        <v>83</v>
      </c>
      <c r="AY263" s="7" t="s">
        <v>137</v>
      </c>
      <c r="BE263" s="188">
        <f>IF($N$263="základní",$J$263,0)</f>
        <v>0</v>
      </c>
      <c r="BF263" s="188">
        <f>IF($N$263="snížená",$J$263,0)</f>
        <v>0</v>
      </c>
      <c r="BG263" s="188">
        <f>IF($N$263="zákl. přenesená",$J$263,0)</f>
        <v>0</v>
      </c>
      <c r="BH263" s="188">
        <f>IF($N$263="sníž. přenesená",$J$263,0)</f>
        <v>0</v>
      </c>
      <c r="BI263" s="188">
        <f>IF($N$263="nulová",$J$263,0)</f>
        <v>0</v>
      </c>
      <c r="BJ263" s="119" t="s">
        <v>21</v>
      </c>
      <c r="BK263" s="188">
        <f>ROUND($I$263*$H$263,2)</f>
        <v>0</v>
      </c>
      <c r="BL263" s="119" t="s">
        <v>144</v>
      </c>
      <c r="BM263" s="119" t="s">
        <v>407</v>
      </c>
    </row>
    <row r="264" spans="2:47" s="7" customFormat="1" ht="16.5" customHeight="1">
      <c r="B264" s="27"/>
      <c r="C264" s="28"/>
      <c r="D264" s="189" t="s">
        <v>146</v>
      </c>
      <c r="E264" s="28"/>
      <c r="F264" s="190" t="s">
        <v>408</v>
      </c>
      <c r="G264" s="28"/>
      <c r="H264" s="28"/>
      <c r="J264" s="28"/>
      <c r="K264" s="28"/>
      <c r="L264" s="53"/>
      <c r="M264" s="69"/>
      <c r="N264" s="28"/>
      <c r="O264" s="28"/>
      <c r="P264" s="28"/>
      <c r="Q264" s="28"/>
      <c r="R264" s="28"/>
      <c r="S264" s="28"/>
      <c r="T264" s="70"/>
      <c r="AT264" s="7" t="s">
        <v>146</v>
      </c>
      <c r="AU264" s="7" t="s">
        <v>83</v>
      </c>
    </row>
    <row r="265" spans="2:47" s="7" customFormat="1" ht="44.25" customHeight="1">
      <c r="B265" s="27"/>
      <c r="C265" s="28"/>
      <c r="D265" s="191" t="s">
        <v>148</v>
      </c>
      <c r="E265" s="28"/>
      <c r="F265" s="192" t="s">
        <v>409</v>
      </c>
      <c r="G265" s="28"/>
      <c r="H265" s="28"/>
      <c r="J265" s="28"/>
      <c r="K265" s="28"/>
      <c r="L265" s="53"/>
      <c r="M265" s="69"/>
      <c r="N265" s="28"/>
      <c r="O265" s="28"/>
      <c r="P265" s="28"/>
      <c r="Q265" s="28"/>
      <c r="R265" s="28"/>
      <c r="S265" s="28"/>
      <c r="T265" s="70"/>
      <c r="AT265" s="7" t="s">
        <v>148</v>
      </c>
      <c r="AU265" s="7" t="s">
        <v>83</v>
      </c>
    </row>
    <row r="266" spans="2:51" s="7" customFormat="1" ht="15.75" customHeight="1">
      <c r="B266" s="193"/>
      <c r="C266" s="194"/>
      <c r="D266" s="191" t="s">
        <v>150</v>
      </c>
      <c r="E266" s="195"/>
      <c r="F266" s="196" t="s">
        <v>349</v>
      </c>
      <c r="G266" s="194"/>
      <c r="H266" s="195"/>
      <c r="J266" s="194"/>
      <c r="K266" s="194"/>
      <c r="L266" s="197"/>
      <c r="M266" s="198"/>
      <c r="N266" s="194"/>
      <c r="O266" s="194"/>
      <c r="P266" s="194"/>
      <c r="Q266" s="194"/>
      <c r="R266" s="194"/>
      <c r="S266" s="194"/>
      <c r="T266" s="199"/>
      <c r="AT266" s="200" t="s">
        <v>150</v>
      </c>
      <c r="AU266" s="200" t="s">
        <v>83</v>
      </c>
      <c r="AV266" s="201" t="s">
        <v>21</v>
      </c>
      <c r="AW266" s="201" t="s">
        <v>113</v>
      </c>
      <c r="AX266" s="201" t="s">
        <v>75</v>
      </c>
      <c r="AY266" s="200" t="s">
        <v>137</v>
      </c>
    </row>
    <row r="267" spans="2:51" s="7" customFormat="1" ht="15.75" customHeight="1">
      <c r="B267" s="202"/>
      <c r="C267" s="203"/>
      <c r="D267" s="191" t="s">
        <v>150</v>
      </c>
      <c r="E267" s="204"/>
      <c r="F267" s="205" t="s">
        <v>350</v>
      </c>
      <c r="G267" s="203"/>
      <c r="H267" s="206">
        <v>2793.75</v>
      </c>
      <c r="J267" s="203"/>
      <c r="K267" s="203"/>
      <c r="L267" s="207"/>
      <c r="M267" s="208"/>
      <c r="N267" s="203"/>
      <c r="O267" s="203"/>
      <c r="P267" s="203"/>
      <c r="Q267" s="203"/>
      <c r="R267" s="203"/>
      <c r="S267" s="203"/>
      <c r="T267" s="209"/>
      <c r="AT267" s="210" t="s">
        <v>150</v>
      </c>
      <c r="AU267" s="210" t="s">
        <v>83</v>
      </c>
      <c r="AV267" s="211" t="s">
        <v>83</v>
      </c>
      <c r="AW267" s="211" t="s">
        <v>113</v>
      </c>
      <c r="AX267" s="211" t="s">
        <v>75</v>
      </c>
      <c r="AY267" s="210" t="s">
        <v>137</v>
      </c>
    </row>
    <row r="268" spans="2:63" s="163" customFormat="1" ht="23.25" customHeight="1">
      <c r="B268" s="164"/>
      <c r="C268" s="165"/>
      <c r="D268" s="166" t="s">
        <v>74</v>
      </c>
      <c r="E268" s="175" t="s">
        <v>410</v>
      </c>
      <c r="F268" s="175" t="s">
        <v>411</v>
      </c>
      <c r="G268" s="165"/>
      <c r="H268" s="165"/>
      <c r="J268" s="176">
        <f>$BK$268</f>
        <v>0</v>
      </c>
      <c r="K268" s="165"/>
      <c r="L268" s="169"/>
      <c r="M268" s="170"/>
      <c r="N268" s="165"/>
      <c r="O268" s="165"/>
      <c r="P268" s="171">
        <f>SUM($P$269:$P$278)</f>
        <v>0</v>
      </c>
      <c r="Q268" s="165"/>
      <c r="R268" s="171">
        <f>SUM($R$269:$R$278)</f>
        <v>0</v>
      </c>
      <c r="S268" s="165"/>
      <c r="T268" s="172">
        <f>SUM($T$269:$T$278)</f>
        <v>0</v>
      </c>
      <c r="AR268" s="173" t="s">
        <v>21</v>
      </c>
      <c r="AT268" s="173" t="s">
        <v>74</v>
      </c>
      <c r="AU268" s="173" t="s">
        <v>83</v>
      </c>
      <c r="AY268" s="173" t="s">
        <v>137</v>
      </c>
      <c r="BK268" s="174">
        <f>SUM($BK$269:$BK$278)</f>
        <v>0</v>
      </c>
    </row>
    <row r="269" spans="2:65" s="7" customFormat="1" ht="15.75" customHeight="1">
      <c r="B269" s="27"/>
      <c r="C269" s="177" t="s">
        <v>412</v>
      </c>
      <c r="D269" s="177" t="s">
        <v>139</v>
      </c>
      <c r="E269" s="178" t="s">
        <v>413</v>
      </c>
      <c r="F269" s="179" t="s">
        <v>414</v>
      </c>
      <c r="G269" s="180" t="s">
        <v>179</v>
      </c>
      <c r="H269" s="181">
        <v>220.582</v>
      </c>
      <c r="I269" s="182"/>
      <c r="J269" s="183">
        <f>ROUND($I$269*$H$269,2)</f>
        <v>0</v>
      </c>
      <c r="K269" s="179" t="s">
        <v>143</v>
      </c>
      <c r="L269" s="53"/>
      <c r="M269" s="184"/>
      <c r="N269" s="185" t="s">
        <v>46</v>
      </c>
      <c r="O269" s="28"/>
      <c r="P269" s="28"/>
      <c r="Q269" s="186">
        <v>0</v>
      </c>
      <c r="R269" s="186">
        <f>$Q$269*$H$269</f>
        <v>0</v>
      </c>
      <c r="S269" s="186">
        <v>0</v>
      </c>
      <c r="T269" s="187">
        <f>$S$269*$H$269</f>
        <v>0</v>
      </c>
      <c r="AR269" s="119" t="s">
        <v>144</v>
      </c>
      <c r="AT269" s="119" t="s">
        <v>139</v>
      </c>
      <c r="AU269" s="119" t="s">
        <v>160</v>
      </c>
      <c r="AY269" s="7" t="s">
        <v>137</v>
      </c>
      <c r="BE269" s="188">
        <f>IF($N$269="základní",$J$269,0)</f>
        <v>0</v>
      </c>
      <c r="BF269" s="188">
        <f>IF($N$269="snížená",$J$269,0)</f>
        <v>0</v>
      </c>
      <c r="BG269" s="188">
        <f>IF($N$269="zákl. přenesená",$J$269,0)</f>
        <v>0</v>
      </c>
      <c r="BH269" s="188">
        <f>IF($N$269="sníž. přenesená",$J$269,0)</f>
        <v>0</v>
      </c>
      <c r="BI269" s="188">
        <f>IF($N$269="nulová",$J$269,0)</f>
        <v>0</v>
      </c>
      <c r="BJ269" s="119" t="s">
        <v>21</v>
      </c>
      <c r="BK269" s="188">
        <f>ROUND($I$269*$H$269,2)</f>
        <v>0</v>
      </c>
      <c r="BL269" s="119" t="s">
        <v>144</v>
      </c>
      <c r="BM269" s="119" t="s">
        <v>415</v>
      </c>
    </row>
    <row r="270" spans="2:47" s="7" customFormat="1" ht="16.5" customHeight="1">
      <c r="B270" s="27"/>
      <c r="C270" s="28"/>
      <c r="D270" s="189" t="s">
        <v>146</v>
      </c>
      <c r="E270" s="28"/>
      <c r="F270" s="190" t="s">
        <v>416</v>
      </c>
      <c r="G270" s="28"/>
      <c r="H270" s="28"/>
      <c r="J270" s="28"/>
      <c r="K270" s="28"/>
      <c r="L270" s="53"/>
      <c r="M270" s="69"/>
      <c r="N270" s="28"/>
      <c r="O270" s="28"/>
      <c r="P270" s="28"/>
      <c r="Q270" s="28"/>
      <c r="R270" s="28"/>
      <c r="S270" s="28"/>
      <c r="T270" s="70"/>
      <c r="AT270" s="7" t="s">
        <v>146</v>
      </c>
      <c r="AU270" s="7" t="s">
        <v>160</v>
      </c>
    </row>
    <row r="271" spans="2:47" s="7" customFormat="1" ht="57.75" customHeight="1">
      <c r="B271" s="27"/>
      <c r="C271" s="28"/>
      <c r="D271" s="191" t="s">
        <v>148</v>
      </c>
      <c r="E271" s="28"/>
      <c r="F271" s="192" t="s">
        <v>417</v>
      </c>
      <c r="G271" s="28"/>
      <c r="H271" s="28"/>
      <c r="J271" s="28"/>
      <c r="K271" s="28"/>
      <c r="L271" s="53"/>
      <c r="M271" s="69"/>
      <c r="N271" s="28"/>
      <c r="O271" s="28"/>
      <c r="P271" s="28"/>
      <c r="Q271" s="28"/>
      <c r="R271" s="28"/>
      <c r="S271" s="28"/>
      <c r="T271" s="70"/>
      <c r="AT271" s="7" t="s">
        <v>148</v>
      </c>
      <c r="AU271" s="7" t="s">
        <v>160</v>
      </c>
    </row>
    <row r="272" spans="2:65" s="7" customFormat="1" ht="15.75" customHeight="1">
      <c r="B272" s="27"/>
      <c r="C272" s="177" t="s">
        <v>418</v>
      </c>
      <c r="D272" s="177" t="s">
        <v>139</v>
      </c>
      <c r="E272" s="178" t="s">
        <v>419</v>
      </c>
      <c r="F272" s="179" t="s">
        <v>420</v>
      </c>
      <c r="G272" s="180" t="s">
        <v>179</v>
      </c>
      <c r="H272" s="181">
        <v>220.582</v>
      </c>
      <c r="I272" s="182"/>
      <c r="J272" s="183">
        <f>ROUND($I$272*$H$272,2)</f>
        <v>0</v>
      </c>
      <c r="K272" s="179" t="s">
        <v>143</v>
      </c>
      <c r="L272" s="53"/>
      <c r="M272" s="184"/>
      <c r="N272" s="185" t="s">
        <v>46</v>
      </c>
      <c r="O272" s="28"/>
      <c r="P272" s="28"/>
      <c r="Q272" s="186">
        <v>0</v>
      </c>
      <c r="R272" s="186">
        <f>$Q$272*$H$272</f>
        <v>0</v>
      </c>
      <c r="S272" s="186">
        <v>0</v>
      </c>
      <c r="T272" s="187">
        <f>$S$272*$H$272</f>
        <v>0</v>
      </c>
      <c r="AR272" s="119" t="s">
        <v>144</v>
      </c>
      <c r="AT272" s="119" t="s">
        <v>139</v>
      </c>
      <c r="AU272" s="119" t="s">
        <v>160</v>
      </c>
      <c r="AY272" s="7" t="s">
        <v>137</v>
      </c>
      <c r="BE272" s="188">
        <f>IF($N$272="základní",$J$272,0)</f>
        <v>0</v>
      </c>
      <c r="BF272" s="188">
        <f>IF($N$272="snížená",$J$272,0)</f>
        <v>0</v>
      </c>
      <c r="BG272" s="188">
        <f>IF($N$272="zákl. přenesená",$J$272,0)</f>
        <v>0</v>
      </c>
      <c r="BH272" s="188">
        <f>IF($N$272="sníž. přenesená",$J$272,0)</f>
        <v>0</v>
      </c>
      <c r="BI272" s="188">
        <f>IF($N$272="nulová",$J$272,0)</f>
        <v>0</v>
      </c>
      <c r="BJ272" s="119" t="s">
        <v>21</v>
      </c>
      <c r="BK272" s="188">
        <f>ROUND($I$272*$H$272,2)</f>
        <v>0</v>
      </c>
      <c r="BL272" s="119" t="s">
        <v>144</v>
      </c>
      <c r="BM272" s="119" t="s">
        <v>421</v>
      </c>
    </row>
    <row r="273" spans="2:47" s="7" customFormat="1" ht="16.5" customHeight="1">
      <c r="B273" s="27"/>
      <c r="C273" s="28"/>
      <c r="D273" s="189" t="s">
        <v>146</v>
      </c>
      <c r="E273" s="28"/>
      <c r="F273" s="190" t="s">
        <v>422</v>
      </c>
      <c r="G273" s="28"/>
      <c r="H273" s="28"/>
      <c r="J273" s="28"/>
      <c r="K273" s="28"/>
      <c r="L273" s="53"/>
      <c r="M273" s="69"/>
      <c r="N273" s="28"/>
      <c r="O273" s="28"/>
      <c r="P273" s="28"/>
      <c r="Q273" s="28"/>
      <c r="R273" s="28"/>
      <c r="S273" s="28"/>
      <c r="T273" s="70"/>
      <c r="AT273" s="7" t="s">
        <v>146</v>
      </c>
      <c r="AU273" s="7" t="s">
        <v>160</v>
      </c>
    </row>
    <row r="274" spans="2:47" s="7" customFormat="1" ht="57.75" customHeight="1">
      <c r="B274" s="27"/>
      <c r="C274" s="28"/>
      <c r="D274" s="191" t="s">
        <v>148</v>
      </c>
      <c r="E274" s="28"/>
      <c r="F274" s="192" t="s">
        <v>423</v>
      </c>
      <c r="G274" s="28"/>
      <c r="H274" s="28"/>
      <c r="J274" s="28"/>
      <c r="K274" s="28"/>
      <c r="L274" s="53"/>
      <c r="M274" s="69"/>
      <c r="N274" s="28"/>
      <c r="O274" s="28"/>
      <c r="P274" s="28"/>
      <c r="Q274" s="28"/>
      <c r="R274" s="28"/>
      <c r="S274" s="28"/>
      <c r="T274" s="70"/>
      <c r="AT274" s="7" t="s">
        <v>148</v>
      </c>
      <c r="AU274" s="7" t="s">
        <v>160</v>
      </c>
    </row>
    <row r="275" spans="2:65" s="7" customFormat="1" ht="15.75" customHeight="1">
      <c r="B275" s="27"/>
      <c r="C275" s="177" t="s">
        <v>424</v>
      </c>
      <c r="D275" s="177" t="s">
        <v>139</v>
      </c>
      <c r="E275" s="178" t="s">
        <v>425</v>
      </c>
      <c r="F275" s="179" t="s">
        <v>426</v>
      </c>
      <c r="G275" s="180" t="s">
        <v>179</v>
      </c>
      <c r="H275" s="181">
        <v>3088.148</v>
      </c>
      <c r="I275" s="182"/>
      <c r="J275" s="183">
        <f>ROUND($I$275*$H$275,2)</f>
        <v>0</v>
      </c>
      <c r="K275" s="179" t="s">
        <v>143</v>
      </c>
      <c r="L275" s="53"/>
      <c r="M275" s="184"/>
      <c r="N275" s="185" t="s">
        <v>46</v>
      </c>
      <c r="O275" s="28"/>
      <c r="P275" s="28"/>
      <c r="Q275" s="186">
        <v>0</v>
      </c>
      <c r="R275" s="186">
        <f>$Q$275*$H$275</f>
        <v>0</v>
      </c>
      <c r="S275" s="186">
        <v>0</v>
      </c>
      <c r="T275" s="187">
        <f>$S$275*$H$275</f>
        <v>0</v>
      </c>
      <c r="AR275" s="119" t="s">
        <v>144</v>
      </c>
      <c r="AT275" s="119" t="s">
        <v>139</v>
      </c>
      <c r="AU275" s="119" t="s">
        <v>160</v>
      </c>
      <c r="AY275" s="7" t="s">
        <v>137</v>
      </c>
      <c r="BE275" s="188">
        <f>IF($N$275="základní",$J$275,0)</f>
        <v>0</v>
      </c>
      <c r="BF275" s="188">
        <f>IF($N$275="snížená",$J$275,0)</f>
        <v>0</v>
      </c>
      <c r="BG275" s="188">
        <f>IF($N$275="zákl. přenesená",$J$275,0)</f>
        <v>0</v>
      </c>
      <c r="BH275" s="188">
        <f>IF($N$275="sníž. přenesená",$J$275,0)</f>
        <v>0</v>
      </c>
      <c r="BI275" s="188">
        <f>IF($N$275="nulová",$J$275,0)</f>
        <v>0</v>
      </c>
      <c r="BJ275" s="119" t="s">
        <v>21</v>
      </c>
      <c r="BK275" s="188">
        <f>ROUND($I$275*$H$275,2)</f>
        <v>0</v>
      </c>
      <c r="BL275" s="119" t="s">
        <v>144</v>
      </c>
      <c r="BM275" s="119" t="s">
        <v>427</v>
      </c>
    </row>
    <row r="276" spans="2:47" s="7" customFormat="1" ht="27" customHeight="1">
      <c r="B276" s="27"/>
      <c r="C276" s="28"/>
      <c r="D276" s="189" t="s">
        <v>146</v>
      </c>
      <c r="E276" s="28"/>
      <c r="F276" s="190" t="s">
        <v>428</v>
      </c>
      <c r="G276" s="28"/>
      <c r="H276" s="28"/>
      <c r="J276" s="28"/>
      <c r="K276" s="28"/>
      <c r="L276" s="53"/>
      <c r="M276" s="69"/>
      <c r="N276" s="28"/>
      <c r="O276" s="28"/>
      <c r="P276" s="28"/>
      <c r="Q276" s="28"/>
      <c r="R276" s="28"/>
      <c r="S276" s="28"/>
      <c r="T276" s="70"/>
      <c r="AT276" s="7" t="s">
        <v>146</v>
      </c>
      <c r="AU276" s="7" t="s">
        <v>160</v>
      </c>
    </row>
    <row r="277" spans="2:47" s="7" customFormat="1" ht="57.75" customHeight="1">
      <c r="B277" s="27"/>
      <c r="C277" s="28"/>
      <c r="D277" s="191" t="s">
        <v>148</v>
      </c>
      <c r="E277" s="28"/>
      <c r="F277" s="192" t="s">
        <v>423</v>
      </c>
      <c r="G277" s="28"/>
      <c r="H277" s="28"/>
      <c r="J277" s="28"/>
      <c r="K277" s="28"/>
      <c r="L277" s="53"/>
      <c r="M277" s="69"/>
      <c r="N277" s="28"/>
      <c r="O277" s="28"/>
      <c r="P277" s="28"/>
      <c r="Q277" s="28"/>
      <c r="R277" s="28"/>
      <c r="S277" s="28"/>
      <c r="T277" s="70"/>
      <c r="AT277" s="7" t="s">
        <v>148</v>
      </c>
      <c r="AU277" s="7" t="s">
        <v>160</v>
      </c>
    </row>
    <row r="278" spans="2:51" s="7" customFormat="1" ht="15.75" customHeight="1">
      <c r="B278" s="202"/>
      <c r="C278" s="203"/>
      <c r="D278" s="191" t="s">
        <v>150</v>
      </c>
      <c r="E278" s="203"/>
      <c r="F278" s="205" t="s">
        <v>429</v>
      </c>
      <c r="G278" s="203"/>
      <c r="H278" s="206">
        <v>3088.148</v>
      </c>
      <c r="J278" s="203"/>
      <c r="K278" s="203"/>
      <c r="L278" s="207"/>
      <c r="M278" s="208"/>
      <c r="N278" s="203"/>
      <c r="O278" s="203"/>
      <c r="P278" s="203"/>
      <c r="Q278" s="203"/>
      <c r="R278" s="203"/>
      <c r="S278" s="203"/>
      <c r="T278" s="209"/>
      <c r="AT278" s="210" t="s">
        <v>150</v>
      </c>
      <c r="AU278" s="210" t="s">
        <v>160</v>
      </c>
      <c r="AV278" s="211" t="s">
        <v>83</v>
      </c>
      <c r="AW278" s="211" t="s">
        <v>75</v>
      </c>
      <c r="AX278" s="211" t="s">
        <v>21</v>
      </c>
      <c r="AY278" s="210" t="s">
        <v>137</v>
      </c>
    </row>
    <row r="279" spans="2:63" s="163" customFormat="1" ht="30.75" customHeight="1">
      <c r="B279" s="164"/>
      <c r="C279" s="165"/>
      <c r="D279" s="166" t="s">
        <v>74</v>
      </c>
      <c r="E279" s="175" t="s">
        <v>430</v>
      </c>
      <c r="F279" s="175" t="s">
        <v>431</v>
      </c>
      <c r="G279" s="165"/>
      <c r="H279" s="165"/>
      <c r="J279" s="176">
        <f>$BK$279</f>
        <v>0</v>
      </c>
      <c r="K279" s="165"/>
      <c r="L279" s="169"/>
      <c r="M279" s="170"/>
      <c r="N279" s="165"/>
      <c r="O279" s="165"/>
      <c r="P279" s="171">
        <f>SUM($P$280:$P$282)</f>
        <v>0</v>
      </c>
      <c r="Q279" s="165"/>
      <c r="R279" s="171">
        <f>SUM($R$280:$R$282)</f>
        <v>0</v>
      </c>
      <c r="S279" s="165"/>
      <c r="T279" s="172">
        <f>SUM($T$280:$T$282)</f>
        <v>0</v>
      </c>
      <c r="AR279" s="173" t="s">
        <v>21</v>
      </c>
      <c r="AT279" s="173" t="s">
        <v>74</v>
      </c>
      <c r="AU279" s="173" t="s">
        <v>21</v>
      </c>
      <c r="AY279" s="173" t="s">
        <v>137</v>
      </c>
      <c r="BK279" s="174">
        <f>SUM($BK$280:$BK$282)</f>
        <v>0</v>
      </c>
    </row>
    <row r="280" spans="2:65" s="7" customFormat="1" ht="15.75" customHeight="1">
      <c r="B280" s="27"/>
      <c r="C280" s="177" t="s">
        <v>432</v>
      </c>
      <c r="D280" s="177" t="s">
        <v>139</v>
      </c>
      <c r="E280" s="178" t="s">
        <v>433</v>
      </c>
      <c r="F280" s="179" t="s">
        <v>434</v>
      </c>
      <c r="G280" s="180" t="s">
        <v>179</v>
      </c>
      <c r="H280" s="181">
        <v>261.808</v>
      </c>
      <c r="I280" s="182"/>
      <c r="J280" s="183">
        <f>ROUND($I$280*$H$280,2)</f>
        <v>0</v>
      </c>
      <c r="K280" s="179" t="s">
        <v>143</v>
      </c>
      <c r="L280" s="53"/>
      <c r="M280" s="184"/>
      <c r="N280" s="185" t="s">
        <v>46</v>
      </c>
      <c r="O280" s="28"/>
      <c r="P280" s="28"/>
      <c r="Q280" s="186">
        <v>0</v>
      </c>
      <c r="R280" s="186">
        <f>$Q$280*$H$280</f>
        <v>0</v>
      </c>
      <c r="S280" s="186">
        <v>0</v>
      </c>
      <c r="T280" s="187">
        <f>$S$280*$H$280</f>
        <v>0</v>
      </c>
      <c r="AR280" s="119" t="s">
        <v>144</v>
      </c>
      <c r="AT280" s="119" t="s">
        <v>139</v>
      </c>
      <c r="AU280" s="119" t="s">
        <v>83</v>
      </c>
      <c r="AY280" s="7" t="s">
        <v>137</v>
      </c>
      <c r="BE280" s="188">
        <f>IF($N$280="základní",$J$280,0)</f>
        <v>0</v>
      </c>
      <c r="BF280" s="188">
        <f>IF($N$280="snížená",$J$280,0)</f>
        <v>0</v>
      </c>
      <c r="BG280" s="188">
        <f>IF($N$280="zákl. přenesená",$J$280,0)</f>
        <v>0</v>
      </c>
      <c r="BH280" s="188">
        <f>IF($N$280="sníž. přenesená",$J$280,0)</f>
        <v>0</v>
      </c>
      <c r="BI280" s="188">
        <f>IF($N$280="nulová",$J$280,0)</f>
        <v>0</v>
      </c>
      <c r="BJ280" s="119" t="s">
        <v>21</v>
      </c>
      <c r="BK280" s="188">
        <f>ROUND($I$280*$H$280,2)</f>
        <v>0</v>
      </c>
      <c r="BL280" s="119" t="s">
        <v>144</v>
      </c>
      <c r="BM280" s="119" t="s">
        <v>435</v>
      </c>
    </row>
    <row r="281" spans="2:47" s="7" customFormat="1" ht="16.5" customHeight="1">
      <c r="B281" s="27"/>
      <c r="C281" s="28"/>
      <c r="D281" s="189" t="s">
        <v>146</v>
      </c>
      <c r="E281" s="28"/>
      <c r="F281" s="190" t="s">
        <v>436</v>
      </c>
      <c r="G281" s="28"/>
      <c r="H281" s="28"/>
      <c r="J281" s="28"/>
      <c r="K281" s="28"/>
      <c r="L281" s="53"/>
      <c r="M281" s="69"/>
      <c r="N281" s="28"/>
      <c r="O281" s="28"/>
      <c r="P281" s="28"/>
      <c r="Q281" s="28"/>
      <c r="R281" s="28"/>
      <c r="S281" s="28"/>
      <c r="T281" s="70"/>
      <c r="AT281" s="7" t="s">
        <v>146</v>
      </c>
      <c r="AU281" s="7" t="s">
        <v>83</v>
      </c>
    </row>
    <row r="282" spans="2:47" s="7" customFormat="1" ht="44.25" customHeight="1">
      <c r="B282" s="27"/>
      <c r="C282" s="28"/>
      <c r="D282" s="191" t="s">
        <v>148</v>
      </c>
      <c r="E282" s="28"/>
      <c r="F282" s="192" t="s">
        <v>437</v>
      </c>
      <c r="G282" s="28"/>
      <c r="H282" s="28"/>
      <c r="J282" s="28"/>
      <c r="K282" s="28"/>
      <c r="L282" s="53"/>
      <c r="M282" s="222"/>
      <c r="N282" s="223"/>
      <c r="O282" s="223"/>
      <c r="P282" s="223"/>
      <c r="Q282" s="223"/>
      <c r="R282" s="223"/>
      <c r="S282" s="223"/>
      <c r="T282" s="224"/>
      <c r="AT282" s="7" t="s">
        <v>148</v>
      </c>
      <c r="AU282" s="7" t="s">
        <v>83</v>
      </c>
    </row>
    <row r="283" spans="2:12" s="7" customFormat="1" ht="7.5" customHeight="1">
      <c r="B283" s="48"/>
      <c r="C283" s="49"/>
      <c r="D283" s="49"/>
      <c r="E283" s="49"/>
      <c r="F283" s="49"/>
      <c r="G283" s="49"/>
      <c r="H283" s="49"/>
      <c r="I283" s="133"/>
      <c r="J283" s="49"/>
      <c r="K283" s="49"/>
      <c r="L283" s="53"/>
    </row>
    <row r="284" s="2" customFormat="1" ht="14.25" customHeight="1">
      <c r="AT284" s="2"/>
    </row>
  </sheetData>
  <sheetProtection sheet="1"/>
  <mergeCells count="12">
    <mergeCell ref="E7:H7"/>
    <mergeCell ref="E9:H9"/>
    <mergeCell ref="E11:H11"/>
    <mergeCell ref="E26:H26"/>
    <mergeCell ref="E47:H47"/>
    <mergeCell ref="E49:H49"/>
    <mergeCell ref="E51:H51"/>
    <mergeCell ref="E76:H76"/>
    <mergeCell ref="E78:H78"/>
    <mergeCell ref="E80:H80"/>
    <mergeCell ref="G1:H1"/>
    <mergeCell ref="L2:V2"/>
  </mergeCells>
  <printOptions/>
  <pageMargins left="0.5902777910232544" right="0.5902777910232544" top="0.5902777910232544" bottom="0.5902777910232544" header="0" footer="0"/>
  <pageSetup blackAndWhite="1" fitToHeight="999" fitToWidth="1" orientation="landscape"/>
</worksheet>
</file>

<file path=xl/worksheets/sheet3.xml><?xml version="1.0" encoding="utf-8"?>
<worksheet xmlns="http://schemas.openxmlformats.org/spreadsheetml/2006/main" xmlns:r="http://schemas.openxmlformats.org/officeDocument/2006/relationships">
  <sheetPr>
    <pageSetUpPr fitToPage="1"/>
  </sheetPr>
  <dimension ref="A1:IV284"/>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5"/>
      <c r="C1" s="5"/>
      <c r="D1" s="6" t="s">
        <v>1</v>
      </c>
      <c r="E1" s="5"/>
      <c r="F1" s="5"/>
      <c r="G1" s="3"/>
      <c r="H1" s="5"/>
      <c r="I1" s="5"/>
      <c r="J1" s="5"/>
      <c r="K1" s="6" t="s">
        <v>103</v>
      </c>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46" s="2" customFormat="1" ht="37.5" customHeight="1">
      <c r="L2" s="2"/>
      <c r="M2" s="1"/>
      <c r="N2" s="1"/>
      <c r="O2" s="1"/>
      <c r="P2" s="1"/>
      <c r="Q2" s="1"/>
      <c r="R2" s="1"/>
      <c r="S2" s="1"/>
      <c r="T2" s="1"/>
      <c r="U2" s="1"/>
      <c r="V2" s="1"/>
      <c r="AT2" s="2" t="s">
        <v>92</v>
      </c>
    </row>
    <row r="3" spans="2:46" s="2" customFormat="1" ht="7.5" customHeight="1">
      <c r="B3" s="8"/>
      <c r="C3" s="9"/>
      <c r="D3" s="9"/>
      <c r="E3" s="9"/>
      <c r="F3" s="9"/>
      <c r="G3" s="9"/>
      <c r="H3" s="9"/>
      <c r="I3" s="117"/>
      <c r="J3" s="9"/>
      <c r="K3" s="10"/>
      <c r="AT3" s="2" t="s">
        <v>83</v>
      </c>
    </row>
    <row r="4" spans="2:46" s="2" customFormat="1" ht="37.5" customHeight="1">
      <c r="B4" s="11"/>
      <c r="C4" s="12"/>
      <c r="D4" s="13" t="s">
        <v>104</v>
      </c>
      <c r="E4" s="12"/>
      <c r="F4" s="12"/>
      <c r="G4" s="12"/>
      <c r="H4" s="12"/>
      <c r="J4" s="12"/>
      <c r="K4" s="14"/>
      <c r="M4" s="15" t="s">
        <v>9</v>
      </c>
      <c r="AT4" s="2" t="s">
        <v>3</v>
      </c>
    </row>
    <row r="5" spans="2:11" s="2" customFormat="1" ht="7.5" customHeight="1">
      <c r="B5" s="11"/>
      <c r="C5" s="12"/>
      <c r="D5" s="12"/>
      <c r="E5" s="12"/>
      <c r="F5" s="12"/>
      <c r="G5" s="12"/>
      <c r="H5" s="12"/>
      <c r="J5" s="12"/>
      <c r="K5" s="14"/>
    </row>
    <row r="6" spans="2:11" s="2" customFormat="1" ht="15.75" customHeight="1">
      <c r="B6" s="11"/>
      <c r="C6" s="12"/>
      <c r="D6" s="22" t="s">
        <v>15</v>
      </c>
      <c r="E6" s="12"/>
      <c r="F6" s="12"/>
      <c r="G6" s="12"/>
      <c r="H6" s="12"/>
      <c r="J6" s="12"/>
      <c r="K6" s="14"/>
    </row>
    <row r="7" spans="2:11" s="2" customFormat="1" ht="15.75" customHeight="1">
      <c r="B7" s="11"/>
      <c r="C7" s="12"/>
      <c r="D7" s="12"/>
      <c r="E7" s="118" t="str">
        <f>'Rekapitulace stavby'!$K$6</f>
        <v>Oprava opěrné zdi v ulici Pražská silnice v Karlových Varech</v>
      </c>
      <c r="F7" s="12"/>
      <c r="G7" s="12"/>
      <c r="H7" s="12"/>
      <c r="J7" s="12"/>
      <c r="K7" s="14"/>
    </row>
    <row r="8" spans="2:11" s="2" customFormat="1" ht="15.75" customHeight="1">
      <c r="B8" s="11"/>
      <c r="C8" s="12"/>
      <c r="D8" s="22" t="s">
        <v>105</v>
      </c>
      <c r="E8" s="12"/>
      <c r="F8" s="12"/>
      <c r="G8" s="12"/>
      <c r="H8" s="12"/>
      <c r="J8" s="12"/>
      <c r="K8" s="14"/>
    </row>
    <row r="9" spans="2:11" s="119" customFormat="1" ht="16.5" customHeight="1">
      <c r="B9" s="120"/>
      <c r="C9" s="121"/>
      <c r="D9" s="121"/>
      <c r="E9" s="118" t="s">
        <v>438</v>
      </c>
      <c r="F9" s="121"/>
      <c r="G9" s="121"/>
      <c r="H9" s="121"/>
      <c r="J9" s="121"/>
      <c r="K9" s="122"/>
    </row>
    <row r="10" spans="2:11" s="7" customFormat="1" ht="15.75" customHeight="1">
      <c r="B10" s="27"/>
      <c r="C10" s="28"/>
      <c r="D10" s="22" t="s">
        <v>107</v>
      </c>
      <c r="E10" s="28"/>
      <c r="F10" s="28"/>
      <c r="G10" s="28"/>
      <c r="H10" s="28"/>
      <c r="J10" s="28"/>
      <c r="K10" s="32"/>
    </row>
    <row r="11" spans="2:11" s="7" customFormat="1" ht="37.5" customHeight="1">
      <c r="B11" s="27"/>
      <c r="C11" s="28"/>
      <c r="D11" s="28"/>
      <c r="E11" s="60" t="s">
        <v>439</v>
      </c>
      <c r="F11" s="28"/>
      <c r="G11" s="28"/>
      <c r="H11" s="28"/>
      <c r="J11" s="28"/>
      <c r="K11" s="32"/>
    </row>
    <row r="12" spans="2:11" s="7" customFormat="1" ht="14.25" customHeight="1">
      <c r="B12" s="27"/>
      <c r="C12" s="28"/>
      <c r="D12" s="28"/>
      <c r="E12" s="28"/>
      <c r="F12" s="28"/>
      <c r="G12" s="28"/>
      <c r="H12" s="28"/>
      <c r="J12" s="28"/>
      <c r="K12" s="32"/>
    </row>
    <row r="13" spans="2:11" s="7" customFormat="1" ht="15" customHeight="1">
      <c r="B13" s="27"/>
      <c r="C13" s="28"/>
      <c r="D13" s="22" t="s">
        <v>18</v>
      </c>
      <c r="E13" s="28"/>
      <c r="F13" s="18" t="s">
        <v>19</v>
      </c>
      <c r="G13" s="28"/>
      <c r="H13" s="28"/>
      <c r="I13" s="123" t="s">
        <v>20</v>
      </c>
      <c r="J13" s="18"/>
      <c r="K13" s="32"/>
    </row>
    <row r="14" spans="2:11" s="7" customFormat="1" ht="15" customHeight="1">
      <c r="B14" s="27"/>
      <c r="C14" s="28"/>
      <c r="D14" s="22" t="s">
        <v>22</v>
      </c>
      <c r="E14" s="28"/>
      <c r="F14" s="18" t="s">
        <v>23</v>
      </c>
      <c r="G14" s="28"/>
      <c r="H14" s="28"/>
      <c r="I14" s="123" t="s">
        <v>24</v>
      </c>
      <c r="J14" s="63">
        <f>'Rekapitulace stavby'!$AN$8</f>
        <v>0</v>
      </c>
      <c r="K14" s="32"/>
    </row>
    <row r="15" spans="2:11" s="7" customFormat="1" ht="12" customHeight="1">
      <c r="B15" s="27"/>
      <c r="C15" s="28"/>
      <c r="D15" s="28"/>
      <c r="E15" s="28"/>
      <c r="F15" s="28"/>
      <c r="G15" s="28"/>
      <c r="H15" s="28"/>
      <c r="J15" s="28"/>
      <c r="K15" s="32"/>
    </row>
    <row r="16" spans="2:11" s="7" customFormat="1" ht="15" customHeight="1">
      <c r="B16" s="27"/>
      <c r="C16" s="28"/>
      <c r="D16" s="22" t="s">
        <v>28</v>
      </c>
      <c r="E16" s="28"/>
      <c r="F16" s="28"/>
      <c r="G16" s="28"/>
      <c r="H16" s="28"/>
      <c r="I16" s="123" t="s">
        <v>29</v>
      </c>
      <c r="J16" s="18" t="s">
        <v>30</v>
      </c>
      <c r="K16" s="32"/>
    </row>
    <row r="17" spans="2:11" s="7" customFormat="1" ht="18.75" customHeight="1">
      <c r="B17" s="27"/>
      <c r="C17" s="28"/>
      <c r="D17" s="28"/>
      <c r="E17" s="18" t="s">
        <v>31</v>
      </c>
      <c r="F17" s="28"/>
      <c r="G17" s="28"/>
      <c r="H17" s="28"/>
      <c r="I17" s="123" t="s">
        <v>32</v>
      </c>
      <c r="J17" s="18"/>
      <c r="K17" s="32"/>
    </row>
    <row r="18" spans="2:11" s="7" customFormat="1" ht="7.5" customHeight="1">
      <c r="B18" s="27"/>
      <c r="C18" s="28"/>
      <c r="D18" s="28"/>
      <c r="E18" s="28"/>
      <c r="F18" s="28"/>
      <c r="G18" s="28"/>
      <c r="H18" s="28"/>
      <c r="J18" s="28"/>
      <c r="K18" s="32"/>
    </row>
    <row r="19" spans="2:11" s="7" customFormat="1" ht="15" customHeight="1">
      <c r="B19" s="27"/>
      <c r="C19" s="28"/>
      <c r="D19" s="22" t="s">
        <v>33</v>
      </c>
      <c r="E19" s="28"/>
      <c r="F19" s="28"/>
      <c r="G19" s="28"/>
      <c r="H19" s="28"/>
      <c r="I19" s="123" t="s">
        <v>29</v>
      </c>
      <c r="J19" s="18">
        <f>IF('Rekapitulace stavby'!$AN$13="Vyplň údaj","",IF('Rekapitulace stavby'!$AN$13="","",'Rekapitulace stavby'!$AN$13))</f>
        <v>0</v>
      </c>
      <c r="K19" s="32"/>
    </row>
    <row r="20" spans="2:11" s="7" customFormat="1" ht="18.75" customHeight="1">
      <c r="B20" s="27"/>
      <c r="C20" s="28"/>
      <c r="D20" s="28"/>
      <c r="E20" s="18">
        <f>IF('Rekapitulace stavby'!$E$14="Vyplň údaj","",IF('Rekapitulace stavby'!$E$14="","",'Rekapitulace stavby'!$E$14))</f>
        <v>0</v>
      </c>
      <c r="F20" s="28"/>
      <c r="G20" s="28"/>
      <c r="H20" s="28"/>
      <c r="I20" s="123" t="s">
        <v>32</v>
      </c>
      <c r="J20" s="18">
        <f>IF('Rekapitulace stavby'!$AN$14="Vyplň údaj","",IF('Rekapitulace stavby'!$AN$14="","",'Rekapitulace stavby'!$AN$14))</f>
        <v>0</v>
      </c>
      <c r="K20" s="32"/>
    </row>
    <row r="21" spans="2:11" s="7" customFormat="1" ht="7.5" customHeight="1">
      <c r="B21" s="27"/>
      <c r="C21" s="28"/>
      <c r="D21" s="28"/>
      <c r="E21" s="28"/>
      <c r="F21" s="28"/>
      <c r="G21" s="28"/>
      <c r="H21" s="28"/>
      <c r="J21" s="28"/>
      <c r="K21" s="32"/>
    </row>
    <row r="22" spans="2:11" s="7" customFormat="1" ht="15" customHeight="1">
      <c r="B22" s="27"/>
      <c r="C22" s="28"/>
      <c r="D22" s="22" t="s">
        <v>35</v>
      </c>
      <c r="E22" s="28"/>
      <c r="F22" s="28"/>
      <c r="G22" s="28"/>
      <c r="H22" s="28"/>
      <c r="I22" s="123" t="s">
        <v>29</v>
      </c>
      <c r="J22" s="18" t="s">
        <v>36</v>
      </c>
      <c r="K22" s="32"/>
    </row>
    <row r="23" spans="2:11" s="7" customFormat="1" ht="18.75" customHeight="1">
      <c r="B23" s="27"/>
      <c r="C23" s="28"/>
      <c r="D23" s="28"/>
      <c r="E23" s="18" t="s">
        <v>37</v>
      </c>
      <c r="F23" s="28"/>
      <c r="G23" s="28"/>
      <c r="H23" s="28"/>
      <c r="I23" s="123" t="s">
        <v>32</v>
      </c>
      <c r="J23" s="18"/>
      <c r="K23" s="32"/>
    </row>
    <row r="24" spans="2:11" s="7" customFormat="1" ht="7.5" customHeight="1">
      <c r="B24" s="27"/>
      <c r="C24" s="28"/>
      <c r="D24" s="28"/>
      <c r="E24" s="28"/>
      <c r="F24" s="28"/>
      <c r="G24" s="28"/>
      <c r="H24" s="28"/>
      <c r="J24" s="28"/>
      <c r="K24" s="32"/>
    </row>
    <row r="25" spans="2:11" s="7" customFormat="1" ht="15" customHeight="1">
      <c r="B25" s="27"/>
      <c r="C25" s="28"/>
      <c r="D25" s="22" t="s">
        <v>39</v>
      </c>
      <c r="E25" s="28"/>
      <c r="F25" s="28"/>
      <c r="G25" s="28"/>
      <c r="H25" s="28"/>
      <c r="J25" s="28"/>
      <c r="K25" s="32"/>
    </row>
    <row r="26" spans="2:11" s="119" customFormat="1" ht="354" customHeight="1">
      <c r="B26" s="120"/>
      <c r="C26" s="121"/>
      <c r="D26" s="121"/>
      <c r="E26" s="25" t="s">
        <v>40</v>
      </c>
      <c r="F26" s="121"/>
      <c r="G26" s="121"/>
      <c r="H26" s="121"/>
      <c r="J26" s="121"/>
      <c r="K26" s="122"/>
    </row>
    <row r="27" spans="2:11" s="7" customFormat="1" ht="7.5" customHeight="1">
      <c r="B27" s="27"/>
      <c r="C27" s="28"/>
      <c r="D27" s="28"/>
      <c r="E27" s="28"/>
      <c r="F27" s="28"/>
      <c r="G27" s="28"/>
      <c r="H27" s="28"/>
      <c r="J27" s="28"/>
      <c r="K27" s="32"/>
    </row>
    <row r="28" spans="2:11" s="7" customFormat="1" ht="7.5" customHeight="1">
      <c r="B28" s="27"/>
      <c r="C28" s="28"/>
      <c r="D28" s="80"/>
      <c r="E28" s="80"/>
      <c r="F28" s="80"/>
      <c r="G28" s="80"/>
      <c r="H28" s="80"/>
      <c r="I28" s="65"/>
      <c r="J28" s="80"/>
      <c r="K28" s="124"/>
    </row>
    <row r="29" spans="2:11" s="7" customFormat="1" ht="26.25" customHeight="1">
      <c r="B29" s="27"/>
      <c r="C29" s="28"/>
      <c r="D29" s="125" t="s">
        <v>41</v>
      </c>
      <c r="E29" s="28"/>
      <c r="F29" s="28"/>
      <c r="G29" s="28"/>
      <c r="H29" s="28"/>
      <c r="J29" s="83">
        <f>ROUNDUP($J$92,2)</f>
        <v>0</v>
      </c>
      <c r="K29" s="32"/>
    </row>
    <row r="30" spans="2:11" s="7" customFormat="1" ht="7.5" customHeight="1">
      <c r="B30" s="27"/>
      <c r="C30" s="28"/>
      <c r="D30" s="80"/>
      <c r="E30" s="80"/>
      <c r="F30" s="80"/>
      <c r="G30" s="80"/>
      <c r="H30" s="80"/>
      <c r="I30" s="65"/>
      <c r="J30" s="80"/>
      <c r="K30" s="124"/>
    </row>
    <row r="31" spans="2:11" s="7" customFormat="1" ht="15" customHeight="1">
      <c r="B31" s="27"/>
      <c r="C31" s="28"/>
      <c r="D31" s="28"/>
      <c r="E31" s="28"/>
      <c r="F31" s="33" t="s">
        <v>43</v>
      </c>
      <c r="G31" s="28"/>
      <c r="H31" s="28"/>
      <c r="I31" s="126" t="s">
        <v>42</v>
      </c>
      <c r="J31" s="33" t="s">
        <v>44</v>
      </c>
      <c r="K31" s="32"/>
    </row>
    <row r="32" spans="2:11" s="7" customFormat="1" ht="15" customHeight="1">
      <c r="B32" s="27"/>
      <c r="C32" s="28"/>
      <c r="D32" s="127" t="s">
        <v>45</v>
      </c>
      <c r="E32" s="127" t="s">
        <v>46</v>
      </c>
      <c r="F32" s="128">
        <f>ROUNDUP(SUM($BE$92:$BE$279),2)</f>
        <v>0</v>
      </c>
      <c r="G32" s="28"/>
      <c r="H32" s="28"/>
      <c r="I32" s="129">
        <v>0.21</v>
      </c>
      <c r="J32" s="128">
        <f>ROUNDUP(SUM($BE$92:$BE$279)*$I$32,1)</f>
        <v>0</v>
      </c>
      <c r="K32" s="32"/>
    </row>
    <row r="33" spans="2:11" s="7" customFormat="1" ht="15" customHeight="1">
      <c r="B33" s="27"/>
      <c r="C33" s="28"/>
      <c r="D33" s="28"/>
      <c r="E33" s="127" t="s">
        <v>47</v>
      </c>
      <c r="F33" s="128">
        <f>ROUNDUP(SUM($BF$92:$BF$279),2)</f>
        <v>0</v>
      </c>
      <c r="G33" s="28"/>
      <c r="H33" s="28"/>
      <c r="I33" s="129">
        <v>0.15</v>
      </c>
      <c r="J33" s="128">
        <f>ROUNDUP(SUM($BF$92:$BF$279)*$I$33,1)</f>
        <v>0</v>
      </c>
      <c r="K33" s="32"/>
    </row>
    <row r="34" spans="2:11" s="7" customFormat="1" ht="15" customHeight="1" hidden="1">
      <c r="B34" s="27"/>
      <c r="C34" s="28"/>
      <c r="D34" s="28"/>
      <c r="E34" s="127" t="s">
        <v>48</v>
      </c>
      <c r="F34" s="128">
        <f>ROUNDUP(SUM($BG$92:$BG$279),2)</f>
        <v>0</v>
      </c>
      <c r="G34" s="28"/>
      <c r="H34" s="28"/>
      <c r="I34" s="129">
        <v>0.21</v>
      </c>
      <c r="J34" s="128">
        <v>0</v>
      </c>
      <c r="K34" s="32"/>
    </row>
    <row r="35" spans="2:11" s="7" customFormat="1" ht="15" customHeight="1" hidden="1">
      <c r="B35" s="27"/>
      <c r="C35" s="28"/>
      <c r="D35" s="28"/>
      <c r="E35" s="127" t="s">
        <v>49</v>
      </c>
      <c r="F35" s="128">
        <f>ROUNDUP(SUM($BH$92:$BH$279),2)</f>
        <v>0</v>
      </c>
      <c r="G35" s="28"/>
      <c r="H35" s="28"/>
      <c r="I35" s="129">
        <v>0.15</v>
      </c>
      <c r="J35" s="128">
        <v>0</v>
      </c>
      <c r="K35" s="32"/>
    </row>
    <row r="36" spans="2:11" s="7" customFormat="1" ht="15" customHeight="1" hidden="1">
      <c r="B36" s="27"/>
      <c r="C36" s="28"/>
      <c r="D36" s="28"/>
      <c r="E36" s="127" t="s">
        <v>50</v>
      </c>
      <c r="F36" s="128">
        <f>ROUNDUP(SUM($BI$92:$BI$279),2)</f>
        <v>0</v>
      </c>
      <c r="G36" s="28"/>
      <c r="H36" s="28"/>
      <c r="I36" s="129">
        <v>0</v>
      </c>
      <c r="J36" s="128">
        <v>0</v>
      </c>
      <c r="K36" s="32"/>
    </row>
    <row r="37" spans="2:11" s="7" customFormat="1" ht="7.5" customHeight="1">
      <c r="B37" s="27"/>
      <c r="C37" s="28"/>
      <c r="D37" s="28"/>
      <c r="E37" s="28"/>
      <c r="F37" s="28"/>
      <c r="G37" s="28"/>
      <c r="H37" s="28"/>
      <c r="J37" s="28"/>
      <c r="K37" s="32"/>
    </row>
    <row r="38" spans="2:11" s="7" customFormat="1" ht="26.25" customHeight="1">
      <c r="B38" s="27"/>
      <c r="C38" s="40"/>
      <c r="D38" s="41" t="s">
        <v>51</v>
      </c>
      <c r="E38" s="42"/>
      <c r="F38" s="42"/>
      <c r="G38" s="130" t="s">
        <v>52</v>
      </c>
      <c r="H38" s="43" t="s">
        <v>53</v>
      </c>
      <c r="I38" s="131"/>
      <c r="J38" s="45">
        <f>ROUNDUP(SUM($J$29:$J$36),2)</f>
        <v>0</v>
      </c>
      <c r="K38" s="132"/>
    </row>
    <row r="39" spans="2:11" s="7" customFormat="1" ht="15" customHeight="1">
      <c r="B39" s="48"/>
      <c r="C39" s="49"/>
      <c r="D39" s="49"/>
      <c r="E39" s="49"/>
      <c r="F39" s="49"/>
      <c r="G39" s="49"/>
      <c r="H39" s="49"/>
      <c r="I39" s="133"/>
      <c r="J39" s="49"/>
      <c r="K39" s="50"/>
    </row>
    <row r="43" spans="2:11" s="7" customFormat="1" ht="7.5" customHeight="1">
      <c r="B43" s="134"/>
      <c r="C43" s="135"/>
      <c r="D43" s="135"/>
      <c r="E43" s="135"/>
      <c r="F43" s="135"/>
      <c r="G43" s="135"/>
      <c r="H43" s="135"/>
      <c r="I43" s="135"/>
      <c r="J43" s="135"/>
      <c r="K43" s="136"/>
    </row>
    <row r="44" spans="2:11" s="7" customFormat="1" ht="37.5" customHeight="1">
      <c r="B44" s="27"/>
      <c r="C44" s="13" t="s">
        <v>109</v>
      </c>
      <c r="D44" s="28"/>
      <c r="E44" s="28"/>
      <c r="F44" s="28"/>
      <c r="G44" s="28"/>
      <c r="H44" s="28"/>
      <c r="J44" s="28"/>
      <c r="K44" s="32"/>
    </row>
    <row r="45" spans="2:11" s="7" customFormat="1" ht="7.5" customHeight="1">
      <c r="B45" s="27"/>
      <c r="C45" s="28"/>
      <c r="D45" s="28"/>
      <c r="E45" s="28"/>
      <c r="F45" s="28"/>
      <c r="G45" s="28"/>
      <c r="H45" s="28"/>
      <c r="J45" s="28"/>
      <c r="K45" s="32"/>
    </row>
    <row r="46" spans="2:11" s="7" customFormat="1" ht="15" customHeight="1">
      <c r="B46" s="27"/>
      <c r="C46" s="22" t="s">
        <v>15</v>
      </c>
      <c r="D46" s="28"/>
      <c r="E46" s="28"/>
      <c r="F46" s="28"/>
      <c r="G46" s="28"/>
      <c r="H46" s="28"/>
      <c r="J46" s="28"/>
      <c r="K46" s="32"/>
    </row>
    <row r="47" spans="2:11" s="7" customFormat="1" ht="16.5" customHeight="1">
      <c r="B47" s="27"/>
      <c r="C47" s="28"/>
      <c r="D47" s="28"/>
      <c r="E47" s="118" t="str">
        <f>$E$7</f>
        <v>Oprava opěrné zdi v ulici Pražská silnice v Karlových Varech</v>
      </c>
      <c r="F47" s="28"/>
      <c r="G47" s="28"/>
      <c r="H47" s="28"/>
      <c r="J47" s="28"/>
      <c r="K47" s="32"/>
    </row>
    <row r="48" spans="2:11" s="2" customFormat="1" ht="15.75" customHeight="1">
      <c r="B48" s="11"/>
      <c r="C48" s="22" t="s">
        <v>105</v>
      </c>
      <c r="D48" s="12"/>
      <c r="E48" s="12"/>
      <c r="F48" s="12"/>
      <c r="G48" s="12"/>
      <c r="H48" s="12"/>
      <c r="J48" s="12"/>
      <c r="K48" s="14"/>
    </row>
    <row r="49" spans="2:11" s="7" customFormat="1" ht="16.5" customHeight="1">
      <c r="B49" s="27"/>
      <c r="C49" s="28"/>
      <c r="D49" s="28"/>
      <c r="E49" s="118" t="s">
        <v>438</v>
      </c>
      <c r="F49" s="28"/>
      <c r="G49" s="28"/>
      <c r="H49" s="28"/>
      <c r="J49" s="28"/>
      <c r="K49" s="32"/>
    </row>
    <row r="50" spans="2:11" s="7" customFormat="1" ht="15" customHeight="1">
      <c r="B50" s="27"/>
      <c r="C50" s="22" t="s">
        <v>107</v>
      </c>
      <c r="D50" s="28"/>
      <c r="E50" s="28"/>
      <c r="F50" s="28"/>
      <c r="G50" s="28"/>
      <c r="H50" s="28"/>
      <c r="J50" s="28"/>
      <c r="K50" s="32"/>
    </row>
    <row r="51" spans="2:11" s="7" customFormat="1" ht="19.5" customHeight="1">
      <c r="B51" s="27"/>
      <c r="C51" s="28"/>
      <c r="D51" s="28"/>
      <c r="E51" s="60" t="str">
        <f>$E$11</f>
        <v>SO.03 01 - Soupis prací</v>
      </c>
      <c r="F51" s="28"/>
      <c r="G51" s="28"/>
      <c r="H51" s="28"/>
      <c r="J51" s="28"/>
      <c r="K51" s="32"/>
    </row>
    <row r="52" spans="2:11" s="7" customFormat="1" ht="7.5" customHeight="1">
      <c r="B52" s="27"/>
      <c r="C52" s="28"/>
      <c r="D52" s="28"/>
      <c r="E52" s="28"/>
      <c r="F52" s="28"/>
      <c r="G52" s="28"/>
      <c r="H52" s="28"/>
      <c r="J52" s="28"/>
      <c r="K52" s="32"/>
    </row>
    <row r="53" spans="2:11" s="7" customFormat="1" ht="18.75" customHeight="1">
      <c r="B53" s="27"/>
      <c r="C53" s="22" t="s">
        <v>22</v>
      </c>
      <c r="D53" s="28"/>
      <c r="E53" s="28"/>
      <c r="F53" s="18" t="str">
        <f>$F$14</f>
        <v>Karlovy Vary</v>
      </c>
      <c r="G53" s="28"/>
      <c r="H53" s="28"/>
      <c r="I53" s="123" t="s">
        <v>24</v>
      </c>
      <c r="J53" s="63">
        <f>IF($J$14="","",$J$14)</f>
        <v>0</v>
      </c>
      <c r="K53" s="32"/>
    </row>
    <row r="54" spans="2:11" s="7" customFormat="1" ht="7.5" customHeight="1">
      <c r="B54" s="27"/>
      <c r="C54" s="28"/>
      <c r="D54" s="28"/>
      <c r="E54" s="28"/>
      <c r="F54" s="28"/>
      <c r="G54" s="28"/>
      <c r="H54" s="28"/>
      <c r="J54" s="28"/>
      <c r="K54" s="32"/>
    </row>
    <row r="55" spans="2:11" s="7" customFormat="1" ht="15.75" customHeight="1">
      <c r="B55" s="27"/>
      <c r="C55" s="22" t="s">
        <v>28</v>
      </c>
      <c r="D55" s="28"/>
      <c r="E55" s="28"/>
      <c r="F55" s="18" t="str">
        <f>$E$17</f>
        <v>Statutární město Karlovy Vary</v>
      </c>
      <c r="G55" s="28"/>
      <c r="H55" s="28"/>
      <c r="I55" s="123" t="s">
        <v>35</v>
      </c>
      <c r="J55" s="18" t="str">
        <f>$E$23</f>
        <v>Ing. Miloslav Čáp, Ph.D.</v>
      </c>
      <c r="K55" s="32"/>
    </row>
    <row r="56" spans="2:11" s="7" customFormat="1" ht="15" customHeight="1">
      <c r="B56" s="27"/>
      <c r="C56" s="22" t="s">
        <v>33</v>
      </c>
      <c r="D56" s="28"/>
      <c r="E56" s="28"/>
      <c r="F56" s="18">
        <f>IF($E$20="","",$E$20)</f>
        <v>0</v>
      </c>
      <c r="G56" s="28"/>
      <c r="H56" s="28"/>
      <c r="J56" s="28"/>
      <c r="K56" s="32"/>
    </row>
    <row r="57" spans="2:11" s="7" customFormat="1" ht="11.25" customHeight="1">
      <c r="B57" s="27"/>
      <c r="C57" s="28"/>
      <c r="D57" s="28"/>
      <c r="E57" s="28"/>
      <c r="F57" s="28"/>
      <c r="G57" s="28"/>
      <c r="H57" s="28"/>
      <c r="J57" s="28"/>
      <c r="K57" s="32"/>
    </row>
    <row r="58" spans="2:11" s="7" customFormat="1" ht="30" customHeight="1">
      <c r="B58" s="27"/>
      <c r="C58" s="137" t="s">
        <v>110</v>
      </c>
      <c r="D58" s="40"/>
      <c r="E58" s="40"/>
      <c r="F58" s="40"/>
      <c r="G58" s="40"/>
      <c r="H58" s="40"/>
      <c r="I58" s="138"/>
      <c r="J58" s="139" t="s">
        <v>111</v>
      </c>
      <c r="K58" s="47"/>
    </row>
    <row r="59" spans="2:11" s="7" customFormat="1" ht="11.25" customHeight="1">
      <c r="B59" s="27"/>
      <c r="C59" s="28"/>
      <c r="D59" s="28"/>
      <c r="E59" s="28"/>
      <c r="F59" s="28"/>
      <c r="G59" s="28"/>
      <c r="H59" s="28"/>
      <c r="J59" s="28"/>
      <c r="K59" s="32"/>
    </row>
    <row r="60" spans="2:47" s="7" customFormat="1" ht="30" customHeight="1">
      <c r="B60" s="27"/>
      <c r="C60" s="82" t="s">
        <v>112</v>
      </c>
      <c r="D60" s="28"/>
      <c r="E60" s="28"/>
      <c r="F60" s="28"/>
      <c r="G60" s="28"/>
      <c r="H60" s="28"/>
      <c r="J60" s="83">
        <f>ROUNDUP($J$92,2)</f>
        <v>0</v>
      </c>
      <c r="K60" s="32"/>
      <c r="AU60" s="7" t="s">
        <v>113</v>
      </c>
    </row>
    <row r="61" spans="2:11" s="89" customFormat="1" ht="25.5" customHeight="1">
      <c r="B61" s="140"/>
      <c r="C61" s="141"/>
      <c r="D61" s="142" t="s">
        <v>114</v>
      </c>
      <c r="E61" s="142"/>
      <c r="F61" s="142"/>
      <c r="G61" s="142"/>
      <c r="H61" s="142"/>
      <c r="I61" s="143"/>
      <c r="J61" s="144">
        <f>ROUNDUP($J$93,2)</f>
        <v>0</v>
      </c>
      <c r="K61" s="145"/>
    </row>
    <row r="62" spans="2:11" s="102" customFormat="1" ht="21" customHeight="1">
      <c r="B62" s="146"/>
      <c r="C62" s="104"/>
      <c r="D62" s="147" t="s">
        <v>115</v>
      </c>
      <c r="E62" s="147"/>
      <c r="F62" s="147"/>
      <c r="G62" s="147"/>
      <c r="H62" s="147"/>
      <c r="I62" s="148"/>
      <c r="J62" s="149">
        <f>ROUNDUP($J$94,2)</f>
        <v>0</v>
      </c>
      <c r="K62" s="150"/>
    </row>
    <row r="63" spans="2:11" s="102" customFormat="1" ht="21" customHeight="1">
      <c r="B63" s="146"/>
      <c r="C63" s="104"/>
      <c r="D63" s="147" t="s">
        <v>116</v>
      </c>
      <c r="E63" s="147"/>
      <c r="F63" s="147"/>
      <c r="G63" s="147"/>
      <c r="H63" s="147"/>
      <c r="I63" s="148"/>
      <c r="J63" s="149">
        <f>ROUNDUP($J$172,2)</f>
        <v>0</v>
      </c>
      <c r="K63" s="150"/>
    </row>
    <row r="64" spans="2:11" s="102" customFormat="1" ht="21" customHeight="1">
      <c r="B64" s="146"/>
      <c r="C64" s="104"/>
      <c r="D64" s="147" t="s">
        <v>440</v>
      </c>
      <c r="E64" s="147"/>
      <c r="F64" s="147"/>
      <c r="G64" s="147"/>
      <c r="H64" s="147"/>
      <c r="I64" s="148"/>
      <c r="J64" s="149">
        <f>ROUNDUP($J$189,2)</f>
        <v>0</v>
      </c>
      <c r="K64" s="150"/>
    </row>
    <row r="65" spans="2:11" s="102" customFormat="1" ht="21" customHeight="1">
      <c r="B65" s="146"/>
      <c r="C65" s="104"/>
      <c r="D65" s="147" t="s">
        <v>441</v>
      </c>
      <c r="E65" s="147"/>
      <c r="F65" s="147"/>
      <c r="G65" s="147"/>
      <c r="H65" s="147"/>
      <c r="I65" s="148"/>
      <c r="J65" s="149">
        <f>ROUNDUP($J$195,2)</f>
        <v>0</v>
      </c>
      <c r="K65" s="150"/>
    </row>
    <row r="66" spans="2:11" s="102" customFormat="1" ht="21" customHeight="1">
      <c r="B66" s="146"/>
      <c r="C66" s="104"/>
      <c r="D66" s="147" t="s">
        <v>442</v>
      </c>
      <c r="E66" s="147"/>
      <c r="F66" s="147"/>
      <c r="G66" s="147"/>
      <c r="H66" s="147"/>
      <c r="I66" s="148"/>
      <c r="J66" s="149">
        <f>ROUNDUP($J$200,2)</f>
        <v>0</v>
      </c>
      <c r="K66" s="150"/>
    </row>
    <row r="67" spans="2:11" s="102" customFormat="1" ht="21" customHeight="1">
      <c r="B67" s="146"/>
      <c r="C67" s="104"/>
      <c r="D67" s="147" t="s">
        <v>443</v>
      </c>
      <c r="E67" s="147"/>
      <c r="F67" s="147"/>
      <c r="G67" s="147"/>
      <c r="H67" s="147"/>
      <c r="I67" s="148"/>
      <c r="J67" s="149">
        <f>ROUNDUP($J$206,2)</f>
        <v>0</v>
      </c>
      <c r="K67" s="150"/>
    </row>
    <row r="68" spans="2:11" s="102" customFormat="1" ht="21" customHeight="1">
      <c r="B68" s="146"/>
      <c r="C68" s="104"/>
      <c r="D68" s="147" t="s">
        <v>117</v>
      </c>
      <c r="E68" s="147"/>
      <c r="F68" s="147"/>
      <c r="G68" s="147"/>
      <c r="H68" s="147"/>
      <c r="I68" s="148"/>
      <c r="J68" s="149">
        <f>ROUNDUP($J$219,2)</f>
        <v>0</v>
      </c>
      <c r="K68" s="150"/>
    </row>
    <row r="69" spans="2:11" s="102" customFormat="1" ht="15.75" customHeight="1">
      <c r="B69" s="146"/>
      <c r="C69" s="104"/>
      <c r="D69" s="147" t="s">
        <v>118</v>
      </c>
      <c r="E69" s="147"/>
      <c r="F69" s="147"/>
      <c r="G69" s="147"/>
      <c r="H69" s="147"/>
      <c r="I69" s="148"/>
      <c r="J69" s="149">
        <f>ROUNDUP($J$267,2)</f>
        <v>0</v>
      </c>
      <c r="K69" s="150"/>
    </row>
    <row r="70" spans="2:11" s="102" customFormat="1" ht="21" customHeight="1">
      <c r="B70" s="146"/>
      <c r="C70" s="104"/>
      <c r="D70" s="147" t="s">
        <v>119</v>
      </c>
      <c r="E70" s="147"/>
      <c r="F70" s="147"/>
      <c r="G70" s="147"/>
      <c r="H70" s="147"/>
      <c r="I70" s="148"/>
      <c r="J70" s="149">
        <f>ROUNDUP($J$277,2)</f>
        <v>0</v>
      </c>
      <c r="K70" s="150"/>
    </row>
    <row r="71" spans="2:11" s="7" customFormat="1" ht="22.5" customHeight="1">
      <c r="B71" s="27"/>
      <c r="C71" s="28"/>
      <c r="D71" s="28"/>
      <c r="E71" s="28"/>
      <c r="F71" s="28"/>
      <c r="G71" s="28"/>
      <c r="H71" s="28"/>
      <c r="J71" s="28"/>
      <c r="K71" s="32"/>
    </row>
    <row r="72" spans="2:11" s="7" customFormat="1" ht="7.5" customHeight="1">
      <c r="B72" s="48"/>
      <c r="C72" s="49"/>
      <c r="D72" s="49"/>
      <c r="E72" s="49"/>
      <c r="F72" s="49"/>
      <c r="G72" s="49"/>
      <c r="H72" s="49"/>
      <c r="I72" s="133"/>
      <c r="J72" s="49"/>
      <c r="K72" s="50"/>
    </row>
    <row r="76" spans="2:12" s="7" customFormat="1" ht="7.5" customHeight="1">
      <c r="B76" s="51"/>
      <c r="C76" s="52"/>
      <c r="D76" s="52"/>
      <c r="E76" s="52"/>
      <c r="F76" s="52"/>
      <c r="G76" s="52"/>
      <c r="H76" s="52"/>
      <c r="I76" s="135"/>
      <c r="J76" s="52"/>
      <c r="K76" s="52"/>
      <c r="L76" s="53"/>
    </row>
    <row r="77" spans="2:12" s="7" customFormat="1" ht="37.5" customHeight="1">
      <c r="B77" s="27"/>
      <c r="C77" s="13" t="s">
        <v>120</v>
      </c>
      <c r="D77" s="28"/>
      <c r="E77" s="28"/>
      <c r="F77" s="28"/>
      <c r="G77" s="28"/>
      <c r="H77" s="28"/>
      <c r="J77" s="28"/>
      <c r="K77" s="28"/>
      <c r="L77" s="53"/>
    </row>
    <row r="78" spans="2:12" s="7" customFormat="1" ht="7.5" customHeight="1">
      <c r="B78" s="27"/>
      <c r="C78" s="28"/>
      <c r="D78" s="28"/>
      <c r="E78" s="28"/>
      <c r="F78" s="28"/>
      <c r="G78" s="28"/>
      <c r="H78" s="28"/>
      <c r="J78" s="28"/>
      <c r="K78" s="28"/>
      <c r="L78" s="53"/>
    </row>
    <row r="79" spans="2:12" s="7" customFormat="1" ht="15" customHeight="1">
      <c r="B79" s="27"/>
      <c r="C79" s="22" t="s">
        <v>15</v>
      </c>
      <c r="D79" s="28"/>
      <c r="E79" s="28"/>
      <c r="F79" s="28"/>
      <c r="G79" s="28"/>
      <c r="H79" s="28"/>
      <c r="J79" s="28"/>
      <c r="K79" s="28"/>
      <c r="L79" s="53"/>
    </row>
    <row r="80" spans="2:12" s="7" customFormat="1" ht="16.5" customHeight="1">
      <c r="B80" s="27"/>
      <c r="C80" s="28"/>
      <c r="D80" s="28"/>
      <c r="E80" s="118" t="str">
        <f>$E$7</f>
        <v>Oprava opěrné zdi v ulici Pražská silnice v Karlových Varech</v>
      </c>
      <c r="F80" s="28"/>
      <c r="G80" s="28"/>
      <c r="H80" s="28"/>
      <c r="J80" s="28"/>
      <c r="K80" s="28"/>
      <c r="L80" s="53"/>
    </row>
    <row r="81" spans="2:12" s="2" customFormat="1" ht="15.75" customHeight="1">
      <c r="B81" s="11"/>
      <c r="C81" s="22" t="s">
        <v>105</v>
      </c>
      <c r="D81" s="12"/>
      <c r="E81" s="12"/>
      <c r="F81" s="12"/>
      <c r="G81" s="12"/>
      <c r="H81" s="12"/>
      <c r="J81" s="12"/>
      <c r="K81" s="12"/>
      <c r="L81" s="151"/>
    </row>
    <row r="82" spans="2:12" s="7" customFormat="1" ht="16.5" customHeight="1">
      <c r="B82" s="27"/>
      <c r="C82" s="28"/>
      <c r="D82" s="28"/>
      <c r="E82" s="118" t="s">
        <v>438</v>
      </c>
      <c r="F82" s="28"/>
      <c r="G82" s="28"/>
      <c r="H82" s="28"/>
      <c r="J82" s="28"/>
      <c r="K82" s="28"/>
      <c r="L82" s="53"/>
    </row>
    <row r="83" spans="2:12" s="7" customFormat="1" ht="15" customHeight="1">
      <c r="B83" s="27"/>
      <c r="C83" s="22" t="s">
        <v>107</v>
      </c>
      <c r="D83" s="28"/>
      <c r="E83" s="28"/>
      <c r="F83" s="28"/>
      <c r="G83" s="28"/>
      <c r="H83" s="28"/>
      <c r="J83" s="28"/>
      <c r="K83" s="28"/>
      <c r="L83" s="53"/>
    </row>
    <row r="84" spans="2:12" s="7" customFormat="1" ht="19.5" customHeight="1">
      <c r="B84" s="27"/>
      <c r="C84" s="28"/>
      <c r="D84" s="28"/>
      <c r="E84" s="60" t="str">
        <f>$E$11</f>
        <v>SO.03 01 - Soupis prací</v>
      </c>
      <c r="F84" s="28"/>
      <c r="G84" s="28"/>
      <c r="H84" s="28"/>
      <c r="J84" s="28"/>
      <c r="K84" s="28"/>
      <c r="L84" s="53"/>
    </row>
    <row r="85" spans="2:12" s="7" customFormat="1" ht="7.5" customHeight="1">
      <c r="B85" s="27"/>
      <c r="C85" s="28"/>
      <c r="D85" s="28"/>
      <c r="E85" s="28"/>
      <c r="F85" s="28"/>
      <c r="G85" s="28"/>
      <c r="H85" s="28"/>
      <c r="J85" s="28"/>
      <c r="K85" s="28"/>
      <c r="L85" s="53"/>
    </row>
    <row r="86" spans="2:12" s="7" customFormat="1" ht="18.75" customHeight="1">
      <c r="B86" s="27"/>
      <c r="C86" s="22" t="s">
        <v>22</v>
      </c>
      <c r="D86" s="28"/>
      <c r="E86" s="28"/>
      <c r="F86" s="18" t="str">
        <f>$F$14</f>
        <v>Karlovy Vary</v>
      </c>
      <c r="G86" s="28"/>
      <c r="H86" s="28"/>
      <c r="I86" s="123" t="s">
        <v>24</v>
      </c>
      <c r="J86" s="63">
        <f>IF($J$14="","",$J$14)</f>
        <v>0</v>
      </c>
      <c r="K86" s="28"/>
      <c r="L86" s="53"/>
    </row>
    <row r="87" spans="2:12" s="7" customFormat="1" ht="7.5" customHeight="1">
      <c r="B87" s="27"/>
      <c r="C87" s="28"/>
      <c r="D87" s="28"/>
      <c r="E87" s="28"/>
      <c r="F87" s="28"/>
      <c r="G87" s="28"/>
      <c r="H87" s="28"/>
      <c r="J87" s="28"/>
      <c r="K87" s="28"/>
      <c r="L87" s="53"/>
    </row>
    <row r="88" spans="2:12" s="7" customFormat="1" ht="15.75" customHeight="1">
      <c r="B88" s="27"/>
      <c r="C88" s="22" t="s">
        <v>28</v>
      </c>
      <c r="D88" s="28"/>
      <c r="E88" s="28"/>
      <c r="F88" s="18" t="str">
        <f>$E$17</f>
        <v>Statutární město Karlovy Vary</v>
      </c>
      <c r="G88" s="28"/>
      <c r="H88" s="28"/>
      <c r="I88" s="123" t="s">
        <v>35</v>
      </c>
      <c r="J88" s="18" t="str">
        <f>$E$23</f>
        <v>Ing. Miloslav Čáp, Ph.D.</v>
      </c>
      <c r="K88" s="28"/>
      <c r="L88" s="53"/>
    </row>
    <row r="89" spans="2:12" s="7" customFormat="1" ht="15" customHeight="1">
      <c r="B89" s="27"/>
      <c r="C89" s="22" t="s">
        <v>33</v>
      </c>
      <c r="D89" s="28"/>
      <c r="E89" s="28"/>
      <c r="F89" s="18">
        <f>IF($E$20="","",$E$20)</f>
        <v>0</v>
      </c>
      <c r="G89" s="28"/>
      <c r="H89" s="28"/>
      <c r="J89" s="28"/>
      <c r="K89" s="28"/>
      <c r="L89" s="53"/>
    </row>
    <row r="90" spans="2:12" s="7" customFormat="1" ht="11.25" customHeight="1">
      <c r="B90" s="27"/>
      <c r="C90" s="28"/>
      <c r="D90" s="28"/>
      <c r="E90" s="28"/>
      <c r="F90" s="28"/>
      <c r="G90" s="28"/>
      <c r="H90" s="28"/>
      <c r="J90" s="28"/>
      <c r="K90" s="28"/>
      <c r="L90" s="53"/>
    </row>
    <row r="91" spans="2:20" s="152" customFormat="1" ht="30" customHeight="1">
      <c r="B91" s="153"/>
      <c r="C91" s="154" t="s">
        <v>121</v>
      </c>
      <c r="D91" s="155" t="s">
        <v>60</v>
      </c>
      <c r="E91" s="155" t="s">
        <v>56</v>
      </c>
      <c r="F91" s="155" t="s">
        <v>122</v>
      </c>
      <c r="G91" s="155" t="s">
        <v>123</v>
      </c>
      <c r="H91" s="155" t="s">
        <v>124</v>
      </c>
      <c r="I91" s="156" t="s">
        <v>125</v>
      </c>
      <c r="J91" s="155" t="s">
        <v>126</v>
      </c>
      <c r="K91" s="157" t="s">
        <v>127</v>
      </c>
      <c r="L91" s="158"/>
      <c r="M91" s="75" t="s">
        <v>128</v>
      </c>
      <c r="N91" s="76" t="s">
        <v>45</v>
      </c>
      <c r="O91" s="76" t="s">
        <v>129</v>
      </c>
      <c r="P91" s="76" t="s">
        <v>130</v>
      </c>
      <c r="Q91" s="76" t="s">
        <v>131</v>
      </c>
      <c r="R91" s="76" t="s">
        <v>132</v>
      </c>
      <c r="S91" s="76" t="s">
        <v>133</v>
      </c>
      <c r="T91" s="77" t="s">
        <v>134</v>
      </c>
    </row>
    <row r="92" spans="2:63" s="7" customFormat="1" ht="30" customHeight="1">
      <c r="B92" s="27"/>
      <c r="C92" s="82" t="s">
        <v>112</v>
      </c>
      <c r="D92" s="28"/>
      <c r="E92" s="28"/>
      <c r="F92" s="28"/>
      <c r="G92" s="28"/>
      <c r="H92" s="28"/>
      <c r="J92" s="159">
        <f>$BK$92</f>
        <v>0</v>
      </c>
      <c r="K92" s="28"/>
      <c r="L92" s="53"/>
      <c r="M92" s="79"/>
      <c r="N92" s="80"/>
      <c r="O92" s="80"/>
      <c r="P92" s="160">
        <f>$P$93</f>
        <v>0</v>
      </c>
      <c r="Q92" s="80"/>
      <c r="R92" s="160">
        <f>$R$93</f>
        <v>33.6711114525</v>
      </c>
      <c r="S92" s="80"/>
      <c r="T92" s="161">
        <f>$T$93</f>
        <v>3.610696</v>
      </c>
      <c r="AT92" s="7" t="s">
        <v>74</v>
      </c>
      <c r="AU92" s="7" t="s">
        <v>113</v>
      </c>
      <c r="BK92" s="162">
        <f>$BK$93</f>
        <v>0</v>
      </c>
    </row>
    <row r="93" spans="2:63" s="163" customFormat="1" ht="37.5" customHeight="1">
      <c r="B93" s="164"/>
      <c r="C93" s="165"/>
      <c r="D93" s="166" t="s">
        <v>74</v>
      </c>
      <c r="E93" s="167" t="s">
        <v>135</v>
      </c>
      <c r="F93" s="167" t="s">
        <v>136</v>
      </c>
      <c r="G93" s="165"/>
      <c r="H93" s="165"/>
      <c r="J93" s="168">
        <f>$BK$93</f>
        <v>0</v>
      </c>
      <c r="K93" s="165"/>
      <c r="L93" s="169"/>
      <c r="M93" s="170"/>
      <c r="N93" s="165"/>
      <c r="O93" s="165"/>
      <c r="P93" s="171">
        <f>$P$94+$P$172+$P$189+$P$195+$P$200+$P$206+$P$219+$P$277</f>
        <v>0</v>
      </c>
      <c r="Q93" s="165"/>
      <c r="R93" s="171">
        <f>$R$94+$R$172+$R$189+$R$195+$R$200+$R$206+$R$219+$R$277</f>
        <v>33.6711114525</v>
      </c>
      <c r="S93" s="165"/>
      <c r="T93" s="172">
        <f>$T$94+$T$172+$T$189+$T$195+$T$200+$T$206+$T$219+$T$277</f>
        <v>3.610696</v>
      </c>
      <c r="AR93" s="173" t="s">
        <v>21</v>
      </c>
      <c r="AT93" s="173" t="s">
        <v>74</v>
      </c>
      <c r="AU93" s="173" t="s">
        <v>75</v>
      </c>
      <c r="AY93" s="173" t="s">
        <v>137</v>
      </c>
      <c r="BK93" s="174">
        <f>$BK$94+$BK$172+$BK$189+$BK$195+$BK$200+$BK$206+$BK$219+$BK$277</f>
        <v>0</v>
      </c>
    </row>
    <row r="94" spans="2:63" s="163" customFormat="1" ht="21" customHeight="1">
      <c r="B94" s="164"/>
      <c r="C94" s="165"/>
      <c r="D94" s="166" t="s">
        <v>74</v>
      </c>
      <c r="E94" s="175" t="s">
        <v>21</v>
      </c>
      <c r="F94" s="175" t="s">
        <v>138</v>
      </c>
      <c r="G94" s="165"/>
      <c r="H94" s="165"/>
      <c r="J94" s="176">
        <f>$BK$94</f>
        <v>0</v>
      </c>
      <c r="K94" s="165"/>
      <c r="L94" s="169"/>
      <c r="M94" s="170"/>
      <c r="N94" s="165"/>
      <c r="O94" s="165"/>
      <c r="P94" s="171">
        <f>SUM($P$95:$P$171)</f>
        <v>0</v>
      </c>
      <c r="Q94" s="165"/>
      <c r="R94" s="171">
        <f>SUM($R$95:$R$171)</f>
        <v>2.5010369999999997</v>
      </c>
      <c r="S94" s="165"/>
      <c r="T94" s="172">
        <f>SUM($T$95:$T$171)</f>
        <v>0</v>
      </c>
      <c r="AR94" s="173" t="s">
        <v>21</v>
      </c>
      <c r="AT94" s="173" t="s">
        <v>74</v>
      </c>
      <c r="AU94" s="173" t="s">
        <v>21</v>
      </c>
      <c r="AY94" s="173" t="s">
        <v>137</v>
      </c>
      <c r="BK94" s="174">
        <f>SUM($BK$95:$BK$171)</f>
        <v>0</v>
      </c>
    </row>
    <row r="95" spans="2:65" s="7" customFormat="1" ht="15.75" customHeight="1">
      <c r="B95" s="27"/>
      <c r="C95" s="177" t="s">
        <v>21</v>
      </c>
      <c r="D95" s="177" t="s">
        <v>139</v>
      </c>
      <c r="E95" s="178" t="s">
        <v>140</v>
      </c>
      <c r="F95" s="179" t="s">
        <v>141</v>
      </c>
      <c r="G95" s="180" t="s">
        <v>142</v>
      </c>
      <c r="H95" s="181">
        <v>3.92</v>
      </c>
      <c r="I95" s="182"/>
      <c r="J95" s="183">
        <f>ROUND($I$95*$H$95,2)</f>
        <v>0</v>
      </c>
      <c r="K95" s="179" t="s">
        <v>143</v>
      </c>
      <c r="L95" s="53"/>
      <c r="M95" s="184"/>
      <c r="N95" s="185" t="s">
        <v>46</v>
      </c>
      <c r="O95" s="28"/>
      <c r="P95" s="28"/>
      <c r="Q95" s="186">
        <v>0</v>
      </c>
      <c r="R95" s="186">
        <f>$Q$95*$H$95</f>
        <v>0</v>
      </c>
      <c r="S95" s="186">
        <v>0</v>
      </c>
      <c r="T95" s="187">
        <f>$S$95*$H$95</f>
        <v>0</v>
      </c>
      <c r="AR95" s="119" t="s">
        <v>144</v>
      </c>
      <c r="AT95" s="119" t="s">
        <v>139</v>
      </c>
      <c r="AU95" s="119" t="s">
        <v>83</v>
      </c>
      <c r="AY95" s="7" t="s">
        <v>137</v>
      </c>
      <c r="BE95" s="188">
        <f>IF($N$95="základní",$J$95,0)</f>
        <v>0</v>
      </c>
      <c r="BF95" s="188">
        <f>IF($N$95="snížená",$J$95,0)</f>
        <v>0</v>
      </c>
      <c r="BG95" s="188">
        <f>IF($N$95="zákl. přenesená",$J$95,0)</f>
        <v>0</v>
      </c>
      <c r="BH95" s="188">
        <f>IF($N$95="sníž. přenesená",$J$95,0)</f>
        <v>0</v>
      </c>
      <c r="BI95" s="188">
        <f>IF($N$95="nulová",$J$95,0)</f>
        <v>0</v>
      </c>
      <c r="BJ95" s="119" t="s">
        <v>21</v>
      </c>
      <c r="BK95" s="188">
        <f>ROUND($I$95*$H$95,2)</f>
        <v>0</v>
      </c>
      <c r="BL95" s="119" t="s">
        <v>144</v>
      </c>
      <c r="BM95" s="119" t="s">
        <v>444</v>
      </c>
    </row>
    <row r="96" spans="2:47" s="7" customFormat="1" ht="27" customHeight="1">
      <c r="B96" s="27"/>
      <c r="C96" s="28"/>
      <c r="D96" s="189" t="s">
        <v>146</v>
      </c>
      <c r="E96" s="28"/>
      <c r="F96" s="190" t="s">
        <v>147</v>
      </c>
      <c r="G96" s="28"/>
      <c r="H96" s="28"/>
      <c r="J96" s="28"/>
      <c r="K96" s="28"/>
      <c r="L96" s="53"/>
      <c r="M96" s="69"/>
      <c r="N96" s="28"/>
      <c r="O96" s="28"/>
      <c r="P96" s="28"/>
      <c r="Q96" s="28"/>
      <c r="R96" s="28"/>
      <c r="S96" s="28"/>
      <c r="T96" s="70"/>
      <c r="AT96" s="7" t="s">
        <v>146</v>
      </c>
      <c r="AU96" s="7" t="s">
        <v>83</v>
      </c>
    </row>
    <row r="97" spans="2:51" s="7" customFormat="1" ht="15.75" customHeight="1">
      <c r="B97" s="193"/>
      <c r="C97" s="194"/>
      <c r="D97" s="191" t="s">
        <v>150</v>
      </c>
      <c r="E97" s="195"/>
      <c r="F97" s="196" t="s">
        <v>445</v>
      </c>
      <c r="G97" s="194"/>
      <c r="H97" s="195"/>
      <c r="J97" s="194"/>
      <c r="K97" s="194"/>
      <c r="L97" s="197"/>
      <c r="M97" s="198"/>
      <c r="N97" s="194"/>
      <c r="O97" s="194"/>
      <c r="P97" s="194"/>
      <c r="Q97" s="194"/>
      <c r="R97" s="194"/>
      <c r="S97" s="194"/>
      <c r="T97" s="199"/>
      <c r="AT97" s="200" t="s">
        <v>150</v>
      </c>
      <c r="AU97" s="200" t="s">
        <v>83</v>
      </c>
      <c r="AV97" s="201" t="s">
        <v>21</v>
      </c>
      <c r="AW97" s="201" t="s">
        <v>113</v>
      </c>
      <c r="AX97" s="201" t="s">
        <v>75</v>
      </c>
      <c r="AY97" s="200" t="s">
        <v>137</v>
      </c>
    </row>
    <row r="98" spans="2:51" s="7" customFormat="1" ht="15.75" customHeight="1">
      <c r="B98" s="202"/>
      <c r="C98" s="203"/>
      <c r="D98" s="191" t="s">
        <v>150</v>
      </c>
      <c r="E98" s="204"/>
      <c r="F98" s="205" t="s">
        <v>446</v>
      </c>
      <c r="G98" s="203"/>
      <c r="H98" s="206">
        <v>3.92</v>
      </c>
      <c r="J98" s="203"/>
      <c r="K98" s="203"/>
      <c r="L98" s="207"/>
      <c r="M98" s="208"/>
      <c r="N98" s="203"/>
      <c r="O98" s="203"/>
      <c r="P98" s="203"/>
      <c r="Q98" s="203"/>
      <c r="R98" s="203"/>
      <c r="S98" s="203"/>
      <c r="T98" s="209"/>
      <c r="AT98" s="210" t="s">
        <v>150</v>
      </c>
      <c r="AU98" s="210" t="s">
        <v>83</v>
      </c>
      <c r="AV98" s="211" t="s">
        <v>83</v>
      </c>
      <c r="AW98" s="211" t="s">
        <v>113</v>
      </c>
      <c r="AX98" s="211" t="s">
        <v>75</v>
      </c>
      <c r="AY98" s="210" t="s">
        <v>137</v>
      </c>
    </row>
    <row r="99" spans="2:65" s="7" customFormat="1" ht="15.75" customHeight="1">
      <c r="B99" s="27"/>
      <c r="C99" s="212" t="s">
        <v>83</v>
      </c>
      <c r="D99" s="212" t="s">
        <v>154</v>
      </c>
      <c r="E99" s="213" t="s">
        <v>155</v>
      </c>
      <c r="F99" s="214" t="s">
        <v>156</v>
      </c>
      <c r="G99" s="215" t="s">
        <v>142</v>
      </c>
      <c r="H99" s="216">
        <v>3.92</v>
      </c>
      <c r="I99" s="217"/>
      <c r="J99" s="218">
        <f>ROUND($I$99*$H$99,2)</f>
        <v>0</v>
      </c>
      <c r="K99" s="214" t="s">
        <v>143</v>
      </c>
      <c r="L99" s="219"/>
      <c r="M99" s="220"/>
      <c r="N99" s="221" t="s">
        <v>46</v>
      </c>
      <c r="O99" s="28"/>
      <c r="P99" s="28"/>
      <c r="Q99" s="186">
        <v>0.6</v>
      </c>
      <c r="R99" s="186">
        <f>$Q$99*$H$99</f>
        <v>2.352</v>
      </c>
      <c r="S99" s="186">
        <v>0</v>
      </c>
      <c r="T99" s="187">
        <f>$S$99*$H$99</f>
        <v>0</v>
      </c>
      <c r="AR99" s="119" t="s">
        <v>157</v>
      </c>
      <c r="AT99" s="119" t="s">
        <v>154</v>
      </c>
      <c r="AU99" s="119" t="s">
        <v>83</v>
      </c>
      <c r="AY99" s="7" t="s">
        <v>137</v>
      </c>
      <c r="BE99" s="188">
        <f>IF($N$99="základní",$J$99,0)</f>
        <v>0</v>
      </c>
      <c r="BF99" s="188">
        <f>IF($N$99="snížená",$J$99,0)</f>
        <v>0</v>
      </c>
      <c r="BG99" s="188">
        <f>IF($N$99="zákl. přenesená",$J$99,0)</f>
        <v>0</v>
      </c>
      <c r="BH99" s="188">
        <f>IF($N$99="sníž. přenesená",$J$99,0)</f>
        <v>0</v>
      </c>
      <c r="BI99" s="188">
        <f>IF($N$99="nulová",$J$99,0)</f>
        <v>0</v>
      </c>
      <c r="BJ99" s="119" t="s">
        <v>21</v>
      </c>
      <c r="BK99" s="188">
        <f>ROUND($I$99*$H$99,2)</f>
        <v>0</v>
      </c>
      <c r="BL99" s="119" t="s">
        <v>144</v>
      </c>
      <c r="BM99" s="119" t="s">
        <v>447</v>
      </c>
    </row>
    <row r="100" spans="2:47" s="7" customFormat="1" ht="16.5" customHeight="1">
      <c r="B100" s="27"/>
      <c r="C100" s="28"/>
      <c r="D100" s="189" t="s">
        <v>146</v>
      </c>
      <c r="E100" s="28"/>
      <c r="F100" s="190" t="s">
        <v>159</v>
      </c>
      <c r="G100" s="28"/>
      <c r="H100" s="28"/>
      <c r="J100" s="28"/>
      <c r="K100" s="28"/>
      <c r="L100" s="53"/>
      <c r="M100" s="69"/>
      <c r="N100" s="28"/>
      <c r="O100" s="28"/>
      <c r="P100" s="28"/>
      <c r="Q100" s="28"/>
      <c r="R100" s="28"/>
      <c r="S100" s="28"/>
      <c r="T100" s="70"/>
      <c r="AT100" s="7" t="s">
        <v>146</v>
      </c>
      <c r="AU100" s="7" t="s">
        <v>83</v>
      </c>
    </row>
    <row r="101" spans="2:51" s="7" customFormat="1" ht="15.75" customHeight="1">
      <c r="B101" s="202"/>
      <c r="C101" s="203"/>
      <c r="D101" s="191" t="s">
        <v>150</v>
      </c>
      <c r="E101" s="204"/>
      <c r="F101" s="205" t="s">
        <v>446</v>
      </c>
      <c r="G101" s="203"/>
      <c r="H101" s="206">
        <v>3.92</v>
      </c>
      <c r="J101" s="203"/>
      <c r="K101" s="203"/>
      <c r="L101" s="207"/>
      <c r="M101" s="208"/>
      <c r="N101" s="203"/>
      <c r="O101" s="203"/>
      <c r="P101" s="203"/>
      <c r="Q101" s="203"/>
      <c r="R101" s="203"/>
      <c r="S101" s="203"/>
      <c r="T101" s="209"/>
      <c r="AT101" s="210" t="s">
        <v>150</v>
      </c>
      <c r="AU101" s="210" t="s">
        <v>83</v>
      </c>
      <c r="AV101" s="211" t="s">
        <v>83</v>
      </c>
      <c r="AW101" s="211" t="s">
        <v>113</v>
      </c>
      <c r="AX101" s="211" t="s">
        <v>21</v>
      </c>
      <c r="AY101" s="210" t="s">
        <v>137</v>
      </c>
    </row>
    <row r="102" spans="2:65" s="7" customFormat="1" ht="15.75" customHeight="1">
      <c r="B102" s="27"/>
      <c r="C102" s="177" t="s">
        <v>160</v>
      </c>
      <c r="D102" s="177" t="s">
        <v>139</v>
      </c>
      <c r="E102" s="178" t="s">
        <v>448</v>
      </c>
      <c r="F102" s="179" t="s">
        <v>449</v>
      </c>
      <c r="G102" s="180" t="s">
        <v>142</v>
      </c>
      <c r="H102" s="181">
        <v>13</v>
      </c>
      <c r="I102" s="182"/>
      <c r="J102" s="183">
        <f>ROUND($I$102*$H$102,2)</f>
        <v>0</v>
      </c>
      <c r="K102" s="179" t="s">
        <v>143</v>
      </c>
      <c r="L102" s="53"/>
      <c r="M102" s="184"/>
      <c r="N102" s="185" t="s">
        <v>46</v>
      </c>
      <c r="O102" s="28"/>
      <c r="P102" s="28"/>
      <c r="Q102" s="186">
        <v>0</v>
      </c>
      <c r="R102" s="186">
        <f>$Q$102*$H$102</f>
        <v>0</v>
      </c>
      <c r="S102" s="186">
        <v>0</v>
      </c>
      <c r="T102" s="187">
        <f>$S$102*$H$102</f>
        <v>0</v>
      </c>
      <c r="AR102" s="119" t="s">
        <v>144</v>
      </c>
      <c r="AT102" s="119" t="s">
        <v>139</v>
      </c>
      <c r="AU102" s="119" t="s">
        <v>83</v>
      </c>
      <c r="AY102" s="7" t="s">
        <v>137</v>
      </c>
      <c r="BE102" s="188">
        <f>IF($N$102="základní",$J$102,0)</f>
        <v>0</v>
      </c>
      <c r="BF102" s="188">
        <f>IF($N$102="snížená",$J$102,0)</f>
        <v>0</v>
      </c>
      <c r="BG102" s="188">
        <f>IF($N$102="zákl. přenesená",$J$102,0)</f>
        <v>0</v>
      </c>
      <c r="BH102" s="188">
        <f>IF($N$102="sníž. přenesená",$J$102,0)</f>
        <v>0</v>
      </c>
      <c r="BI102" s="188">
        <f>IF($N$102="nulová",$J$102,0)</f>
        <v>0</v>
      </c>
      <c r="BJ102" s="119" t="s">
        <v>21</v>
      </c>
      <c r="BK102" s="188">
        <f>ROUND($I$102*$H$102,2)</f>
        <v>0</v>
      </c>
      <c r="BL102" s="119" t="s">
        <v>144</v>
      </c>
      <c r="BM102" s="119" t="s">
        <v>450</v>
      </c>
    </row>
    <row r="103" spans="2:47" s="7" customFormat="1" ht="27" customHeight="1">
      <c r="B103" s="27"/>
      <c r="C103" s="28"/>
      <c r="D103" s="189" t="s">
        <v>146</v>
      </c>
      <c r="E103" s="28"/>
      <c r="F103" s="190" t="s">
        <v>451</v>
      </c>
      <c r="G103" s="28"/>
      <c r="H103" s="28"/>
      <c r="J103" s="28"/>
      <c r="K103" s="28"/>
      <c r="L103" s="53"/>
      <c r="M103" s="69"/>
      <c r="N103" s="28"/>
      <c r="O103" s="28"/>
      <c r="P103" s="28"/>
      <c r="Q103" s="28"/>
      <c r="R103" s="28"/>
      <c r="S103" s="28"/>
      <c r="T103" s="70"/>
      <c r="AT103" s="7" t="s">
        <v>146</v>
      </c>
      <c r="AU103" s="7" t="s">
        <v>83</v>
      </c>
    </row>
    <row r="104" spans="2:51" s="7" customFormat="1" ht="15.75" customHeight="1">
      <c r="B104" s="193"/>
      <c r="C104" s="194"/>
      <c r="D104" s="191" t="s">
        <v>150</v>
      </c>
      <c r="E104" s="195"/>
      <c r="F104" s="196" t="s">
        <v>452</v>
      </c>
      <c r="G104" s="194"/>
      <c r="H104" s="195"/>
      <c r="J104" s="194"/>
      <c r="K104" s="194"/>
      <c r="L104" s="197"/>
      <c r="M104" s="198"/>
      <c r="N104" s="194"/>
      <c r="O104" s="194"/>
      <c r="P104" s="194"/>
      <c r="Q104" s="194"/>
      <c r="R104" s="194"/>
      <c r="S104" s="194"/>
      <c r="T104" s="199"/>
      <c r="AT104" s="200" t="s">
        <v>150</v>
      </c>
      <c r="AU104" s="200" t="s">
        <v>83</v>
      </c>
      <c r="AV104" s="201" t="s">
        <v>21</v>
      </c>
      <c r="AW104" s="201" t="s">
        <v>113</v>
      </c>
      <c r="AX104" s="201" t="s">
        <v>75</v>
      </c>
      <c r="AY104" s="200" t="s">
        <v>137</v>
      </c>
    </row>
    <row r="105" spans="2:51" s="7" customFormat="1" ht="15.75" customHeight="1">
      <c r="B105" s="202"/>
      <c r="C105" s="203"/>
      <c r="D105" s="191" t="s">
        <v>150</v>
      </c>
      <c r="E105" s="204"/>
      <c r="F105" s="205" t="s">
        <v>453</v>
      </c>
      <c r="G105" s="203"/>
      <c r="H105" s="206">
        <v>13</v>
      </c>
      <c r="J105" s="203"/>
      <c r="K105" s="203"/>
      <c r="L105" s="207"/>
      <c r="M105" s="208"/>
      <c r="N105" s="203"/>
      <c r="O105" s="203"/>
      <c r="P105" s="203"/>
      <c r="Q105" s="203"/>
      <c r="R105" s="203"/>
      <c r="S105" s="203"/>
      <c r="T105" s="209"/>
      <c r="AT105" s="210" t="s">
        <v>150</v>
      </c>
      <c r="AU105" s="210" t="s">
        <v>83</v>
      </c>
      <c r="AV105" s="211" t="s">
        <v>83</v>
      </c>
      <c r="AW105" s="211" t="s">
        <v>113</v>
      </c>
      <c r="AX105" s="211" t="s">
        <v>75</v>
      </c>
      <c r="AY105" s="210" t="s">
        <v>137</v>
      </c>
    </row>
    <row r="106" spans="2:65" s="7" customFormat="1" ht="15.75" customHeight="1">
      <c r="B106" s="27"/>
      <c r="C106" s="177" t="s">
        <v>144</v>
      </c>
      <c r="D106" s="177" t="s">
        <v>139</v>
      </c>
      <c r="E106" s="178" t="s">
        <v>454</v>
      </c>
      <c r="F106" s="179" t="s">
        <v>455</v>
      </c>
      <c r="G106" s="180" t="s">
        <v>142</v>
      </c>
      <c r="H106" s="181">
        <v>24.112</v>
      </c>
      <c r="I106" s="182"/>
      <c r="J106" s="183">
        <f>ROUND($I$106*$H$106,2)</f>
        <v>0</v>
      </c>
      <c r="K106" s="179" t="s">
        <v>143</v>
      </c>
      <c r="L106" s="53"/>
      <c r="M106" s="184"/>
      <c r="N106" s="185" t="s">
        <v>46</v>
      </c>
      <c r="O106" s="28"/>
      <c r="P106" s="28"/>
      <c r="Q106" s="186">
        <v>0</v>
      </c>
      <c r="R106" s="186">
        <f>$Q$106*$H$106</f>
        <v>0</v>
      </c>
      <c r="S106" s="186">
        <v>0</v>
      </c>
      <c r="T106" s="187">
        <f>$S$106*$H$106</f>
        <v>0</v>
      </c>
      <c r="AR106" s="119" t="s">
        <v>144</v>
      </c>
      <c r="AT106" s="119" t="s">
        <v>139</v>
      </c>
      <c r="AU106" s="119" t="s">
        <v>83</v>
      </c>
      <c r="AY106" s="7" t="s">
        <v>137</v>
      </c>
      <c r="BE106" s="188">
        <f>IF($N$106="základní",$J$106,0)</f>
        <v>0</v>
      </c>
      <c r="BF106" s="188">
        <f>IF($N$106="snížená",$J$106,0)</f>
        <v>0</v>
      </c>
      <c r="BG106" s="188">
        <f>IF($N$106="zákl. přenesená",$J$106,0)</f>
        <v>0</v>
      </c>
      <c r="BH106" s="188">
        <f>IF($N$106="sníž. přenesená",$J$106,0)</f>
        <v>0</v>
      </c>
      <c r="BI106" s="188">
        <f>IF($N$106="nulová",$J$106,0)</f>
        <v>0</v>
      </c>
      <c r="BJ106" s="119" t="s">
        <v>21</v>
      </c>
      <c r="BK106" s="188">
        <f>ROUND($I$106*$H$106,2)</f>
        <v>0</v>
      </c>
      <c r="BL106" s="119" t="s">
        <v>144</v>
      </c>
      <c r="BM106" s="119" t="s">
        <v>456</v>
      </c>
    </row>
    <row r="107" spans="2:47" s="7" customFormat="1" ht="27" customHeight="1">
      <c r="B107" s="27"/>
      <c r="C107" s="28"/>
      <c r="D107" s="189" t="s">
        <v>146</v>
      </c>
      <c r="E107" s="28"/>
      <c r="F107" s="190" t="s">
        <v>457</v>
      </c>
      <c r="G107" s="28"/>
      <c r="H107" s="28"/>
      <c r="J107" s="28"/>
      <c r="K107" s="28"/>
      <c r="L107" s="53"/>
      <c r="M107" s="69"/>
      <c r="N107" s="28"/>
      <c r="O107" s="28"/>
      <c r="P107" s="28"/>
      <c r="Q107" s="28"/>
      <c r="R107" s="28"/>
      <c r="S107" s="28"/>
      <c r="T107" s="70"/>
      <c r="AT107" s="7" t="s">
        <v>146</v>
      </c>
      <c r="AU107" s="7" t="s">
        <v>83</v>
      </c>
    </row>
    <row r="108" spans="2:47" s="7" customFormat="1" ht="30.75" customHeight="1">
      <c r="B108" s="27"/>
      <c r="C108" s="28"/>
      <c r="D108" s="191" t="s">
        <v>222</v>
      </c>
      <c r="E108" s="28"/>
      <c r="F108" s="192" t="s">
        <v>458</v>
      </c>
      <c r="G108" s="28"/>
      <c r="H108" s="28"/>
      <c r="J108" s="28"/>
      <c r="K108" s="28"/>
      <c r="L108" s="53"/>
      <c r="M108" s="69"/>
      <c r="N108" s="28"/>
      <c r="O108" s="28"/>
      <c r="P108" s="28"/>
      <c r="Q108" s="28"/>
      <c r="R108" s="28"/>
      <c r="S108" s="28"/>
      <c r="T108" s="70"/>
      <c r="AT108" s="7" t="s">
        <v>222</v>
      </c>
      <c r="AU108" s="7" t="s">
        <v>83</v>
      </c>
    </row>
    <row r="109" spans="2:51" s="7" customFormat="1" ht="15.75" customHeight="1">
      <c r="B109" s="193"/>
      <c r="C109" s="194"/>
      <c r="D109" s="191" t="s">
        <v>150</v>
      </c>
      <c r="E109" s="195"/>
      <c r="F109" s="196" t="s">
        <v>459</v>
      </c>
      <c r="G109" s="194"/>
      <c r="H109" s="195"/>
      <c r="J109" s="194"/>
      <c r="K109" s="194"/>
      <c r="L109" s="197"/>
      <c r="M109" s="198"/>
      <c r="N109" s="194"/>
      <c r="O109" s="194"/>
      <c r="P109" s="194"/>
      <c r="Q109" s="194"/>
      <c r="R109" s="194"/>
      <c r="S109" s="194"/>
      <c r="T109" s="199"/>
      <c r="AT109" s="200" t="s">
        <v>150</v>
      </c>
      <c r="AU109" s="200" t="s">
        <v>83</v>
      </c>
      <c r="AV109" s="201" t="s">
        <v>21</v>
      </c>
      <c r="AW109" s="201" t="s">
        <v>113</v>
      </c>
      <c r="AX109" s="201" t="s">
        <v>75</v>
      </c>
      <c r="AY109" s="200" t="s">
        <v>137</v>
      </c>
    </row>
    <row r="110" spans="2:51" s="7" customFormat="1" ht="15.75" customHeight="1">
      <c r="B110" s="202"/>
      <c r="C110" s="203"/>
      <c r="D110" s="191" t="s">
        <v>150</v>
      </c>
      <c r="E110" s="204"/>
      <c r="F110" s="205" t="s">
        <v>460</v>
      </c>
      <c r="G110" s="203"/>
      <c r="H110" s="206">
        <v>24.112</v>
      </c>
      <c r="J110" s="203"/>
      <c r="K110" s="203"/>
      <c r="L110" s="207"/>
      <c r="M110" s="208"/>
      <c r="N110" s="203"/>
      <c r="O110" s="203"/>
      <c r="P110" s="203"/>
      <c r="Q110" s="203"/>
      <c r="R110" s="203"/>
      <c r="S110" s="203"/>
      <c r="T110" s="209"/>
      <c r="AT110" s="210" t="s">
        <v>150</v>
      </c>
      <c r="AU110" s="210" t="s">
        <v>83</v>
      </c>
      <c r="AV110" s="211" t="s">
        <v>83</v>
      </c>
      <c r="AW110" s="211" t="s">
        <v>113</v>
      </c>
      <c r="AX110" s="211" t="s">
        <v>75</v>
      </c>
      <c r="AY110" s="210" t="s">
        <v>137</v>
      </c>
    </row>
    <row r="111" spans="2:65" s="7" customFormat="1" ht="15.75" customHeight="1">
      <c r="B111" s="27"/>
      <c r="C111" s="177" t="s">
        <v>176</v>
      </c>
      <c r="D111" s="177" t="s">
        <v>139</v>
      </c>
      <c r="E111" s="178" t="s">
        <v>461</v>
      </c>
      <c r="F111" s="179" t="s">
        <v>462</v>
      </c>
      <c r="G111" s="180" t="s">
        <v>142</v>
      </c>
      <c r="H111" s="181">
        <v>24.112</v>
      </c>
      <c r="I111" s="182"/>
      <c r="J111" s="183">
        <f>ROUND($I$111*$H$111,2)</f>
        <v>0</v>
      </c>
      <c r="K111" s="179" t="s">
        <v>143</v>
      </c>
      <c r="L111" s="53"/>
      <c r="M111" s="184"/>
      <c r="N111" s="185" t="s">
        <v>46</v>
      </c>
      <c r="O111" s="28"/>
      <c r="P111" s="28"/>
      <c r="Q111" s="186">
        <v>0</v>
      </c>
      <c r="R111" s="186">
        <f>$Q$111*$H$111</f>
        <v>0</v>
      </c>
      <c r="S111" s="186">
        <v>0</v>
      </c>
      <c r="T111" s="187">
        <f>$S$111*$H$111</f>
        <v>0</v>
      </c>
      <c r="AR111" s="119" t="s">
        <v>144</v>
      </c>
      <c r="AT111" s="119" t="s">
        <v>139</v>
      </c>
      <c r="AU111" s="119" t="s">
        <v>83</v>
      </c>
      <c r="AY111" s="7" t="s">
        <v>137</v>
      </c>
      <c r="BE111" s="188">
        <f>IF($N$111="základní",$J$111,0)</f>
        <v>0</v>
      </c>
      <c r="BF111" s="188">
        <f>IF($N$111="snížená",$J$111,0)</f>
        <v>0</v>
      </c>
      <c r="BG111" s="188">
        <f>IF($N$111="zákl. přenesená",$J$111,0)</f>
        <v>0</v>
      </c>
      <c r="BH111" s="188">
        <f>IF($N$111="sníž. přenesená",$J$111,0)</f>
        <v>0</v>
      </c>
      <c r="BI111" s="188">
        <f>IF($N$111="nulová",$J$111,0)</f>
        <v>0</v>
      </c>
      <c r="BJ111" s="119" t="s">
        <v>21</v>
      </c>
      <c r="BK111" s="188">
        <f>ROUND($I$111*$H$111,2)</f>
        <v>0</v>
      </c>
      <c r="BL111" s="119" t="s">
        <v>144</v>
      </c>
      <c r="BM111" s="119" t="s">
        <v>463</v>
      </c>
    </row>
    <row r="112" spans="2:47" s="7" customFormat="1" ht="27" customHeight="1">
      <c r="B112" s="27"/>
      <c r="C112" s="28"/>
      <c r="D112" s="189" t="s">
        <v>146</v>
      </c>
      <c r="E112" s="28"/>
      <c r="F112" s="190" t="s">
        <v>464</v>
      </c>
      <c r="G112" s="28"/>
      <c r="H112" s="28"/>
      <c r="J112" s="28"/>
      <c r="K112" s="28"/>
      <c r="L112" s="53"/>
      <c r="M112" s="69"/>
      <c r="N112" s="28"/>
      <c r="O112" s="28"/>
      <c r="P112" s="28"/>
      <c r="Q112" s="28"/>
      <c r="R112" s="28"/>
      <c r="S112" s="28"/>
      <c r="T112" s="70"/>
      <c r="AT112" s="7" t="s">
        <v>146</v>
      </c>
      <c r="AU112" s="7" t="s">
        <v>83</v>
      </c>
    </row>
    <row r="113" spans="2:47" s="7" customFormat="1" ht="30.75" customHeight="1">
      <c r="B113" s="27"/>
      <c r="C113" s="28"/>
      <c r="D113" s="191" t="s">
        <v>222</v>
      </c>
      <c r="E113" s="28"/>
      <c r="F113" s="192" t="s">
        <v>465</v>
      </c>
      <c r="G113" s="28"/>
      <c r="H113" s="28"/>
      <c r="J113" s="28"/>
      <c r="K113" s="28"/>
      <c r="L113" s="53"/>
      <c r="M113" s="69"/>
      <c r="N113" s="28"/>
      <c r="O113" s="28"/>
      <c r="P113" s="28"/>
      <c r="Q113" s="28"/>
      <c r="R113" s="28"/>
      <c r="S113" s="28"/>
      <c r="T113" s="70"/>
      <c r="AT113" s="7" t="s">
        <v>222</v>
      </c>
      <c r="AU113" s="7" t="s">
        <v>83</v>
      </c>
    </row>
    <row r="114" spans="2:51" s="7" customFormat="1" ht="15.75" customHeight="1">
      <c r="B114" s="193"/>
      <c r="C114" s="194"/>
      <c r="D114" s="191" t="s">
        <v>150</v>
      </c>
      <c r="E114" s="195"/>
      <c r="F114" s="196" t="s">
        <v>459</v>
      </c>
      <c r="G114" s="194"/>
      <c r="H114" s="195"/>
      <c r="J114" s="194"/>
      <c r="K114" s="194"/>
      <c r="L114" s="197"/>
      <c r="M114" s="198"/>
      <c r="N114" s="194"/>
      <c r="O114" s="194"/>
      <c r="P114" s="194"/>
      <c r="Q114" s="194"/>
      <c r="R114" s="194"/>
      <c r="S114" s="194"/>
      <c r="T114" s="199"/>
      <c r="AT114" s="200" t="s">
        <v>150</v>
      </c>
      <c r="AU114" s="200" t="s">
        <v>83</v>
      </c>
      <c r="AV114" s="201" t="s">
        <v>21</v>
      </c>
      <c r="AW114" s="201" t="s">
        <v>113</v>
      </c>
      <c r="AX114" s="201" t="s">
        <v>75</v>
      </c>
      <c r="AY114" s="200" t="s">
        <v>137</v>
      </c>
    </row>
    <row r="115" spans="2:51" s="7" customFormat="1" ht="15.75" customHeight="1">
      <c r="B115" s="202"/>
      <c r="C115" s="203"/>
      <c r="D115" s="191" t="s">
        <v>150</v>
      </c>
      <c r="E115" s="204"/>
      <c r="F115" s="205" t="s">
        <v>460</v>
      </c>
      <c r="G115" s="203"/>
      <c r="H115" s="206">
        <v>24.112</v>
      </c>
      <c r="J115" s="203"/>
      <c r="K115" s="203"/>
      <c r="L115" s="207"/>
      <c r="M115" s="208"/>
      <c r="N115" s="203"/>
      <c r="O115" s="203"/>
      <c r="P115" s="203"/>
      <c r="Q115" s="203"/>
      <c r="R115" s="203"/>
      <c r="S115" s="203"/>
      <c r="T115" s="209"/>
      <c r="AT115" s="210" t="s">
        <v>150</v>
      </c>
      <c r="AU115" s="210" t="s">
        <v>83</v>
      </c>
      <c r="AV115" s="211" t="s">
        <v>83</v>
      </c>
      <c r="AW115" s="211" t="s">
        <v>113</v>
      </c>
      <c r="AX115" s="211" t="s">
        <v>75</v>
      </c>
      <c r="AY115" s="210" t="s">
        <v>137</v>
      </c>
    </row>
    <row r="116" spans="2:65" s="7" customFormat="1" ht="15.75" customHeight="1">
      <c r="B116" s="27"/>
      <c r="C116" s="177" t="s">
        <v>183</v>
      </c>
      <c r="D116" s="177" t="s">
        <v>139</v>
      </c>
      <c r="E116" s="178" t="s">
        <v>466</v>
      </c>
      <c r="F116" s="179" t="s">
        <v>467</v>
      </c>
      <c r="G116" s="180" t="s">
        <v>191</v>
      </c>
      <c r="H116" s="181">
        <v>160</v>
      </c>
      <c r="I116" s="182"/>
      <c r="J116" s="183">
        <f>ROUND($I$116*$H$116,2)</f>
        <v>0</v>
      </c>
      <c r="K116" s="179" t="s">
        <v>143</v>
      </c>
      <c r="L116" s="53"/>
      <c r="M116" s="184"/>
      <c r="N116" s="185" t="s">
        <v>46</v>
      </c>
      <c r="O116" s="28"/>
      <c r="P116" s="28"/>
      <c r="Q116" s="186">
        <v>0.00033</v>
      </c>
      <c r="R116" s="186">
        <f>$Q$116*$H$116</f>
        <v>0.0528</v>
      </c>
      <c r="S116" s="186">
        <v>0</v>
      </c>
      <c r="T116" s="187">
        <f>$S$116*$H$116</f>
        <v>0</v>
      </c>
      <c r="AR116" s="119" t="s">
        <v>144</v>
      </c>
      <c r="AT116" s="119" t="s">
        <v>139</v>
      </c>
      <c r="AU116" s="119" t="s">
        <v>83</v>
      </c>
      <c r="AY116" s="7" t="s">
        <v>137</v>
      </c>
      <c r="BE116" s="188">
        <f>IF($N$116="základní",$J$116,0)</f>
        <v>0</v>
      </c>
      <c r="BF116" s="188">
        <f>IF($N$116="snížená",$J$116,0)</f>
        <v>0</v>
      </c>
      <c r="BG116" s="188">
        <f>IF($N$116="zákl. přenesená",$J$116,0)</f>
        <v>0</v>
      </c>
      <c r="BH116" s="188">
        <f>IF($N$116="sníž. přenesená",$J$116,0)</f>
        <v>0</v>
      </c>
      <c r="BI116" s="188">
        <f>IF($N$116="nulová",$J$116,0)</f>
        <v>0</v>
      </c>
      <c r="BJ116" s="119" t="s">
        <v>21</v>
      </c>
      <c r="BK116" s="188">
        <f>ROUND($I$116*$H$116,2)</f>
        <v>0</v>
      </c>
      <c r="BL116" s="119" t="s">
        <v>144</v>
      </c>
      <c r="BM116" s="119" t="s">
        <v>468</v>
      </c>
    </row>
    <row r="117" spans="2:47" s="7" customFormat="1" ht="16.5" customHeight="1">
      <c r="B117" s="27"/>
      <c r="C117" s="28"/>
      <c r="D117" s="189" t="s">
        <v>146</v>
      </c>
      <c r="E117" s="28"/>
      <c r="F117" s="190" t="s">
        <v>469</v>
      </c>
      <c r="G117" s="28"/>
      <c r="H117" s="28"/>
      <c r="J117" s="28"/>
      <c r="K117" s="28"/>
      <c r="L117" s="53"/>
      <c r="M117" s="69"/>
      <c r="N117" s="28"/>
      <c r="O117" s="28"/>
      <c r="P117" s="28"/>
      <c r="Q117" s="28"/>
      <c r="R117" s="28"/>
      <c r="S117" s="28"/>
      <c r="T117" s="70"/>
      <c r="AT117" s="7" t="s">
        <v>146</v>
      </c>
      <c r="AU117" s="7" t="s">
        <v>83</v>
      </c>
    </row>
    <row r="118" spans="2:51" s="7" customFormat="1" ht="15.75" customHeight="1">
      <c r="B118" s="193"/>
      <c r="C118" s="194"/>
      <c r="D118" s="191" t="s">
        <v>150</v>
      </c>
      <c r="E118" s="195"/>
      <c r="F118" s="196" t="s">
        <v>470</v>
      </c>
      <c r="G118" s="194"/>
      <c r="H118" s="195"/>
      <c r="J118" s="194"/>
      <c r="K118" s="194"/>
      <c r="L118" s="197"/>
      <c r="M118" s="198"/>
      <c r="N118" s="194"/>
      <c r="O118" s="194"/>
      <c r="P118" s="194"/>
      <c r="Q118" s="194"/>
      <c r="R118" s="194"/>
      <c r="S118" s="194"/>
      <c r="T118" s="199"/>
      <c r="AT118" s="200" t="s">
        <v>150</v>
      </c>
      <c r="AU118" s="200" t="s">
        <v>83</v>
      </c>
      <c r="AV118" s="201" t="s">
        <v>21</v>
      </c>
      <c r="AW118" s="201" t="s">
        <v>113</v>
      </c>
      <c r="AX118" s="201" t="s">
        <v>75</v>
      </c>
      <c r="AY118" s="200" t="s">
        <v>137</v>
      </c>
    </row>
    <row r="119" spans="2:51" s="7" customFormat="1" ht="15.75" customHeight="1">
      <c r="B119" s="202"/>
      <c r="C119" s="203"/>
      <c r="D119" s="191" t="s">
        <v>150</v>
      </c>
      <c r="E119" s="204"/>
      <c r="F119" s="205" t="s">
        <v>471</v>
      </c>
      <c r="G119" s="203"/>
      <c r="H119" s="206">
        <v>160</v>
      </c>
      <c r="J119" s="203"/>
      <c r="K119" s="203"/>
      <c r="L119" s="207"/>
      <c r="M119" s="208"/>
      <c r="N119" s="203"/>
      <c r="O119" s="203"/>
      <c r="P119" s="203"/>
      <c r="Q119" s="203"/>
      <c r="R119" s="203"/>
      <c r="S119" s="203"/>
      <c r="T119" s="209"/>
      <c r="AT119" s="210" t="s">
        <v>150</v>
      </c>
      <c r="AU119" s="210" t="s">
        <v>83</v>
      </c>
      <c r="AV119" s="211" t="s">
        <v>83</v>
      </c>
      <c r="AW119" s="211" t="s">
        <v>113</v>
      </c>
      <c r="AX119" s="211" t="s">
        <v>75</v>
      </c>
      <c r="AY119" s="210" t="s">
        <v>137</v>
      </c>
    </row>
    <row r="120" spans="2:65" s="7" customFormat="1" ht="15.75" customHeight="1">
      <c r="B120" s="27"/>
      <c r="C120" s="177" t="s">
        <v>188</v>
      </c>
      <c r="D120" s="177" t="s">
        <v>139</v>
      </c>
      <c r="E120" s="178" t="s">
        <v>472</v>
      </c>
      <c r="F120" s="179" t="s">
        <v>473</v>
      </c>
      <c r="G120" s="180" t="s">
        <v>268</v>
      </c>
      <c r="H120" s="181">
        <v>40</v>
      </c>
      <c r="I120" s="182"/>
      <c r="J120" s="183">
        <f>ROUND($I$120*$H$120,2)</f>
        <v>0</v>
      </c>
      <c r="K120" s="179" t="s">
        <v>143</v>
      </c>
      <c r="L120" s="53"/>
      <c r="M120" s="184"/>
      <c r="N120" s="185" t="s">
        <v>46</v>
      </c>
      <c r="O120" s="28"/>
      <c r="P120" s="28"/>
      <c r="Q120" s="186">
        <v>0.0024</v>
      </c>
      <c r="R120" s="186">
        <f>$Q$120*$H$120</f>
        <v>0.09599999999999999</v>
      </c>
      <c r="S120" s="186">
        <v>0</v>
      </c>
      <c r="T120" s="187">
        <f>$S$120*$H$120</f>
        <v>0</v>
      </c>
      <c r="AR120" s="119" t="s">
        <v>144</v>
      </c>
      <c r="AT120" s="119" t="s">
        <v>139</v>
      </c>
      <c r="AU120" s="119" t="s">
        <v>83</v>
      </c>
      <c r="AY120" s="7" t="s">
        <v>137</v>
      </c>
      <c r="BE120" s="188">
        <f>IF($N$120="základní",$J$120,0)</f>
        <v>0</v>
      </c>
      <c r="BF120" s="188">
        <f>IF($N$120="snížená",$J$120,0)</f>
        <v>0</v>
      </c>
      <c r="BG120" s="188">
        <f>IF($N$120="zákl. přenesená",$J$120,0)</f>
        <v>0</v>
      </c>
      <c r="BH120" s="188">
        <f>IF($N$120="sníž. přenesená",$J$120,0)</f>
        <v>0</v>
      </c>
      <c r="BI120" s="188">
        <f>IF($N$120="nulová",$J$120,0)</f>
        <v>0</v>
      </c>
      <c r="BJ120" s="119" t="s">
        <v>21</v>
      </c>
      <c r="BK120" s="188">
        <f>ROUND($I$120*$H$120,2)</f>
        <v>0</v>
      </c>
      <c r="BL120" s="119" t="s">
        <v>144</v>
      </c>
      <c r="BM120" s="119" t="s">
        <v>474</v>
      </c>
    </row>
    <row r="121" spans="2:47" s="7" customFormat="1" ht="16.5" customHeight="1">
      <c r="B121" s="27"/>
      <c r="C121" s="28"/>
      <c r="D121" s="189" t="s">
        <v>146</v>
      </c>
      <c r="E121" s="28"/>
      <c r="F121" s="190" t="s">
        <v>475</v>
      </c>
      <c r="G121" s="28"/>
      <c r="H121" s="28"/>
      <c r="J121" s="28"/>
      <c r="K121" s="28"/>
      <c r="L121" s="53"/>
      <c r="M121" s="69"/>
      <c r="N121" s="28"/>
      <c r="O121" s="28"/>
      <c r="P121" s="28"/>
      <c r="Q121" s="28"/>
      <c r="R121" s="28"/>
      <c r="S121" s="28"/>
      <c r="T121" s="70"/>
      <c r="AT121" s="7" t="s">
        <v>146</v>
      </c>
      <c r="AU121" s="7" t="s">
        <v>83</v>
      </c>
    </row>
    <row r="122" spans="2:51" s="7" customFormat="1" ht="15.75" customHeight="1">
      <c r="B122" s="193"/>
      <c r="C122" s="194"/>
      <c r="D122" s="191" t="s">
        <v>150</v>
      </c>
      <c r="E122" s="195"/>
      <c r="F122" s="196" t="s">
        <v>476</v>
      </c>
      <c r="G122" s="194"/>
      <c r="H122" s="195"/>
      <c r="J122" s="194"/>
      <c r="K122" s="194"/>
      <c r="L122" s="197"/>
      <c r="M122" s="198"/>
      <c r="N122" s="194"/>
      <c r="O122" s="194"/>
      <c r="P122" s="194"/>
      <c r="Q122" s="194"/>
      <c r="R122" s="194"/>
      <c r="S122" s="194"/>
      <c r="T122" s="199"/>
      <c r="AT122" s="200" t="s">
        <v>150</v>
      </c>
      <c r="AU122" s="200" t="s">
        <v>83</v>
      </c>
      <c r="AV122" s="201" t="s">
        <v>21</v>
      </c>
      <c r="AW122" s="201" t="s">
        <v>113</v>
      </c>
      <c r="AX122" s="201" t="s">
        <v>75</v>
      </c>
      <c r="AY122" s="200" t="s">
        <v>137</v>
      </c>
    </row>
    <row r="123" spans="2:51" s="7" customFormat="1" ht="15.75" customHeight="1">
      <c r="B123" s="202"/>
      <c r="C123" s="203"/>
      <c r="D123" s="191" t="s">
        <v>150</v>
      </c>
      <c r="E123" s="204"/>
      <c r="F123" s="205" t="s">
        <v>477</v>
      </c>
      <c r="G123" s="203"/>
      <c r="H123" s="206">
        <v>40</v>
      </c>
      <c r="J123" s="203"/>
      <c r="K123" s="203"/>
      <c r="L123" s="207"/>
      <c r="M123" s="208"/>
      <c r="N123" s="203"/>
      <c r="O123" s="203"/>
      <c r="P123" s="203"/>
      <c r="Q123" s="203"/>
      <c r="R123" s="203"/>
      <c r="S123" s="203"/>
      <c r="T123" s="209"/>
      <c r="AT123" s="210" t="s">
        <v>150</v>
      </c>
      <c r="AU123" s="210" t="s">
        <v>83</v>
      </c>
      <c r="AV123" s="211" t="s">
        <v>83</v>
      </c>
      <c r="AW123" s="211" t="s">
        <v>113</v>
      </c>
      <c r="AX123" s="211" t="s">
        <v>75</v>
      </c>
      <c r="AY123" s="210" t="s">
        <v>137</v>
      </c>
    </row>
    <row r="124" spans="2:65" s="7" customFormat="1" ht="15.75" customHeight="1">
      <c r="B124" s="27"/>
      <c r="C124" s="177" t="s">
        <v>157</v>
      </c>
      <c r="D124" s="177" t="s">
        <v>139</v>
      </c>
      <c r="E124" s="178" t="s">
        <v>478</v>
      </c>
      <c r="F124" s="179" t="s">
        <v>479</v>
      </c>
      <c r="G124" s="180" t="s">
        <v>142</v>
      </c>
      <c r="H124" s="181">
        <v>24.112</v>
      </c>
      <c r="I124" s="182"/>
      <c r="J124" s="183">
        <f>ROUND($I$124*$H$124,2)</f>
        <v>0</v>
      </c>
      <c r="K124" s="179" t="s">
        <v>143</v>
      </c>
      <c r="L124" s="53"/>
      <c r="M124" s="184"/>
      <c r="N124" s="185" t="s">
        <v>46</v>
      </c>
      <c r="O124" s="28"/>
      <c r="P124" s="28"/>
      <c r="Q124" s="186">
        <v>0</v>
      </c>
      <c r="R124" s="186">
        <f>$Q$124*$H$124</f>
        <v>0</v>
      </c>
      <c r="S124" s="186">
        <v>0</v>
      </c>
      <c r="T124" s="187">
        <f>$S$124*$H$124</f>
        <v>0</v>
      </c>
      <c r="AR124" s="119" t="s">
        <v>144</v>
      </c>
      <c r="AT124" s="119" t="s">
        <v>139</v>
      </c>
      <c r="AU124" s="119" t="s">
        <v>83</v>
      </c>
      <c r="AY124" s="7" t="s">
        <v>137</v>
      </c>
      <c r="BE124" s="188">
        <f>IF($N$124="základní",$J$124,0)</f>
        <v>0</v>
      </c>
      <c r="BF124" s="188">
        <f>IF($N$124="snížená",$J$124,0)</f>
        <v>0</v>
      </c>
      <c r="BG124" s="188">
        <f>IF($N$124="zákl. přenesená",$J$124,0)</f>
        <v>0</v>
      </c>
      <c r="BH124" s="188">
        <f>IF($N$124="sníž. přenesená",$J$124,0)</f>
        <v>0</v>
      </c>
      <c r="BI124" s="188">
        <f>IF($N$124="nulová",$J$124,0)</f>
        <v>0</v>
      </c>
      <c r="BJ124" s="119" t="s">
        <v>21</v>
      </c>
      <c r="BK124" s="188">
        <f>ROUND($I$124*$H$124,2)</f>
        <v>0</v>
      </c>
      <c r="BL124" s="119" t="s">
        <v>144</v>
      </c>
      <c r="BM124" s="119" t="s">
        <v>480</v>
      </c>
    </row>
    <row r="125" spans="2:47" s="7" customFormat="1" ht="27" customHeight="1">
      <c r="B125" s="27"/>
      <c r="C125" s="28"/>
      <c r="D125" s="189" t="s">
        <v>146</v>
      </c>
      <c r="E125" s="28"/>
      <c r="F125" s="190" t="s">
        <v>481</v>
      </c>
      <c r="G125" s="28"/>
      <c r="H125" s="28"/>
      <c r="J125" s="28"/>
      <c r="K125" s="28"/>
      <c r="L125" s="53"/>
      <c r="M125" s="69"/>
      <c r="N125" s="28"/>
      <c r="O125" s="28"/>
      <c r="P125" s="28"/>
      <c r="Q125" s="28"/>
      <c r="R125" s="28"/>
      <c r="S125" s="28"/>
      <c r="T125" s="70"/>
      <c r="AT125" s="7" t="s">
        <v>146</v>
      </c>
      <c r="AU125" s="7" t="s">
        <v>83</v>
      </c>
    </row>
    <row r="126" spans="2:51" s="7" customFormat="1" ht="15.75" customHeight="1">
      <c r="B126" s="193"/>
      <c r="C126" s="194"/>
      <c r="D126" s="191" t="s">
        <v>150</v>
      </c>
      <c r="E126" s="195"/>
      <c r="F126" s="196" t="s">
        <v>459</v>
      </c>
      <c r="G126" s="194"/>
      <c r="H126" s="195"/>
      <c r="J126" s="194"/>
      <c r="K126" s="194"/>
      <c r="L126" s="197"/>
      <c r="M126" s="198"/>
      <c r="N126" s="194"/>
      <c r="O126" s="194"/>
      <c r="P126" s="194"/>
      <c r="Q126" s="194"/>
      <c r="R126" s="194"/>
      <c r="S126" s="194"/>
      <c r="T126" s="199"/>
      <c r="AT126" s="200" t="s">
        <v>150</v>
      </c>
      <c r="AU126" s="200" t="s">
        <v>83</v>
      </c>
      <c r="AV126" s="201" t="s">
        <v>21</v>
      </c>
      <c r="AW126" s="201" t="s">
        <v>113</v>
      </c>
      <c r="AX126" s="201" t="s">
        <v>75</v>
      </c>
      <c r="AY126" s="200" t="s">
        <v>137</v>
      </c>
    </row>
    <row r="127" spans="2:51" s="7" customFormat="1" ht="15.75" customHeight="1">
      <c r="B127" s="202"/>
      <c r="C127" s="203"/>
      <c r="D127" s="191" t="s">
        <v>150</v>
      </c>
      <c r="E127" s="204"/>
      <c r="F127" s="205" t="s">
        <v>460</v>
      </c>
      <c r="G127" s="203"/>
      <c r="H127" s="206">
        <v>24.112</v>
      </c>
      <c r="J127" s="203"/>
      <c r="K127" s="203"/>
      <c r="L127" s="207"/>
      <c r="M127" s="208"/>
      <c r="N127" s="203"/>
      <c r="O127" s="203"/>
      <c r="P127" s="203"/>
      <c r="Q127" s="203"/>
      <c r="R127" s="203"/>
      <c r="S127" s="203"/>
      <c r="T127" s="209"/>
      <c r="AT127" s="210" t="s">
        <v>150</v>
      </c>
      <c r="AU127" s="210" t="s">
        <v>83</v>
      </c>
      <c r="AV127" s="211" t="s">
        <v>83</v>
      </c>
      <c r="AW127" s="211" t="s">
        <v>113</v>
      </c>
      <c r="AX127" s="211" t="s">
        <v>75</v>
      </c>
      <c r="AY127" s="210" t="s">
        <v>137</v>
      </c>
    </row>
    <row r="128" spans="2:65" s="7" customFormat="1" ht="15.75" customHeight="1">
      <c r="B128" s="27"/>
      <c r="C128" s="177" t="s">
        <v>205</v>
      </c>
      <c r="D128" s="177" t="s">
        <v>139</v>
      </c>
      <c r="E128" s="178" t="s">
        <v>482</v>
      </c>
      <c r="F128" s="179" t="s">
        <v>483</v>
      </c>
      <c r="G128" s="180" t="s">
        <v>142</v>
      </c>
      <c r="H128" s="181">
        <v>24.112</v>
      </c>
      <c r="I128" s="182"/>
      <c r="J128" s="183">
        <f>ROUND($I$128*$H$128,2)</f>
        <v>0</v>
      </c>
      <c r="K128" s="179" t="s">
        <v>143</v>
      </c>
      <c r="L128" s="53"/>
      <c r="M128" s="184"/>
      <c r="N128" s="185" t="s">
        <v>46</v>
      </c>
      <c r="O128" s="28"/>
      <c r="P128" s="28"/>
      <c r="Q128" s="186">
        <v>0</v>
      </c>
      <c r="R128" s="186">
        <f>$Q$128*$H$128</f>
        <v>0</v>
      </c>
      <c r="S128" s="186">
        <v>0</v>
      </c>
      <c r="T128" s="187">
        <f>$S$128*$H$128</f>
        <v>0</v>
      </c>
      <c r="AR128" s="119" t="s">
        <v>144</v>
      </c>
      <c r="AT128" s="119" t="s">
        <v>139</v>
      </c>
      <c r="AU128" s="119" t="s">
        <v>83</v>
      </c>
      <c r="AY128" s="7" t="s">
        <v>137</v>
      </c>
      <c r="BE128" s="188">
        <f>IF($N$128="základní",$J$128,0)</f>
        <v>0</v>
      </c>
      <c r="BF128" s="188">
        <f>IF($N$128="snížená",$J$128,0)</f>
        <v>0</v>
      </c>
      <c r="BG128" s="188">
        <f>IF($N$128="zákl. přenesená",$J$128,0)</f>
        <v>0</v>
      </c>
      <c r="BH128" s="188">
        <f>IF($N$128="sníž. přenesená",$J$128,0)</f>
        <v>0</v>
      </c>
      <c r="BI128" s="188">
        <f>IF($N$128="nulová",$J$128,0)</f>
        <v>0</v>
      </c>
      <c r="BJ128" s="119" t="s">
        <v>21</v>
      </c>
      <c r="BK128" s="188">
        <f>ROUND($I$128*$H$128,2)</f>
        <v>0</v>
      </c>
      <c r="BL128" s="119" t="s">
        <v>144</v>
      </c>
      <c r="BM128" s="119" t="s">
        <v>484</v>
      </c>
    </row>
    <row r="129" spans="2:47" s="7" customFormat="1" ht="27" customHeight="1">
      <c r="B129" s="27"/>
      <c r="C129" s="28"/>
      <c r="D129" s="189" t="s">
        <v>146</v>
      </c>
      <c r="E129" s="28"/>
      <c r="F129" s="190" t="s">
        <v>485</v>
      </c>
      <c r="G129" s="28"/>
      <c r="H129" s="28"/>
      <c r="J129" s="28"/>
      <c r="K129" s="28"/>
      <c r="L129" s="53"/>
      <c r="M129" s="69"/>
      <c r="N129" s="28"/>
      <c r="O129" s="28"/>
      <c r="P129" s="28"/>
      <c r="Q129" s="28"/>
      <c r="R129" s="28"/>
      <c r="S129" s="28"/>
      <c r="T129" s="70"/>
      <c r="AT129" s="7" t="s">
        <v>146</v>
      </c>
      <c r="AU129" s="7" t="s">
        <v>83</v>
      </c>
    </row>
    <row r="130" spans="2:51" s="7" customFormat="1" ht="15.75" customHeight="1">
      <c r="B130" s="193"/>
      <c r="C130" s="194"/>
      <c r="D130" s="191" t="s">
        <v>150</v>
      </c>
      <c r="E130" s="195"/>
      <c r="F130" s="196" t="s">
        <v>486</v>
      </c>
      <c r="G130" s="194"/>
      <c r="H130" s="195"/>
      <c r="J130" s="194"/>
      <c r="K130" s="194"/>
      <c r="L130" s="197"/>
      <c r="M130" s="198"/>
      <c r="N130" s="194"/>
      <c r="O130" s="194"/>
      <c r="P130" s="194"/>
      <c r="Q130" s="194"/>
      <c r="R130" s="194"/>
      <c r="S130" s="194"/>
      <c r="T130" s="199"/>
      <c r="AT130" s="200" t="s">
        <v>150</v>
      </c>
      <c r="AU130" s="200" t="s">
        <v>83</v>
      </c>
      <c r="AV130" s="201" t="s">
        <v>21</v>
      </c>
      <c r="AW130" s="201" t="s">
        <v>113</v>
      </c>
      <c r="AX130" s="201" t="s">
        <v>75</v>
      </c>
      <c r="AY130" s="200" t="s">
        <v>137</v>
      </c>
    </row>
    <row r="131" spans="2:51" s="7" customFormat="1" ht="15.75" customHeight="1">
      <c r="B131" s="202"/>
      <c r="C131" s="203"/>
      <c r="D131" s="191" t="s">
        <v>150</v>
      </c>
      <c r="E131" s="204"/>
      <c r="F131" s="205" t="s">
        <v>487</v>
      </c>
      <c r="G131" s="203"/>
      <c r="H131" s="206">
        <v>24.112</v>
      </c>
      <c r="J131" s="203"/>
      <c r="K131" s="203"/>
      <c r="L131" s="207"/>
      <c r="M131" s="208"/>
      <c r="N131" s="203"/>
      <c r="O131" s="203"/>
      <c r="P131" s="203"/>
      <c r="Q131" s="203"/>
      <c r="R131" s="203"/>
      <c r="S131" s="203"/>
      <c r="T131" s="209"/>
      <c r="AT131" s="210" t="s">
        <v>150</v>
      </c>
      <c r="AU131" s="210" t="s">
        <v>83</v>
      </c>
      <c r="AV131" s="211" t="s">
        <v>83</v>
      </c>
      <c r="AW131" s="211" t="s">
        <v>113</v>
      </c>
      <c r="AX131" s="211" t="s">
        <v>75</v>
      </c>
      <c r="AY131" s="210" t="s">
        <v>137</v>
      </c>
    </row>
    <row r="132" spans="2:65" s="7" customFormat="1" ht="15.75" customHeight="1">
      <c r="B132" s="27"/>
      <c r="C132" s="177" t="s">
        <v>26</v>
      </c>
      <c r="D132" s="177" t="s">
        <v>139</v>
      </c>
      <c r="E132" s="178" t="s">
        <v>212</v>
      </c>
      <c r="F132" s="179" t="s">
        <v>213</v>
      </c>
      <c r="G132" s="180" t="s">
        <v>142</v>
      </c>
      <c r="H132" s="181">
        <v>58.612</v>
      </c>
      <c r="I132" s="182"/>
      <c r="J132" s="183">
        <f>ROUND($I$132*$H$132,2)</f>
        <v>0</v>
      </c>
      <c r="K132" s="179" t="s">
        <v>143</v>
      </c>
      <c r="L132" s="53"/>
      <c r="M132" s="184"/>
      <c r="N132" s="185" t="s">
        <v>46</v>
      </c>
      <c r="O132" s="28"/>
      <c r="P132" s="28"/>
      <c r="Q132" s="186">
        <v>0</v>
      </c>
      <c r="R132" s="186">
        <f>$Q$132*$H$132</f>
        <v>0</v>
      </c>
      <c r="S132" s="186">
        <v>0</v>
      </c>
      <c r="T132" s="187">
        <f>$S$132*$H$132</f>
        <v>0</v>
      </c>
      <c r="AR132" s="119" t="s">
        <v>144</v>
      </c>
      <c r="AT132" s="119" t="s">
        <v>139</v>
      </c>
      <c r="AU132" s="119" t="s">
        <v>83</v>
      </c>
      <c r="AY132" s="7" t="s">
        <v>137</v>
      </c>
      <c r="BE132" s="188">
        <f>IF($N$132="základní",$J$132,0)</f>
        <v>0</v>
      </c>
      <c r="BF132" s="188">
        <f>IF($N$132="snížená",$J$132,0)</f>
        <v>0</v>
      </c>
      <c r="BG132" s="188">
        <f>IF($N$132="zákl. přenesená",$J$132,0)</f>
        <v>0</v>
      </c>
      <c r="BH132" s="188">
        <f>IF($N$132="sníž. přenesená",$J$132,0)</f>
        <v>0</v>
      </c>
      <c r="BI132" s="188">
        <f>IF($N$132="nulová",$J$132,0)</f>
        <v>0</v>
      </c>
      <c r="BJ132" s="119" t="s">
        <v>21</v>
      </c>
      <c r="BK132" s="188">
        <f>ROUND($I$132*$H$132,2)</f>
        <v>0</v>
      </c>
      <c r="BL132" s="119" t="s">
        <v>144</v>
      </c>
      <c r="BM132" s="119" t="s">
        <v>214</v>
      </c>
    </row>
    <row r="133" spans="2:47" s="7" customFormat="1" ht="27" customHeight="1">
      <c r="B133" s="27"/>
      <c r="C133" s="28"/>
      <c r="D133" s="189" t="s">
        <v>146</v>
      </c>
      <c r="E133" s="28"/>
      <c r="F133" s="190" t="s">
        <v>215</v>
      </c>
      <c r="G133" s="28"/>
      <c r="H133" s="28"/>
      <c r="J133" s="28"/>
      <c r="K133" s="28"/>
      <c r="L133" s="53"/>
      <c r="M133" s="69"/>
      <c r="N133" s="28"/>
      <c r="O133" s="28"/>
      <c r="P133" s="28"/>
      <c r="Q133" s="28"/>
      <c r="R133" s="28"/>
      <c r="S133" s="28"/>
      <c r="T133" s="70"/>
      <c r="AT133" s="7" t="s">
        <v>146</v>
      </c>
      <c r="AU133" s="7" t="s">
        <v>83</v>
      </c>
    </row>
    <row r="134" spans="2:51" s="7" customFormat="1" ht="27" customHeight="1">
      <c r="B134" s="193"/>
      <c r="C134" s="194"/>
      <c r="D134" s="191" t="s">
        <v>150</v>
      </c>
      <c r="E134" s="195"/>
      <c r="F134" s="196" t="s">
        <v>488</v>
      </c>
      <c r="G134" s="194"/>
      <c r="H134" s="195"/>
      <c r="J134" s="194"/>
      <c r="K134" s="194"/>
      <c r="L134" s="197"/>
      <c r="M134" s="198"/>
      <c r="N134" s="194"/>
      <c r="O134" s="194"/>
      <c r="P134" s="194"/>
      <c r="Q134" s="194"/>
      <c r="R134" s="194"/>
      <c r="S134" s="194"/>
      <c r="T134" s="199"/>
      <c r="AT134" s="200" t="s">
        <v>150</v>
      </c>
      <c r="AU134" s="200" t="s">
        <v>83</v>
      </c>
      <c r="AV134" s="201" t="s">
        <v>21</v>
      </c>
      <c r="AW134" s="201" t="s">
        <v>113</v>
      </c>
      <c r="AX134" s="201" t="s">
        <v>75</v>
      </c>
      <c r="AY134" s="200" t="s">
        <v>137</v>
      </c>
    </row>
    <row r="135" spans="2:51" s="7" customFormat="1" ht="15.75" customHeight="1">
      <c r="B135" s="193"/>
      <c r="C135" s="194"/>
      <c r="D135" s="191" t="s">
        <v>150</v>
      </c>
      <c r="E135" s="195"/>
      <c r="F135" s="196" t="s">
        <v>489</v>
      </c>
      <c r="G135" s="194"/>
      <c r="H135" s="195"/>
      <c r="J135" s="194"/>
      <c r="K135" s="194"/>
      <c r="L135" s="197"/>
      <c r="M135" s="198"/>
      <c r="N135" s="194"/>
      <c r="O135" s="194"/>
      <c r="P135" s="194"/>
      <c r="Q135" s="194"/>
      <c r="R135" s="194"/>
      <c r="S135" s="194"/>
      <c r="T135" s="199"/>
      <c r="AT135" s="200" t="s">
        <v>150</v>
      </c>
      <c r="AU135" s="200" t="s">
        <v>83</v>
      </c>
      <c r="AV135" s="201" t="s">
        <v>21</v>
      </c>
      <c r="AW135" s="201" t="s">
        <v>113</v>
      </c>
      <c r="AX135" s="201" t="s">
        <v>75</v>
      </c>
      <c r="AY135" s="200" t="s">
        <v>137</v>
      </c>
    </row>
    <row r="136" spans="2:51" s="7" customFormat="1" ht="15.75" customHeight="1">
      <c r="B136" s="202"/>
      <c r="C136" s="203"/>
      <c r="D136" s="191" t="s">
        <v>150</v>
      </c>
      <c r="E136" s="204"/>
      <c r="F136" s="205" t="s">
        <v>490</v>
      </c>
      <c r="G136" s="203"/>
      <c r="H136" s="206">
        <v>58.612</v>
      </c>
      <c r="J136" s="203"/>
      <c r="K136" s="203"/>
      <c r="L136" s="207"/>
      <c r="M136" s="208"/>
      <c r="N136" s="203"/>
      <c r="O136" s="203"/>
      <c r="P136" s="203"/>
      <c r="Q136" s="203"/>
      <c r="R136" s="203"/>
      <c r="S136" s="203"/>
      <c r="T136" s="209"/>
      <c r="AT136" s="210" t="s">
        <v>150</v>
      </c>
      <c r="AU136" s="210" t="s">
        <v>83</v>
      </c>
      <c r="AV136" s="211" t="s">
        <v>83</v>
      </c>
      <c r="AW136" s="211" t="s">
        <v>113</v>
      </c>
      <c r="AX136" s="211" t="s">
        <v>75</v>
      </c>
      <c r="AY136" s="210" t="s">
        <v>137</v>
      </c>
    </row>
    <row r="137" spans="2:65" s="7" customFormat="1" ht="15.75" customHeight="1">
      <c r="B137" s="27"/>
      <c r="C137" s="177" t="s">
        <v>217</v>
      </c>
      <c r="D137" s="177" t="s">
        <v>139</v>
      </c>
      <c r="E137" s="178" t="s">
        <v>218</v>
      </c>
      <c r="F137" s="179" t="s">
        <v>219</v>
      </c>
      <c r="G137" s="180" t="s">
        <v>142</v>
      </c>
      <c r="H137" s="181">
        <v>293.06</v>
      </c>
      <c r="I137" s="182"/>
      <c r="J137" s="183">
        <f>ROUND($I$137*$H$137,2)</f>
        <v>0</v>
      </c>
      <c r="K137" s="179" t="s">
        <v>143</v>
      </c>
      <c r="L137" s="53"/>
      <c r="M137" s="184"/>
      <c r="N137" s="185" t="s">
        <v>46</v>
      </c>
      <c r="O137" s="28"/>
      <c r="P137" s="28"/>
      <c r="Q137" s="186">
        <v>0</v>
      </c>
      <c r="R137" s="186">
        <f>$Q$137*$H$137</f>
        <v>0</v>
      </c>
      <c r="S137" s="186">
        <v>0</v>
      </c>
      <c r="T137" s="187">
        <f>$S$137*$H$137</f>
        <v>0</v>
      </c>
      <c r="AR137" s="119" t="s">
        <v>144</v>
      </c>
      <c r="AT137" s="119" t="s">
        <v>139</v>
      </c>
      <c r="AU137" s="119" t="s">
        <v>83</v>
      </c>
      <c r="AY137" s="7" t="s">
        <v>137</v>
      </c>
      <c r="BE137" s="188">
        <f>IF($N$137="základní",$J$137,0)</f>
        <v>0</v>
      </c>
      <c r="BF137" s="188">
        <f>IF($N$137="snížená",$J$137,0)</f>
        <v>0</v>
      </c>
      <c r="BG137" s="188">
        <f>IF($N$137="zákl. přenesená",$J$137,0)</f>
        <v>0</v>
      </c>
      <c r="BH137" s="188">
        <f>IF($N$137="sníž. přenesená",$J$137,0)</f>
        <v>0</v>
      </c>
      <c r="BI137" s="188">
        <f>IF($N$137="nulová",$J$137,0)</f>
        <v>0</v>
      </c>
      <c r="BJ137" s="119" t="s">
        <v>21</v>
      </c>
      <c r="BK137" s="188">
        <f>ROUND($I$137*$H$137,2)</f>
        <v>0</v>
      </c>
      <c r="BL137" s="119" t="s">
        <v>144</v>
      </c>
      <c r="BM137" s="119" t="s">
        <v>220</v>
      </c>
    </row>
    <row r="138" spans="2:47" s="7" customFormat="1" ht="27" customHeight="1">
      <c r="B138" s="27"/>
      <c r="C138" s="28"/>
      <c r="D138" s="189" t="s">
        <v>146</v>
      </c>
      <c r="E138" s="28"/>
      <c r="F138" s="190" t="s">
        <v>221</v>
      </c>
      <c r="G138" s="28"/>
      <c r="H138" s="28"/>
      <c r="J138" s="28"/>
      <c r="K138" s="28"/>
      <c r="L138" s="53"/>
      <c r="M138" s="69"/>
      <c r="N138" s="28"/>
      <c r="O138" s="28"/>
      <c r="P138" s="28"/>
      <c r="Q138" s="28"/>
      <c r="R138" s="28"/>
      <c r="S138" s="28"/>
      <c r="T138" s="70"/>
      <c r="AT138" s="7" t="s">
        <v>146</v>
      </c>
      <c r="AU138" s="7" t="s">
        <v>83</v>
      </c>
    </row>
    <row r="139" spans="2:47" s="7" customFormat="1" ht="30.75" customHeight="1">
      <c r="B139" s="27"/>
      <c r="C139" s="28"/>
      <c r="D139" s="191" t="s">
        <v>222</v>
      </c>
      <c r="E139" s="28"/>
      <c r="F139" s="192" t="s">
        <v>223</v>
      </c>
      <c r="G139" s="28"/>
      <c r="H139" s="28"/>
      <c r="J139" s="28"/>
      <c r="K139" s="28"/>
      <c r="L139" s="53"/>
      <c r="M139" s="69"/>
      <c r="N139" s="28"/>
      <c r="O139" s="28"/>
      <c r="P139" s="28"/>
      <c r="Q139" s="28"/>
      <c r="R139" s="28"/>
      <c r="S139" s="28"/>
      <c r="T139" s="70"/>
      <c r="AT139" s="7" t="s">
        <v>222</v>
      </c>
      <c r="AU139" s="7" t="s">
        <v>83</v>
      </c>
    </row>
    <row r="140" spans="2:51" s="7" customFormat="1" ht="27" customHeight="1">
      <c r="B140" s="193"/>
      <c r="C140" s="194"/>
      <c r="D140" s="191" t="s">
        <v>150</v>
      </c>
      <c r="E140" s="195"/>
      <c r="F140" s="196" t="s">
        <v>488</v>
      </c>
      <c r="G140" s="194"/>
      <c r="H140" s="195"/>
      <c r="J140" s="194"/>
      <c r="K140" s="194"/>
      <c r="L140" s="197"/>
      <c r="M140" s="198"/>
      <c r="N140" s="194"/>
      <c r="O140" s="194"/>
      <c r="P140" s="194"/>
      <c r="Q140" s="194"/>
      <c r="R140" s="194"/>
      <c r="S140" s="194"/>
      <c r="T140" s="199"/>
      <c r="AT140" s="200" t="s">
        <v>150</v>
      </c>
      <c r="AU140" s="200" t="s">
        <v>83</v>
      </c>
      <c r="AV140" s="201" t="s">
        <v>21</v>
      </c>
      <c r="AW140" s="201" t="s">
        <v>113</v>
      </c>
      <c r="AX140" s="201" t="s">
        <v>75</v>
      </c>
      <c r="AY140" s="200" t="s">
        <v>137</v>
      </c>
    </row>
    <row r="141" spans="2:51" s="7" customFormat="1" ht="15.75" customHeight="1">
      <c r="B141" s="193"/>
      <c r="C141" s="194"/>
      <c r="D141" s="191" t="s">
        <v>150</v>
      </c>
      <c r="E141" s="195"/>
      <c r="F141" s="196" t="s">
        <v>489</v>
      </c>
      <c r="G141" s="194"/>
      <c r="H141" s="195"/>
      <c r="J141" s="194"/>
      <c r="K141" s="194"/>
      <c r="L141" s="197"/>
      <c r="M141" s="198"/>
      <c r="N141" s="194"/>
      <c r="O141" s="194"/>
      <c r="P141" s="194"/>
      <c r="Q141" s="194"/>
      <c r="R141" s="194"/>
      <c r="S141" s="194"/>
      <c r="T141" s="199"/>
      <c r="AT141" s="200" t="s">
        <v>150</v>
      </c>
      <c r="AU141" s="200" t="s">
        <v>83</v>
      </c>
      <c r="AV141" s="201" t="s">
        <v>21</v>
      </c>
      <c r="AW141" s="201" t="s">
        <v>113</v>
      </c>
      <c r="AX141" s="201" t="s">
        <v>75</v>
      </c>
      <c r="AY141" s="200" t="s">
        <v>137</v>
      </c>
    </row>
    <row r="142" spans="2:51" s="7" customFormat="1" ht="15.75" customHeight="1">
      <c r="B142" s="202"/>
      <c r="C142" s="203"/>
      <c r="D142" s="191" t="s">
        <v>150</v>
      </c>
      <c r="E142" s="204"/>
      <c r="F142" s="205" t="s">
        <v>491</v>
      </c>
      <c r="G142" s="203"/>
      <c r="H142" s="206">
        <v>293.06</v>
      </c>
      <c r="J142" s="203"/>
      <c r="K142" s="203"/>
      <c r="L142" s="207"/>
      <c r="M142" s="208"/>
      <c r="N142" s="203"/>
      <c r="O142" s="203"/>
      <c r="P142" s="203"/>
      <c r="Q142" s="203"/>
      <c r="R142" s="203"/>
      <c r="S142" s="203"/>
      <c r="T142" s="209"/>
      <c r="AT142" s="210" t="s">
        <v>150</v>
      </c>
      <c r="AU142" s="210" t="s">
        <v>83</v>
      </c>
      <c r="AV142" s="211" t="s">
        <v>83</v>
      </c>
      <c r="AW142" s="211" t="s">
        <v>113</v>
      </c>
      <c r="AX142" s="211" t="s">
        <v>75</v>
      </c>
      <c r="AY142" s="210" t="s">
        <v>137</v>
      </c>
    </row>
    <row r="143" spans="2:65" s="7" customFormat="1" ht="15.75" customHeight="1">
      <c r="B143" s="27"/>
      <c r="C143" s="177" t="s">
        <v>226</v>
      </c>
      <c r="D143" s="177" t="s">
        <v>139</v>
      </c>
      <c r="E143" s="178" t="s">
        <v>492</v>
      </c>
      <c r="F143" s="179" t="s">
        <v>493</v>
      </c>
      <c r="G143" s="180" t="s">
        <v>142</v>
      </c>
      <c r="H143" s="181">
        <v>46.812</v>
      </c>
      <c r="I143" s="182"/>
      <c r="J143" s="183">
        <f>ROUND($I$143*$H$143,2)</f>
        <v>0</v>
      </c>
      <c r="K143" s="179" t="s">
        <v>143</v>
      </c>
      <c r="L143" s="53"/>
      <c r="M143" s="184"/>
      <c r="N143" s="185" t="s">
        <v>46</v>
      </c>
      <c r="O143" s="28"/>
      <c r="P143" s="28"/>
      <c r="Q143" s="186">
        <v>0</v>
      </c>
      <c r="R143" s="186">
        <f>$Q$143*$H$143</f>
        <v>0</v>
      </c>
      <c r="S143" s="186">
        <v>0</v>
      </c>
      <c r="T143" s="187">
        <f>$S$143*$H$143</f>
        <v>0</v>
      </c>
      <c r="AR143" s="119" t="s">
        <v>144</v>
      </c>
      <c r="AT143" s="119" t="s">
        <v>139</v>
      </c>
      <c r="AU143" s="119" t="s">
        <v>83</v>
      </c>
      <c r="AY143" s="7" t="s">
        <v>137</v>
      </c>
      <c r="BE143" s="188">
        <f>IF($N$143="základní",$J$143,0)</f>
        <v>0</v>
      </c>
      <c r="BF143" s="188">
        <f>IF($N$143="snížená",$J$143,0)</f>
        <v>0</v>
      </c>
      <c r="BG143" s="188">
        <f>IF($N$143="zákl. přenesená",$J$143,0)</f>
        <v>0</v>
      </c>
      <c r="BH143" s="188">
        <f>IF($N$143="sníž. přenesená",$J$143,0)</f>
        <v>0</v>
      </c>
      <c r="BI143" s="188">
        <f>IF($N$143="nulová",$J$143,0)</f>
        <v>0</v>
      </c>
      <c r="BJ143" s="119" t="s">
        <v>21</v>
      </c>
      <c r="BK143" s="188">
        <f>ROUND($I$143*$H$143,2)</f>
        <v>0</v>
      </c>
      <c r="BL143" s="119" t="s">
        <v>144</v>
      </c>
      <c r="BM143" s="119" t="s">
        <v>494</v>
      </c>
    </row>
    <row r="144" spans="2:47" s="7" customFormat="1" ht="16.5" customHeight="1">
      <c r="B144" s="27"/>
      <c r="C144" s="28"/>
      <c r="D144" s="189" t="s">
        <v>146</v>
      </c>
      <c r="E144" s="28"/>
      <c r="F144" s="190" t="s">
        <v>495</v>
      </c>
      <c r="G144" s="28"/>
      <c r="H144" s="28"/>
      <c r="J144" s="28"/>
      <c r="K144" s="28"/>
      <c r="L144" s="53"/>
      <c r="M144" s="69"/>
      <c r="N144" s="28"/>
      <c r="O144" s="28"/>
      <c r="P144" s="28"/>
      <c r="Q144" s="28"/>
      <c r="R144" s="28"/>
      <c r="S144" s="28"/>
      <c r="T144" s="70"/>
      <c r="AT144" s="7" t="s">
        <v>146</v>
      </c>
      <c r="AU144" s="7" t="s">
        <v>83</v>
      </c>
    </row>
    <row r="145" spans="2:51" s="7" customFormat="1" ht="15.75" customHeight="1">
      <c r="B145" s="193"/>
      <c r="C145" s="194"/>
      <c r="D145" s="191" t="s">
        <v>150</v>
      </c>
      <c r="E145" s="195"/>
      <c r="F145" s="196" t="s">
        <v>496</v>
      </c>
      <c r="G145" s="194"/>
      <c r="H145" s="195"/>
      <c r="J145" s="194"/>
      <c r="K145" s="194"/>
      <c r="L145" s="197"/>
      <c r="M145" s="198"/>
      <c r="N145" s="194"/>
      <c r="O145" s="194"/>
      <c r="P145" s="194"/>
      <c r="Q145" s="194"/>
      <c r="R145" s="194"/>
      <c r="S145" s="194"/>
      <c r="T145" s="199"/>
      <c r="AT145" s="200" t="s">
        <v>150</v>
      </c>
      <c r="AU145" s="200" t="s">
        <v>83</v>
      </c>
      <c r="AV145" s="201" t="s">
        <v>21</v>
      </c>
      <c r="AW145" s="201" t="s">
        <v>113</v>
      </c>
      <c r="AX145" s="201" t="s">
        <v>75</v>
      </c>
      <c r="AY145" s="200" t="s">
        <v>137</v>
      </c>
    </row>
    <row r="146" spans="2:51" s="7" customFormat="1" ht="15.75" customHeight="1">
      <c r="B146" s="202"/>
      <c r="C146" s="203"/>
      <c r="D146" s="191" t="s">
        <v>150</v>
      </c>
      <c r="E146" s="204"/>
      <c r="F146" s="205" t="s">
        <v>497</v>
      </c>
      <c r="G146" s="203"/>
      <c r="H146" s="206">
        <v>46.812</v>
      </c>
      <c r="J146" s="203"/>
      <c r="K146" s="203"/>
      <c r="L146" s="207"/>
      <c r="M146" s="208"/>
      <c r="N146" s="203"/>
      <c r="O146" s="203"/>
      <c r="P146" s="203"/>
      <c r="Q146" s="203"/>
      <c r="R146" s="203"/>
      <c r="S146" s="203"/>
      <c r="T146" s="209"/>
      <c r="AT146" s="210" t="s">
        <v>150</v>
      </c>
      <c r="AU146" s="210" t="s">
        <v>83</v>
      </c>
      <c r="AV146" s="211" t="s">
        <v>83</v>
      </c>
      <c r="AW146" s="211" t="s">
        <v>113</v>
      </c>
      <c r="AX146" s="211" t="s">
        <v>75</v>
      </c>
      <c r="AY146" s="210" t="s">
        <v>137</v>
      </c>
    </row>
    <row r="147" spans="2:65" s="7" customFormat="1" ht="15.75" customHeight="1">
      <c r="B147" s="27"/>
      <c r="C147" s="177" t="s">
        <v>232</v>
      </c>
      <c r="D147" s="177" t="s">
        <v>139</v>
      </c>
      <c r="E147" s="178" t="s">
        <v>227</v>
      </c>
      <c r="F147" s="179" t="s">
        <v>228</v>
      </c>
      <c r="G147" s="180" t="s">
        <v>142</v>
      </c>
      <c r="H147" s="181">
        <v>33.671</v>
      </c>
      <c r="I147" s="182"/>
      <c r="J147" s="183">
        <f>ROUND($I$147*$H$147,2)</f>
        <v>0</v>
      </c>
      <c r="K147" s="179" t="s">
        <v>143</v>
      </c>
      <c r="L147" s="53"/>
      <c r="M147" s="184"/>
      <c r="N147" s="185" t="s">
        <v>46</v>
      </c>
      <c r="O147" s="28"/>
      <c r="P147" s="28"/>
      <c r="Q147" s="186">
        <v>0</v>
      </c>
      <c r="R147" s="186">
        <f>$Q$147*$H$147</f>
        <v>0</v>
      </c>
      <c r="S147" s="186">
        <v>0</v>
      </c>
      <c r="T147" s="187">
        <f>$S$147*$H$147</f>
        <v>0</v>
      </c>
      <c r="AR147" s="119" t="s">
        <v>144</v>
      </c>
      <c r="AT147" s="119" t="s">
        <v>139</v>
      </c>
      <c r="AU147" s="119" t="s">
        <v>83</v>
      </c>
      <c r="AY147" s="7" t="s">
        <v>137</v>
      </c>
      <c r="BE147" s="188">
        <f>IF($N$147="základní",$J$147,0)</f>
        <v>0</v>
      </c>
      <c r="BF147" s="188">
        <f>IF($N$147="snížená",$J$147,0)</f>
        <v>0</v>
      </c>
      <c r="BG147" s="188">
        <f>IF($N$147="zákl. přenesená",$J$147,0)</f>
        <v>0</v>
      </c>
      <c r="BH147" s="188">
        <f>IF($N$147="sníž. přenesená",$J$147,0)</f>
        <v>0</v>
      </c>
      <c r="BI147" s="188">
        <f>IF($N$147="nulová",$J$147,0)</f>
        <v>0</v>
      </c>
      <c r="BJ147" s="119" t="s">
        <v>21</v>
      </c>
      <c r="BK147" s="188">
        <f>ROUND($I$147*$H$147,2)</f>
        <v>0</v>
      </c>
      <c r="BL147" s="119" t="s">
        <v>144</v>
      </c>
      <c r="BM147" s="119" t="s">
        <v>229</v>
      </c>
    </row>
    <row r="148" spans="2:47" s="7" customFormat="1" ht="16.5" customHeight="1">
      <c r="B148" s="27"/>
      <c r="C148" s="28"/>
      <c r="D148" s="189" t="s">
        <v>146</v>
      </c>
      <c r="E148" s="28"/>
      <c r="F148" s="190" t="s">
        <v>230</v>
      </c>
      <c r="G148" s="28"/>
      <c r="H148" s="28"/>
      <c r="J148" s="28"/>
      <c r="K148" s="28"/>
      <c r="L148" s="53"/>
      <c r="M148" s="69"/>
      <c r="N148" s="28"/>
      <c r="O148" s="28"/>
      <c r="P148" s="28"/>
      <c r="Q148" s="28"/>
      <c r="R148" s="28"/>
      <c r="S148" s="28"/>
      <c r="T148" s="70"/>
      <c r="AT148" s="7" t="s">
        <v>146</v>
      </c>
      <c r="AU148" s="7" t="s">
        <v>83</v>
      </c>
    </row>
    <row r="149" spans="2:65" s="7" customFormat="1" ht="15.75" customHeight="1">
      <c r="B149" s="27"/>
      <c r="C149" s="177" t="s">
        <v>240</v>
      </c>
      <c r="D149" s="177" t="s">
        <v>139</v>
      </c>
      <c r="E149" s="178" t="s">
        <v>498</v>
      </c>
      <c r="F149" s="179" t="s">
        <v>234</v>
      </c>
      <c r="G149" s="180" t="s">
        <v>179</v>
      </c>
      <c r="H149" s="181">
        <v>63.664</v>
      </c>
      <c r="I149" s="182"/>
      <c r="J149" s="183">
        <f>ROUND($I$149*$H$149,2)</f>
        <v>0</v>
      </c>
      <c r="K149" s="179"/>
      <c r="L149" s="53"/>
      <c r="M149" s="184"/>
      <c r="N149" s="185" t="s">
        <v>46</v>
      </c>
      <c r="O149" s="28"/>
      <c r="P149" s="28"/>
      <c r="Q149" s="186">
        <v>0</v>
      </c>
      <c r="R149" s="186">
        <f>$Q$149*$H$149</f>
        <v>0</v>
      </c>
      <c r="S149" s="186">
        <v>0</v>
      </c>
      <c r="T149" s="187">
        <f>$S$149*$H$149</f>
        <v>0</v>
      </c>
      <c r="AR149" s="119" t="s">
        <v>144</v>
      </c>
      <c r="AT149" s="119" t="s">
        <v>139</v>
      </c>
      <c r="AU149" s="119" t="s">
        <v>83</v>
      </c>
      <c r="AY149" s="7" t="s">
        <v>137</v>
      </c>
      <c r="BE149" s="188">
        <f>IF($N$149="základní",$J$149,0)</f>
        <v>0</v>
      </c>
      <c r="BF149" s="188">
        <f>IF($N$149="snížená",$J$149,0)</f>
        <v>0</v>
      </c>
      <c r="BG149" s="188">
        <f>IF($N$149="zákl. přenesená",$J$149,0)</f>
        <v>0</v>
      </c>
      <c r="BH149" s="188">
        <f>IF($N$149="sníž. přenesená",$J$149,0)</f>
        <v>0</v>
      </c>
      <c r="BI149" s="188">
        <f>IF($N$149="nulová",$J$149,0)</f>
        <v>0</v>
      </c>
      <c r="BJ149" s="119" t="s">
        <v>21</v>
      </c>
      <c r="BK149" s="188">
        <f>ROUND($I$149*$H$149,2)</f>
        <v>0</v>
      </c>
      <c r="BL149" s="119" t="s">
        <v>144</v>
      </c>
      <c r="BM149" s="119" t="s">
        <v>235</v>
      </c>
    </row>
    <row r="150" spans="2:47" s="7" customFormat="1" ht="16.5" customHeight="1">
      <c r="B150" s="27"/>
      <c r="C150" s="28"/>
      <c r="D150" s="189" t="s">
        <v>146</v>
      </c>
      <c r="E150" s="28"/>
      <c r="F150" s="190" t="s">
        <v>236</v>
      </c>
      <c r="G150" s="28"/>
      <c r="H150" s="28"/>
      <c r="J150" s="28"/>
      <c r="K150" s="28"/>
      <c r="L150" s="53"/>
      <c r="M150" s="69"/>
      <c r="N150" s="28"/>
      <c r="O150" s="28"/>
      <c r="P150" s="28"/>
      <c r="Q150" s="28"/>
      <c r="R150" s="28"/>
      <c r="S150" s="28"/>
      <c r="T150" s="70"/>
      <c r="AT150" s="7" t="s">
        <v>146</v>
      </c>
      <c r="AU150" s="7" t="s">
        <v>83</v>
      </c>
    </row>
    <row r="151" spans="2:51" s="7" customFormat="1" ht="15.75" customHeight="1">
      <c r="B151" s="193"/>
      <c r="C151" s="194"/>
      <c r="D151" s="191" t="s">
        <v>150</v>
      </c>
      <c r="E151" s="195"/>
      <c r="F151" s="196" t="s">
        <v>499</v>
      </c>
      <c r="G151" s="194"/>
      <c r="H151" s="195"/>
      <c r="J151" s="194"/>
      <c r="K151" s="194"/>
      <c r="L151" s="197"/>
      <c r="M151" s="198"/>
      <c r="N151" s="194"/>
      <c r="O151" s="194"/>
      <c r="P151" s="194"/>
      <c r="Q151" s="194"/>
      <c r="R151" s="194"/>
      <c r="S151" s="194"/>
      <c r="T151" s="199"/>
      <c r="AT151" s="200" t="s">
        <v>150</v>
      </c>
      <c r="AU151" s="200" t="s">
        <v>83</v>
      </c>
      <c r="AV151" s="201" t="s">
        <v>21</v>
      </c>
      <c r="AW151" s="201" t="s">
        <v>113</v>
      </c>
      <c r="AX151" s="201" t="s">
        <v>75</v>
      </c>
      <c r="AY151" s="200" t="s">
        <v>137</v>
      </c>
    </row>
    <row r="152" spans="2:51" s="7" customFormat="1" ht="15.75" customHeight="1">
      <c r="B152" s="202"/>
      <c r="C152" s="203"/>
      <c r="D152" s="191" t="s">
        <v>150</v>
      </c>
      <c r="E152" s="204"/>
      <c r="F152" s="205" t="s">
        <v>500</v>
      </c>
      <c r="G152" s="203"/>
      <c r="H152" s="206">
        <v>63.664</v>
      </c>
      <c r="J152" s="203"/>
      <c r="K152" s="203"/>
      <c r="L152" s="207"/>
      <c r="M152" s="208"/>
      <c r="N152" s="203"/>
      <c r="O152" s="203"/>
      <c r="P152" s="203"/>
      <c r="Q152" s="203"/>
      <c r="R152" s="203"/>
      <c r="S152" s="203"/>
      <c r="T152" s="209"/>
      <c r="AT152" s="210" t="s">
        <v>150</v>
      </c>
      <c r="AU152" s="210" t="s">
        <v>83</v>
      </c>
      <c r="AV152" s="211" t="s">
        <v>83</v>
      </c>
      <c r="AW152" s="211" t="s">
        <v>113</v>
      </c>
      <c r="AX152" s="211" t="s">
        <v>75</v>
      </c>
      <c r="AY152" s="210" t="s">
        <v>137</v>
      </c>
    </row>
    <row r="153" spans="2:65" s="7" customFormat="1" ht="15.75" customHeight="1">
      <c r="B153" s="27"/>
      <c r="C153" s="177" t="s">
        <v>7</v>
      </c>
      <c r="D153" s="177" t="s">
        <v>139</v>
      </c>
      <c r="E153" s="178" t="s">
        <v>501</v>
      </c>
      <c r="F153" s="179" t="s">
        <v>502</v>
      </c>
      <c r="G153" s="180" t="s">
        <v>142</v>
      </c>
      <c r="H153" s="181">
        <v>5.28</v>
      </c>
      <c r="I153" s="182"/>
      <c r="J153" s="183">
        <f>ROUND($I$153*$H$153,2)</f>
        <v>0</v>
      </c>
      <c r="K153" s="179" t="s">
        <v>143</v>
      </c>
      <c r="L153" s="53"/>
      <c r="M153" s="184"/>
      <c r="N153" s="185" t="s">
        <v>46</v>
      </c>
      <c r="O153" s="28"/>
      <c r="P153" s="28"/>
      <c r="Q153" s="186">
        <v>0</v>
      </c>
      <c r="R153" s="186">
        <f>$Q$153*$H$153</f>
        <v>0</v>
      </c>
      <c r="S153" s="186">
        <v>0</v>
      </c>
      <c r="T153" s="187">
        <f>$S$153*$H$153</f>
        <v>0</v>
      </c>
      <c r="AR153" s="119" t="s">
        <v>144</v>
      </c>
      <c r="AT153" s="119" t="s">
        <v>139</v>
      </c>
      <c r="AU153" s="119" t="s">
        <v>83</v>
      </c>
      <c r="AY153" s="7" t="s">
        <v>137</v>
      </c>
      <c r="BE153" s="188">
        <f>IF($N$153="základní",$J$153,0)</f>
        <v>0</v>
      </c>
      <c r="BF153" s="188">
        <f>IF($N$153="snížená",$J$153,0)</f>
        <v>0</v>
      </c>
      <c r="BG153" s="188">
        <f>IF($N$153="zákl. přenesená",$J$153,0)</f>
        <v>0</v>
      </c>
      <c r="BH153" s="188">
        <f>IF($N$153="sníž. přenesená",$J$153,0)</f>
        <v>0</v>
      </c>
      <c r="BI153" s="188">
        <f>IF($N$153="nulová",$J$153,0)</f>
        <v>0</v>
      </c>
      <c r="BJ153" s="119" t="s">
        <v>21</v>
      </c>
      <c r="BK153" s="188">
        <f>ROUND($I$153*$H$153,2)</f>
        <v>0</v>
      </c>
      <c r="BL153" s="119" t="s">
        <v>144</v>
      </c>
      <c r="BM153" s="119" t="s">
        <v>503</v>
      </c>
    </row>
    <row r="154" spans="2:47" s="7" customFormat="1" ht="27" customHeight="1">
      <c r="B154" s="27"/>
      <c r="C154" s="28"/>
      <c r="D154" s="189" t="s">
        <v>146</v>
      </c>
      <c r="E154" s="28"/>
      <c r="F154" s="190" t="s">
        <v>504</v>
      </c>
      <c r="G154" s="28"/>
      <c r="H154" s="28"/>
      <c r="J154" s="28"/>
      <c r="K154" s="28"/>
      <c r="L154" s="53"/>
      <c r="M154" s="69"/>
      <c r="N154" s="28"/>
      <c r="O154" s="28"/>
      <c r="P154" s="28"/>
      <c r="Q154" s="28"/>
      <c r="R154" s="28"/>
      <c r="S154" s="28"/>
      <c r="T154" s="70"/>
      <c r="AT154" s="7" t="s">
        <v>146</v>
      </c>
      <c r="AU154" s="7" t="s">
        <v>83</v>
      </c>
    </row>
    <row r="155" spans="2:51" s="7" customFormat="1" ht="15.75" customHeight="1">
      <c r="B155" s="193"/>
      <c r="C155" s="194"/>
      <c r="D155" s="191" t="s">
        <v>150</v>
      </c>
      <c r="E155" s="195"/>
      <c r="F155" s="196" t="s">
        <v>505</v>
      </c>
      <c r="G155" s="194"/>
      <c r="H155" s="195"/>
      <c r="J155" s="194"/>
      <c r="K155" s="194"/>
      <c r="L155" s="197"/>
      <c r="M155" s="198"/>
      <c r="N155" s="194"/>
      <c r="O155" s="194"/>
      <c r="P155" s="194"/>
      <c r="Q155" s="194"/>
      <c r="R155" s="194"/>
      <c r="S155" s="194"/>
      <c r="T155" s="199"/>
      <c r="AT155" s="200" t="s">
        <v>150</v>
      </c>
      <c r="AU155" s="200" t="s">
        <v>83</v>
      </c>
      <c r="AV155" s="201" t="s">
        <v>21</v>
      </c>
      <c r="AW155" s="201" t="s">
        <v>113</v>
      </c>
      <c r="AX155" s="201" t="s">
        <v>75</v>
      </c>
      <c r="AY155" s="200" t="s">
        <v>137</v>
      </c>
    </row>
    <row r="156" spans="2:51" s="7" customFormat="1" ht="15.75" customHeight="1">
      <c r="B156" s="202"/>
      <c r="C156" s="203"/>
      <c r="D156" s="191" t="s">
        <v>150</v>
      </c>
      <c r="E156" s="204"/>
      <c r="F156" s="205" t="s">
        <v>506</v>
      </c>
      <c r="G156" s="203"/>
      <c r="H156" s="206">
        <v>5.28</v>
      </c>
      <c r="J156" s="203"/>
      <c r="K156" s="203"/>
      <c r="L156" s="207"/>
      <c r="M156" s="208"/>
      <c r="N156" s="203"/>
      <c r="O156" s="203"/>
      <c r="P156" s="203"/>
      <c r="Q156" s="203"/>
      <c r="R156" s="203"/>
      <c r="S156" s="203"/>
      <c r="T156" s="209"/>
      <c r="AT156" s="210" t="s">
        <v>150</v>
      </c>
      <c r="AU156" s="210" t="s">
        <v>83</v>
      </c>
      <c r="AV156" s="211" t="s">
        <v>83</v>
      </c>
      <c r="AW156" s="211" t="s">
        <v>113</v>
      </c>
      <c r="AX156" s="211" t="s">
        <v>75</v>
      </c>
      <c r="AY156" s="210" t="s">
        <v>137</v>
      </c>
    </row>
    <row r="157" spans="2:65" s="7" customFormat="1" ht="15.75" customHeight="1">
      <c r="B157" s="27"/>
      <c r="C157" s="177" t="s">
        <v>252</v>
      </c>
      <c r="D157" s="177" t="s">
        <v>139</v>
      </c>
      <c r="E157" s="178" t="s">
        <v>507</v>
      </c>
      <c r="F157" s="179" t="s">
        <v>508</v>
      </c>
      <c r="G157" s="180" t="s">
        <v>142</v>
      </c>
      <c r="H157" s="181">
        <v>1.76</v>
      </c>
      <c r="I157" s="182"/>
      <c r="J157" s="183">
        <f>ROUND($I$157*$H$157,2)</f>
        <v>0</v>
      </c>
      <c r="K157" s="179" t="s">
        <v>143</v>
      </c>
      <c r="L157" s="53"/>
      <c r="M157" s="184"/>
      <c r="N157" s="185" t="s">
        <v>46</v>
      </c>
      <c r="O157" s="28"/>
      <c r="P157" s="28"/>
      <c r="Q157" s="186">
        <v>0</v>
      </c>
      <c r="R157" s="186">
        <f>$Q$157*$H$157</f>
        <v>0</v>
      </c>
      <c r="S157" s="186">
        <v>0</v>
      </c>
      <c r="T157" s="187">
        <f>$S$157*$H$157</f>
        <v>0</v>
      </c>
      <c r="AR157" s="119" t="s">
        <v>144</v>
      </c>
      <c r="AT157" s="119" t="s">
        <v>139</v>
      </c>
      <c r="AU157" s="119" t="s">
        <v>83</v>
      </c>
      <c r="AY157" s="7" t="s">
        <v>137</v>
      </c>
      <c r="BE157" s="188">
        <f>IF($N$157="základní",$J$157,0)</f>
        <v>0</v>
      </c>
      <c r="BF157" s="188">
        <f>IF($N$157="snížená",$J$157,0)</f>
        <v>0</v>
      </c>
      <c r="BG157" s="188">
        <f>IF($N$157="zákl. přenesená",$J$157,0)</f>
        <v>0</v>
      </c>
      <c r="BH157" s="188">
        <f>IF($N$157="sníž. přenesená",$J$157,0)</f>
        <v>0</v>
      </c>
      <c r="BI157" s="188">
        <f>IF($N$157="nulová",$J$157,0)</f>
        <v>0</v>
      </c>
      <c r="BJ157" s="119" t="s">
        <v>21</v>
      </c>
      <c r="BK157" s="188">
        <f>ROUND($I$157*$H$157,2)</f>
        <v>0</v>
      </c>
      <c r="BL157" s="119" t="s">
        <v>144</v>
      </c>
      <c r="BM157" s="119" t="s">
        <v>509</v>
      </c>
    </row>
    <row r="158" spans="2:47" s="7" customFormat="1" ht="27" customHeight="1">
      <c r="B158" s="27"/>
      <c r="C158" s="28"/>
      <c r="D158" s="189" t="s">
        <v>146</v>
      </c>
      <c r="E158" s="28"/>
      <c r="F158" s="190" t="s">
        <v>510</v>
      </c>
      <c r="G158" s="28"/>
      <c r="H158" s="28"/>
      <c r="J158" s="28"/>
      <c r="K158" s="28"/>
      <c r="L158" s="53"/>
      <c r="M158" s="69"/>
      <c r="N158" s="28"/>
      <c r="O158" s="28"/>
      <c r="P158" s="28"/>
      <c r="Q158" s="28"/>
      <c r="R158" s="28"/>
      <c r="S158" s="28"/>
      <c r="T158" s="70"/>
      <c r="AT158" s="7" t="s">
        <v>146</v>
      </c>
      <c r="AU158" s="7" t="s">
        <v>83</v>
      </c>
    </row>
    <row r="159" spans="2:51" s="7" customFormat="1" ht="15.75" customHeight="1">
      <c r="B159" s="193"/>
      <c r="C159" s="194"/>
      <c r="D159" s="191" t="s">
        <v>150</v>
      </c>
      <c r="E159" s="195"/>
      <c r="F159" s="196" t="s">
        <v>511</v>
      </c>
      <c r="G159" s="194"/>
      <c r="H159" s="195"/>
      <c r="J159" s="194"/>
      <c r="K159" s="194"/>
      <c r="L159" s="197"/>
      <c r="M159" s="198"/>
      <c r="N159" s="194"/>
      <c r="O159" s="194"/>
      <c r="P159" s="194"/>
      <c r="Q159" s="194"/>
      <c r="R159" s="194"/>
      <c r="S159" s="194"/>
      <c r="T159" s="199"/>
      <c r="AT159" s="200" t="s">
        <v>150</v>
      </c>
      <c r="AU159" s="200" t="s">
        <v>83</v>
      </c>
      <c r="AV159" s="201" t="s">
        <v>21</v>
      </c>
      <c r="AW159" s="201" t="s">
        <v>113</v>
      </c>
      <c r="AX159" s="201" t="s">
        <v>75</v>
      </c>
      <c r="AY159" s="200" t="s">
        <v>137</v>
      </c>
    </row>
    <row r="160" spans="2:51" s="7" customFormat="1" ht="15.75" customHeight="1">
      <c r="B160" s="202"/>
      <c r="C160" s="203"/>
      <c r="D160" s="191" t="s">
        <v>150</v>
      </c>
      <c r="E160" s="204"/>
      <c r="F160" s="205" t="s">
        <v>512</v>
      </c>
      <c r="G160" s="203"/>
      <c r="H160" s="206">
        <v>1.76</v>
      </c>
      <c r="J160" s="203"/>
      <c r="K160" s="203"/>
      <c r="L160" s="207"/>
      <c r="M160" s="208"/>
      <c r="N160" s="203"/>
      <c r="O160" s="203"/>
      <c r="P160" s="203"/>
      <c r="Q160" s="203"/>
      <c r="R160" s="203"/>
      <c r="S160" s="203"/>
      <c r="T160" s="209"/>
      <c r="AT160" s="210" t="s">
        <v>150</v>
      </c>
      <c r="AU160" s="210" t="s">
        <v>83</v>
      </c>
      <c r="AV160" s="211" t="s">
        <v>83</v>
      </c>
      <c r="AW160" s="211" t="s">
        <v>113</v>
      </c>
      <c r="AX160" s="211" t="s">
        <v>75</v>
      </c>
      <c r="AY160" s="210" t="s">
        <v>137</v>
      </c>
    </row>
    <row r="161" spans="2:65" s="7" customFormat="1" ht="15.75" customHeight="1">
      <c r="B161" s="27"/>
      <c r="C161" s="177" t="s">
        <v>259</v>
      </c>
      <c r="D161" s="177" t="s">
        <v>139</v>
      </c>
      <c r="E161" s="178" t="s">
        <v>513</v>
      </c>
      <c r="F161" s="179" t="s">
        <v>514</v>
      </c>
      <c r="G161" s="180" t="s">
        <v>268</v>
      </c>
      <c r="H161" s="181">
        <v>15.8</v>
      </c>
      <c r="I161" s="182"/>
      <c r="J161" s="183">
        <f>ROUND($I$161*$H$161,2)</f>
        <v>0</v>
      </c>
      <c r="K161" s="179" t="s">
        <v>143</v>
      </c>
      <c r="L161" s="53"/>
      <c r="M161" s="184"/>
      <c r="N161" s="185" t="s">
        <v>46</v>
      </c>
      <c r="O161" s="28"/>
      <c r="P161" s="28"/>
      <c r="Q161" s="186">
        <v>0</v>
      </c>
      <c r="R161" s="186">
        <f>$Q$161*$H$161</f>
        <v>0</v>
      </c>
      <c r="S161" s="186">
        <v>0</v>
      </c>
      <c r="T161" s="187">
        <f>$S$161*$H$161</f>
        <v>0</v>
      </c>
      <c r="AR161" s="119" t="s">
        <v>144</v>
      </c>
      <c r="AT161" s="119" t="s">
        <v>139</v>
      </c>
      <c r="AU161" s="119" t="s">
        <v>83</v>
      </c>
      <c r="AY161" s="7" t="s">
        <v>137</v>
      </c>
      <c r="BE161" s="188">
        <f>IF($N$161="základní",$J$161,0)</f>
        <v>0</v>
      </c>
      <c r="BF161" s="188">
        <f>IF($N$161="snížená",$J$161,0)</f>
        <v>0</v>
      </c>
      <c r="BG161" s="188">
        <f>IF($N$161="zákl. přenesená",$J$161,0)</f>
        <v>0</v>
      </c>
      <c r="BH161" s="188">
        <f>IF($N$161="sníž. přenesená",$J$161,0)</f>
        <v>0</v>
      </c>
      <c r="BI161" s="188">
        <f>IF($N$161="nulová",$J$161,0)</f>
        <v>0</v>
      </c>
      <c r="BJ161" s="119" t="s">
        <v>21</v>
      </c>
      <c r="BK161" s="188">
        <f>ROUND($I$161*$H$161,2)</f>
        <v>0</v>
      </c>
      <c r="BL161" s="119" t="s">
        <v>144</v>
      </c>
      <c r="BM161" s="119" t="s">
        <v>515</v>
      </c>
    </row>
    <row r="162" spans="2:47" s="7" customFormat="1" ht="16.5" customHeight="1">
      <c r="B162" s="27"/>
      <c r="C162" s="28"/>
      <c r="D162" s="189" t="s">
        <v>146</v>
      </c>
      <c r="E162" s="28"/>
      <c r="F162" s="190" t="s">
        <v>516</v>
      </c>
      <c r="G162" s="28"/>
      <c r="H162" s="28"/>
      <c r="J162" s="28"/>
      <c r="K162" s="28"/>
      <c r="L162" s="53"/>
      <c r="M162" s="69"/>
      <c r="N162" s="28"/>
      <c r="O162" s="28"/>
      <c r="P162" s="28"/>
      <c r="Q162" s="28"/>
      <c r="R162" s="28"/>
      <c r="S162" s="28"/>
      <c r="T162" s="70"/>
      <c r="AT162" s="7" t="s">
        <v>146</v>
      </c>
      <c r="AU162" s="7" t="s">
        <v>83</v>
      </c>
    </row>
    <row r="163" spans="2:51" s="7" customFormat="1" ht="15.75" customHeight="1">
      <c r="B163" s="193"/>
      <c r="C163" s="194"/>
      <c r="D163" s="191" t="s">
        <v>150</v>
      </c>
      <c r="E163" s="195"/>
      <c r="F163" s="196" t="s">
        <v>445</v>
      </c>
      <c r="G163" s="194"/>
      <c r="H163" s="195"/>
      <c r="J163" s="194"/>
      <c r="K163" s="194"/>
      <c r="L163" s="197"/>
      <c r="M163" s="198"/>
      <c r="N163" s="194"/>
      <c r="O163" s="194"/>
      <c r="P163" s="194"/>
      <c r="Q163" s="194"/>
      <c r="R163" s="194"/>
      <c r="S163" s="194"/>
      <c r="T163" s="199"/>
      <c r="AT163" s="200" t="s">
        <v>150</v>
      </c>
      <c r="AU163" s="200" t="s">
        <v>83</v>
      </c>
      <c r="AV163" s="201" t="s">
        <v>21</v>
      </c>
      <c r="AW163" s="201" t="s">
        <v>113</v>
      </c>
      <c r="AX163" s="201" t="s">
        <v>75</v>
      </c>
      <c r="AY163" s="200" t="s">
        <v>137</v>
      </c>
    </row>
    <row r="164" spans="2:51" s="7" customFormat="1" ht="15.75" customHeight="1">
      <c r="B164" s="202"/>
      <c r="C164" s="203"/>
      <c r="D164" s="191" t="s">
        <v>150</v>
      </c>
      <c r="E164" s="204"/>
      <c r="F164" s="205" t="s">
        <v>517</v>
      </c>
      <c r="G164" s="203"/>
      <c r="H164" s="206">
        <v>15.8</v>
      </c>
      <c r="J164" s="203"/>
      <c r="K164" s="203"/>
      <c r="L164" s="207"/>
      <c r="M164" s="208"/>
      <c r="N164" s="203"/>
      <c r="O164" s="203"/>
      <c r="P164" s="203"/>
      <c r="Q164" s="203"/>
      <c r="R164" s="203"/>
      <c r="S164" s="203"/>
      <c r="T164" s="209"/>
      <c r="AT164" s="210" t="s">
        <v>150</v>
      </c>
      <c r="AU164" s="210" t="s">
        <v>83</v>
      </c>
      <c r="AV164" s="211" t="s">
        <v>83</v>
      </c>
      <c r="AW164" s="211" t="s">
        <v>113</v>
      </c>
      <c r="AX164" s="211" t="s">
        <v>75</v>
      </c>
      <c r="AY164" s="210" t="s">
        <v>137</v>
      </c>
    </row>
    <row r="165" spans="2:65" s="7" customFormat="1" ht="15.75" customHeight="1">
      <c r="B165" s="27"/>
      <c r="C165" s="212" t="s">
        <v>211</v>
      </c>
      <c r="D165" s="212" t="s">
        <v>154</v>
      </c>
      <c r="E165" s="213" t="s">
        <v>518</v>
      </c>
      <c r="F165" s="214" t="s">
        <v>519</v>
      </c>
      <c r="G165" s="215" t="s">
        <v>199</v>
      </c>
      <c r="H165" s="216">
        <v>0.237</v>
      </c>
      <c r="I165" s="217"/>
      <c r="J165" s="218">
        <f>ROUND($I$165*$H$165,2)</f>
        <v>0</v>
      </c>
      <c r="K165" s="214" t="s">
        <v>143</v>
      </c>
      <c r="L165" s="219"/>
      <c r="M165" s="220"/>
      <c r="N165" s="221" t="s">
        <v>46</v>
      </c>
      <c r="O165" s="28"/>
      <c r="P165" s="28"/>
      <c r="Q165" s="186">
        <v>0.001</v>
      </c>
      <c r="R165" s="186">
        <f>$Q$165*$H$165</f>
        <v>0.000237</v>
      </c>
      <c r="S165" s="186">
        <v>0</v>
      </c>
      <c r="T165" s="187">
        <f>$S$165*$H$165</f>
        <v>0</v>
      </c>
      <c r="AR165" s="119" t="s">
        <v>157</v>
      </c>
      <c r="AT165" s="119" t="s">
        <v>154</v>
      </c>
      <c r="AU165" s="119" t="s">
        <v>83</v>
      </c>
      <c r="AY165" s="7" t="s">
        <v>137</v>
      </c>
      <c r="BE165" s="188">
        <f>IF($N$165="základní",$J$165,0)</f>
        <v>0</v>
      </c>
      <c r="BF165" s="188">
        <f>IF($N$165="snížená",$J$165,0)</f>
        <v>0</v>
      </c>
      <c r="BG165" s="188">
        <f>IF($N$165="zákl. přenesená",$J$165,0)</f>
        <v>0</v>
      </c>
      <c r="BH165" s="188">
        <f>IF($N$165="sníž. přenesená",$J$165,0)</f>
        <v>0</v>
      </c>
      <c r="BI165" s="188">
        <f>IF($N$165="nulová",$J$165,0)</f>
        <v>0</v>
      </c>
      <c r="BJ165" s="119" t="s">
        <v>21</v>
      </c>
      <c r="BK165" s="188">
        <f>ROUND($I$165*$H$165,2)</f>
        <v>0</v>
      </c>
      <c r="BL165" s="119" t="s">
        <v>144</v>
      </c>
      <c r="BM165" s="119" t="s">
        <v>520</v>
      </c>
    </row>
    <row r="166" spans="2:47" s="7" customFormat="1" ht="16.5" customHeight="1">
      <c r="B166" s="27"/>
      <c r="C166" s="28"/>
      <c r="D166" s="189" t="s">
        <v>146</v>
      </c>
      <c r="E166" s="28"/>
      <c r="F166" s="190" t="s">
        <v>521</v>
      </c>
      <c r="G166" s="28"/>
      <c r="H166" s="28"/>
      <c r="J166" s="28"/>
      <c r="K166" s="28"/>
      <c r="L166" s="53"/>
      <c r="M166" s="69"/>
      <c r="N166" s="28"/>
      <c r="O166" s="28"/>
      <c r="P166" s="28"/>
      <c r="Q166" s="28"/>
      <c r="R166" s="28"/>
      <c r="S166" s="28"/>
      <c r="T166" s="70"/>
      <c r="AT166" s="7" t="s">
        <v>146</v>
      </c>
      <c r="AU166" s="7" t="s">
        <v>83</v>
      </c>
    </row>
    <row r="167" spans="2:51" s="7" customFormat="1" ht="15.75" customHeight="1">
      <c r="B167" s="202"/>
      <c r="C167" s="203"/>
      <c r="D167" s="191" t="s">
        <v>150</v>
      </c>
      <c r="E167" s="203"/>
      <c r="F167" s="205" t="s">
        <v>522</v>
      </c>
      <c r="G167" s="203"/>
      <c r="H167" s="206">
        <v>0.237</v>
      </c>
      <c r="J167" s="203"/>
      <c r="K167" s="203"/>
      <c r="L167" s="207"/>
      <c r="M167" s="208"/>
      <c r="N167" s="203"/>
      <c r="O167" s="203"/>
      <c r="P167" s="203"/>
      <c r="Q167" s="203"/>
      <c r="R167" s="203"/>
      <c r="S167" s="203"/>
      <c r="T167" s="209"/>
      <c r="AT167" s="210" t="s">
        <v>150</v>
      </c>
      <c r="AU167" s="210" t="s">
        <v>83</v>
      </c>
      <c r="AV167" s="211" t="s">
        <v>83</v>
      </c>
      <c r="AW167" s="211" t="s">
        <v>75</v>
      </c>
      <c r="AX167" s="211" t="s">
        <v>21</v>
      </c>
      <c r="AY167" s="210" t="s">
        <v>137</v>
      </c>
    </row>
    <row r="168" spans="2:65" s="7" customFormat="1" ht="15.75" customHeight="1">
      <c r="B168" s="27"/>
      <c r="C168" s="177" t="s">
        <v>275</v>
      </c>
      <c r="D168" s="177" t="s">
        <v>139</v>
      </c>
      <c r="E168" s="178" t="s">
        <v>523</v>
      </c>
      <c r="F168" s="179" t="s">
        <v>524</v>
      </c>
      <c r="G168" s="180" t="s">
        <v>268</v>
      </c>
      <c r="H168" s="181">
        <v>15.8</v>
      </c>
      <c r="I168" s="182"/>
      <c r="J168" s="183">
        <f>ROUND($I$168*$H$168,2)</f>
        <v>0</v>
      </c>
      <c r="K168" s="179" t="s">
        <v>143</v>
      </c>
      <c r="L168" s="53"/>
      <c r="M168" s="184"/>
      <c r="N168" s="185" t="s">
        <v>46</v>
      </c>
      <c r="O168" s="28"/>
      <c r="P168" s="28"/>
      <c r="Q168" s="186">
        <v>0</v>
      </c>
      <c r="R168" s="186">
        <f>$Q$168*$H$168</f>
        <v>0</v>
      </c>
      <c r="S168" s="186">
        <v>0</v>
      </c>
      <c r="T168" s="187">
        <f>$S$168*$H$168</f>
        <v>0</v>
      </c>
      <c r="AR168" s="119" t="s">
        <v>144</v>
      </c>
      <c r="AT168" s="119" t="s">
        <v>139</v>
      </c>
      <c r="AU168" s="119" t="s">
        <v>83</v>
      </c>
      <c r="AY168" s="7" t="s">
        <v>137</v>
      </c>
      <c r="BE168" s="188">
        <f>IF($N$168="základní",$J$168,0)</f>
        <v>0</v>
      </c>
      <c r="BF168" s="188">
        <f>IF($N$168="snížená",$J$168,0)</f>
        <v>0</v>
      </c>
      <c r="BG168" s="188">
        <f>IF($N$168="zákl. přenesená",$J$168,0)</f>
        <v>0</v>
      </c>
      <c r="BH168" s="188">
        <f>IF($N$168="sníž. přenesená",$J$168,0)</f>
        <v>0</v>
      </c>
      <c r="BI168" s="188">
        <f>IF($N$168="nulová",$J$168,0)</f>
        <v>0</v>
      </c>
      <c r="BJ168" s="119" t="s">
        <v>21</v>
      </c>
      <c r="BK168" s="188">
        <f>ROUND($I$168*$H$168,2)</f>
        <v>0</v>
      </c>
      <c r="BL168" s="119" t="s">
        <v>144</v>
      </c>
      <c r="BM168" s="119" t="s">
        <v>525</v>
      </c>
    </row>
    <row r="169" spans="2:47" s="7" customFormat="1" ht="16.5" customHeight="1">
      <c r="B169" s="27"/>
      <c r="C169" s="28"/>
      <c r="D169" s="189" t="s">
        <v>146</v>
      </c>
      <c r="E169" s="28"/>
      <c r="F169" s="190" t="s">
        <v>526</v>
      </c>
      <c r="G169" s="28"/>
      <c r="H169" s="28"/>
      <c r="J169" s="28"/>
      <c r="K169" s="28"/>
      <c r="L169" s="53"/>
      <c r="M169" s="69"/>
      <c r="N169" s="28"/>
      <c r="O169" s="28"/>
      <c r="P169" s="28"/>
      <c r="Q169" s="28"/>
      <c r="R169" s="28"/>
      <c r="S169" s="28"/>
      <c r="T169" s="70"/>
      <c r="AT169" s="7" t="s">
        <v>146</v>
      </c>
      <c r="AU169" s="7" t="s">
        <v>83</v>
      </c>
    </row>
    <row r="170" spans="2:51" s="7" customFormat="1" ht="15.75" customHeight="1">
      <c r="B170" s="193"/>
      <c r="C170" s="194"/>
      <c r="D170" s="191" t="s">
        <v>150</v>
      </c>
      <c r="E170" s="195"/>
      <c r="F170" s="196" t="s">
        <v>445</v>
      </c>
      <c r="G170" s="194"/>
      <c r="H170" s="195"/>
      <c r="J170" s="194"/>
      <c r="K170" s="194"/>
      <c r="L170" s="197"/>
      <c r="M170" s="198"/>
      <c r="N170" s="194"/>
      <c r="O170" s="194"/>
      <c r="P170" s="194"/>
      <c r="Q170" s="194"/>
      <c r="R170" s="194"/>
      <c r="S170" s="194"/>
      <c r="T170" s="199"/>
      <c r="AT170" s="200" t="s">
        <v>150</v>
      </c>
      <c r="AU170" s="200" t="s">
        <v>83</v>
      </c>
      <c r="AV170" s="201" t="s">
        <v>21</v>
      </c>
      <c r="AW170" s="201" t="s">
        <v>113</v>
      </c>
      <c r="AX170" s="201" t="s">
        <v>75</v>
      </c>
      <c r="AY170" s="200" t="s">
        <v>137</v>
      </c>
    </row>
    <row r="171" spans="2:51" s="7" customFormat="1" ht="15.75" customHeight="1">
      <c r="B171" s="202"/>
      <c r="C171" s="203"/>
      <c r="D171" s="191" t="s">
        <v>150</v>
      </c>
      <c r="E171" s="204"/>
      <c r="F171" s="205" t="s">
        <v>517</v>
      </c>
      <c r="G171" s="203"/>
      <c r="H171" s="206">
        <v>15.8</v>
      </c>
      <c r="J171" s="203"/>
      <c r="K171" s="203"/>
      <c r="L171" s="207"/>
      <c r="M171" s="208"/>
      <c r="N171" s="203"/>
      <c r="O171" s="203"/>
      <c r="P171" s="203"/>
      <c r="Q171" s="203"/>
      <c r="R171" s="203"/>
      <c r="S171" s="203"/>
      <c r="T171" s="209"/>
      <c r="AT171" s="210" t="s">
        <v>150</v>
      </c>
      <c r="AU171" s="210" t="s">
        <v>83</v>
      </c>
      <c r="AV171" s="211" t="s">
        <v>83</v>
      </c>
      <c r="AW171" s="211" t="s">
        <v>113</v>
      </c>
      <c r="AX171" s="211" t="s">
        <v>75</v>
      </c>
      <c r="AY171" s="210" t="s">
        <v>137</v>
      </c>
    </row>
    <row r="172" spans="2:63" s="163" customFormat="1" ht="30.75" customHeight="1">
      <c r="B172" s="164"/>
      <c r="C172" s="165"/>
      <c r="D172" s="166" t="s">
        <v>74</v>
      </c>
      <c r="E172" s="175" t="s">
        <v>83</v>
      </c>
      <c r="F172" s="175" t="s">
        <v>239</v>
      </c>
      <c r="G172" s="165"/>
      <c r="H172" s="165"/>
      <c r="J172" s="176">
        <f>$BK$172</f>
        <v>0</v>
      </c>
      <c r="K172" s="165"/>
      <c r="L172" s="169"/>
      <c r="M172" s="170"/>
      <c r="N172" s="165"/>
      <c r="O172" s="165"/>
      <c r="P172" s="171">
        <f>SUM($P$173:$P$188)</f>
        <v>0</v>
      </c>
      <c r="Q172" s="165"/>
      <c r="R172" s="171">
        <f>SUM($R$173:$R$188)</f>
        <v>0.0068685</v>
      </c>
      <c r="S172" s="165"/>
      <c r="T172" s="172">
        <f>SUM($T$173:$T$188)</f>
        <v>0</v>
      </c>
      <c r="AR172" s="173" t="s">
        <v>21</v>
      </c>
      <c r="AT172" s="173" t="s">
        <v>74</v>
      </c>
      <c r="AU172" s="173" t="s">
        <v>21</v>
      </c>
      <c r="AY172" s="173" t="s">
        <v>137</v>
      </c>
      <c r="BK172" s="174">
        <f>SUM($BK$173:$BK$188)</f>
        <v>0</v>
      </c>
    </row>
    <row r="173" spans="2:65" s="7" customFormat="1" ht="15.75" customHeight="1">
      <c r="B173" s="27"/>
      <c r="C173" s="177" t="s">
        <v>280</v>
      </c>
      <c r="D173" s="177" t="s">
        <v>139</v>
      </c>
      <c r="E173" s="178" t="s">
        <v>527</v>
      </c>
      <c r="F173" s="179" t="s">
        <v>528</v>
      </c>
      <c r="G173" s="180" t="s">
        <v>170</v>
      </c>
      <c r="H173" s="181">
        <v>1.5</v>
      </c>
      <c r="I173" s="182"/>
      <c r="J173" s="183">
        <f>ROUND($I$173*$H$173,2)</f>
        <v>0</v>
      </c>
      <c r="K173" s="179" t="s">
        <v>143</v>
      </c>
      <c r="L173" s="53"/>
      <c r="M173" s="184"/>
      <c r="N173" s="185" t="s">
        <v>46</v>
      </c>
      <c r="O173" s="28"/>
      <c r="P173" s="28"/>
      <c r="Q173" s="186">
        <v>9.9E-05</v>
      </c>
      <c r="R173" s="186">
        <f>$Q$173*$H$173</f>
        <v>0.00014849999999999998</v>
      </c>
      <c r="S173" s="186">
        <v>0</v>
      </c>
      <c r="T173" s="187">
        <f>$S$173*$H$173</f>
        <v>0</v>
      </c>
      <c r="AR173" s="119" t="s">
        <v>144</v>
      </c>
      <c r="AT173" s="119" t="s">
        <v>139</v>
      </c>
      <c r="AU173" s="119" t="s">
        <v>83</v>
      </c>
      <c r="AY173" s="7" t="s">
        <v>137</v>
      </c>
      <c r="BE173" s="188">
        <f>IF($N$173="základní",$J$173,0)</f>
        <v>0</v>
      </c>
      <c r="BF173" s="188">
        <f>IF($N$173="snížená",$J$173,0)</f>
        <v>0</v>
      </c>
      <c r="BG173" s="188">
        <f>IF($N$173="zákl. přenesená",$J$173,0)</f>
        <v>0</v>
      </c>
      <c r="BH173" s="188">
        <f>IF($N$173="sníž. přenesená",$J$173,0)</f>
        <v>0</v>
      </c>
      <c r="BI173" s="188">
        <f>IF($N$173="nulová",$J$173,0)</f>
        <v>0</v>
      </c>
      <c r="BJ173" s="119" t="s">
        <v>21</v>
      </c>
      <c r="BK173" s="188">
        <f>ROUND($I$173*$H$173,2)</f>
        <v>0</v>
      </c>
      <c r="BL173" s="119" t="s">
        <v>144</v>
      </c>
      <c r="BM173" s="119" t="s">
        <v>529</v>
      </c>
    </row>
    <row r="174" spans="2:47" s="7" customFormat="1" ht="16.5" customHeight="1">
      <c r="B174" s="27"/>
      <c r="C174" s="28"/>
      <c r="D174" s="189" t="s">
        <v>146</v>
      </c>
      <c r="E174" s="28"/>
      <c r="F174" s="190" t="s">
        <v>528</v>
      </c>
      <c r="G174" s="28"/>
      <c r="H174" s="28"/>
      <c r="J174" s="28"/>
      <c r="K174" s="28"/>
      <c r="L174" s="53"/>
      <c r="M174" s="69"/>
      <c r="N174" s="28"/>
      <c r="O174" s="28"/>
      <c r="P174" s="28"/>
      <c r="Q174" s="28"/>
      <c r="R174" s="28"/>
      <c r="S174" s="28"/>
      <c r="T174" s="70"/>
      <c r="AT174" s="7" t="s">
        <v>146</v>
      </c>
      <c r="AU174" s="7" t="s">
        <v>83</v>
      </c>
    </row>
    <row r="175" spans="2:51" s="7" customFormat="1" ht="15.75" customHeight="1">
      <c r="B175" s="193"/>
      <c r="C175" s="194"/>
      <c r="D175" s="191" t="s">
        <v>150</v>
      </c>
      <c r="E175" s="195"/>
      <c r="F175" s="196" t="s">
        <v>530</v>
      </c>
      <c r="G175" s="194"/>
      <c r="H175" s="195"/>
      <c r="J175" s="194"/>
      <c r="K175" s="194"/>
      <c r="L175" s="197"/>
      <c r="M175" s="198"/>
      <c r="N175" s="194"/>
      <c r="O175" s="194"/>
      <c r="P175" s="194"/>
      <c r="Q175" s="194"/>
      <c r="R175" s="194"/>
      <c r="S175" s="194"/>
      <c r="T175" s="199"/>
      <c r="AT175" s="200" t="s">
        <v>150</v>
      </c>
      <c r="AU175" s="200" t="s">
        <v>83</v>
      </c>
      <c r="AV175" s="201" t="s">
        <v>21</v>
      </c>
      <c r="AW175" s="201" t="s">
        <v>113</v>
      </c>
      <c r="AX175" s="201" t="s">
        <v>75</v>
      </c>
      <c r="AY175" s="200" t="s">
        <v>137</v>
      </c>
    </row>
    <row r="176" spans="2:51" s="7" customFormat="1" ht="15.75" customHeight="1">
      <c r="B176" s="202"/>
      <c r="C176" s="203"/>
      <c r="D176" s="191" t="s">
        <v>150</v>
      </c>
      <c r="E176" s="204"/>
      <c r="F176" s="205" t="s">
        <v>531</v>
      </c>
      <c r="G176" s="203"/>
      <c r="H176" s="206">
        <v>1.5</v>
      </c>
      <c r="J176" s="203"/>
      <c r="K176" s="203"/>
      <c r="L176" s="207"/>
      <c r="M176" s="208"/>
      <c r="N176" s="203"/>
      <c r="O176" s="203"/>
      <c r="P176" s="203"/>
      <c r="Q176" s="203"/>
      <c r="R176" s="203"/>
      <c r="S176" s="203"/>
      <c r="T176" s="209"/>
      <c r="AT176" s="210" t="s">
        <v>150</v>
      </c>
      <c r="AU176" s="210" t="s">
        <v>83</v>
      </c>
      <c r="AV176" s="211" t="s">
        <v>83</v>
      </c>
      <c r="AW176" s="211" t="s">
        <v>113</v>
      </c>
      <c r="AX176" s="211" t="s">
        <v>75</v>
      </c>
      <c r="AY176" s="210" t="s">
        <v>137</v>
      </c>
    </row>
    <row r="177" spans="2:65" s="7" customFormat="1" ht="15.75" customHeight="1">
      <c r="B177" s="27"/>
      <c r="C177" s="177" t="s">
        <v>6</v>
      </c>
      <c r="D177" s="177" t="s">
        <v>139</v>
      </c>
      <c r="E177" s="178" t="s">
        <v>532</v>
      </c>
      <c r="F177" s="179" t="s">
        <v>533</v>
      </c>
      <c r="G177" s="180" t="s">
        <v>170</v>
      </c>
      <c r="H177" s="181">
        <v>48</v>
      </c>
      <c r="I177" s="182"/>
      <c r="J177" s="183">
        <f>ROUND($I$177*$H$177,2)</f>
        <v>0</v>
      </c>
      <c r="K177" s="179" t="s">
        <v>143</v>
      </c>
      <c r="L177" s="53"/>
      <c r="M177" s="184"/>
      <c r="N177" s="185" t="s">
        <v>46</v>
      </c>
      <c r="O177" s="28"/>
      <c r="P177" s="28"/>
      <c r="Q177" s="186">
        <v>0.00014</v>
      </c>
      <c r="R177" s="186">
        <f>$Q$177*$H$177</f>
        <v>0.006719999999999999</v>
      </c>
      <c r="S177" s="186">
        <v>0</v>
      </c>
      <c r="T177" s="187">
        <f>$S$177*$H$177</f>
        <v>0</v>
      </c>
      <c r="AR177" s="119" t="s">
        <v>144</v>
      </c>
      <c r="AT177" s="119" t="s">
        <v>139</v>
      </c>
      <c r="AU177" s="119" t="s">
        <v>83</v>
      </c>
      <c r="AY177" s="7" t="s">
        <v>137</v>
      </c>
      <c r="BE177" s="188">
        <f>IF($N$177="základní",$J$177,0)</f>
        <v>0</v>
      </c>
      <c r="BF177" s="188">
        <f>IF($N$177="snížená",$J$177,0)</f>
        <v>0</v>
      </c>
      <c r="BG177" s="188">
        <f>IF($N$177="zákl. přenesená",$J$177,0)</f>
        <v>0</v>
      </c>
      <c r="BH177" s="188">
        <f>IF($N$177="sníž. přenesená",$J$177,0)</f>
        <v>0</v>
      </c>
      <c r="BI177" s="188">
        <f>IF($N$177="nulová",$J$177,0)</f>
        <v>0</v>
      </c>
      <c r="BJ177" s="119" t="s">
        <v>21</v>
      </c>
      <c r="BK177" s="188">
        <f>ROUND($I$177*$H$177,2)</f>
        <v>0</v>
      </c>
      <c r="BL177" s="119" t="s">
        <v>144</v>
      </c>
      <c r="BM177" s="119" t="s">
        <v>534</v>
      </c>
    </row>
    <row r="178" spans="2:47" s="7" customFormat="1" ht="27" customHeight="1">
      <c r="B178" s="27"/>
      <c r="C178" s="28"/>
      <c r="D178" s="189" t="s">
        <v>146</v>
      </c>
      <c r="E178" s="28"/>
      <c r="F178" s="190" t="s">
        <v>535</v>
      </c>
      <c r="G178" s="28"/>
      <c r="H178" s="28"/>
      <c r="J178" s="28"/>
      <c r="K178" s="28"/>
      <c r="L178" s="53"/>
      <c r="M178" s="69"/>
      <c r="N178" s="28"/>
      <c r="O178" s="28"/>
      <c r="P178" s="28"/>
      <c r="Q178" s="28"/>
      <c r="R178" s="28"/>
      <c r="S178" s="28"/>
      <c r="T178" s="70"/>
      <c r="AT178" s="7" t="s">
        <v>146</v>
      </c>
      <c r="AU178" s="7" t="s">
        <v>83</v>
      </c>
    </row>
    <row r="179" spans="2:47" s="7" customFormat="1" ht="44.25" customHeight="1">
      <c r="B179" s="27"/>
      <c r="C179" s="28"/>
      <c r="D179" s="191" t="s">
        <v>222</v>
      </c>
      <c r="E179" s="28"/>
      <c r="F179" s="192" t="s">
        <v>536</v>
      </c>
      <c r="G179" s="28"/>
      <c r="H179" s="28"/>
      <c r="J179" s="28"/>
      <c r="K179" s="28"/>
      <c r="L179" s="53"/>
      <c r="M179" s="69"/>
      <c r="N179" s="28"/>
      <c r="O179" s="28"/>
      <c r="P179" s="28"/>
      <c r="Q179" s="28"/>
      <c r="R179" s="28"/>
      <c r="S179" s="28"/>
      <c r="T179" s="70"/>
      <c r="AT179" s="7" t="s">
        <v>222</v>
      </c>
      <c r="AU179" s="7" t="s">
        <v>83</v>
      </c>
    </row>
    <row r="180" spans="2:51" s="7" customFormat="1" ht="15.75" customHeight="1">
      <c r="B180" s="193"/>
      <c r="C180" s="194"/>
      <c r="D180" s="191" t="s">
        <v>150</v>
      </c>
      <c r="E180" s="195"/>
      <c r="F180" s="196" t="s">
        <v>537</v>
      </c>
      <c r="G180" s="194"/>
      <c r="H180" s="195"/>
      <c r="J180" s="194"/>
      <c r="K180" s="194"/>
      <c r="L180" s="197"/>
      <c r="M180" s="198"/>
      <c r="N180" s="194"/>
      <c r="O180" s="194"/>
      <c r="P180" s="194"/>
      <c r="Q180" s="194"/>
      <c r="R180" s="194"/>
      <c r="S180" s="194"/>
      <c r="T180" s="199"/>
      <c r="AT180" s="200" t="s">
        <v>150</v>
      </c>
      <c r="AU180" s="200" t="s">
        <v>83</v>
      </c>
      <c r="AV180" s="201" t="s">
        <v>21</v>
      </c>
      <c r="AW180" s="201" t="s">
        <v>113</v>
      </c>
      <c r="AX180" s="201" t="s">
        <v>75</v>
      </c>
      <c r="AY180" s="200" t="s">
        <v>137</v>
      </c>
    </row>
    <row r="181" spans="2:51" s="7" customFormat="1" ht="15.75" customHeight="1">
      <c r="B181" s="202"/>
      <c r="C181" s="203"/>
      <c r="D181" s="191" t="s">
        <v>150</v>
      </c>
      <c r="E181" s="204"/>
      <c r="F181" s="205" t="s">
        <v>538</v>
      </c>
      <c r="G181" s="203"/>
      <c r="H181" s="206">
        <v>48</v>
      </c>
      <c r="J181" s="203"/>
      <c r="K181" s="203"/>
      <c r="L181" s="207"/>
      <c r="M181" s="208"/>
      <c r="N181" s="203"/>
      <c r="O181" s="203"/>
      <c r="P181" s="203"/>
      <c r="Q181" s="203"/>
      <c r="R181" s="203"/>
      <c r="S181" s="203"/>
      <c r="T181" s="209"/>
      <c r="AT181" s="210" t="s">
        <v>150</v>
      </c>
      <c r="AU181" s="210" t="s">
        <v>83</v>
      </c>
      <c r="AV181" s="211" t="s">
        <v>83</v>
      </c>
      <c r="AW181" s="211" t="s">
        <v>113</v>
      </c>
      <c r="AX181" s="211" t="s">
        <v>75</v>
      </c>
      <c r="AY181" s="210" t="s">
        <v>137</v>
      </c>
    </row>
    <row r="182" spans="2:65" s="7" customFormat="1" ht="15.75" customHeight="1">
      <c r="B182" s="27"/>
      <c r="C182" s="177" t="s">
        <v>298</v>
      </c>
      <c r="D182" s="177" t="s">
        <v>139</v>
      </c>
      <c r="E182" s="178" t="s">
        <v>539</v>
      </c>
      <c r="F182" s="179" t="s">
        <v>540</v>
      </c>
      <c r="G182" s="180" t="s">
        <v>541</v>
      </c>
      <c r="H182" s="181">
        <v>80</v>
      </c>
      <c r="I182" s="182"/>
      <c r="J182" s="183">
        <f>ROUND($I$182*$H$182,2)</f>
        <v>0</v>
      </c>
      <c r="K182" s="179"/>
      <c r="L182" s="53"/>
      <c r="M182" s="184"/>
      <c r="N182" s="185" t="s">
        <v>46</v>
      </c>
      <c r="O182" s="28"/>
      <c r="P182" s="28"/>
      <c r="Q182" s="186">
        <v>0</v>
      </c>
      <c r="R182" s="186">
        <f>$Q$182*$H$182</f>
        <v>0</v>
      </c>
      <c r="S182" s="186">
        <v>0</v>
      </c>
      <c r="T182" s="187">
        <f>$S$182*$H$182</f>
        <v>0</v>
      </c>
      <c r="AR182" s="119" t="s">
        <v>144</v>
      </c>
      <c r="AT182" s="119" t="s">
        <v>139</v>
      </c>
      <c r="AU182" s="119" t="s">
        <v>83</v>
      </c>
      <c r="AY182" s="7" t="s">
        <v>137</v>
      </c>
      <c r="BE182" s="188">
        <f>IF($N$182="základní",$J$182,0)</f>
        <v>0</v>
      </c>
      <c r="BF182" s="188">
        <f>IF($N$182="snížená",$J$182,0)</f>
        <v>0</v>
      </c>
      <c r="BG182" s="188">
        <f>IF($N$182="zákl. přenesená",$J$182,0)</f>
        <v>0</v>
      </c>
      <c r="BH182" s="188">
        <f>IF($N$182="sníž. přenesená",$J$182,0)</f>
        <v>0</v>
      </c>
      <c r="BI182" s="188">
        <f>IF($N$182="nulová",$J$182,0)</f>
        <v>0</v>
      </c>
      <c r="BJ182" s="119" t="s">
        <v>21</v>
      </c>
      <c r="BK182" s="188">
        <f>ROUND($I$182*$H$182,2)</f>
        <v>0</v>
      </c>
      <c r="BL182" s="119" t="s">
        <v>144</v>
      </c>
      <c r="BM182" s="119" t="s">
        <v>542</v>
      </c>
    </row>
    <row r="183" spans="2:47" s="7" customFormat="1" ht="30.75" customHeight="1">
      <c r="B183" s="27"/>
      <c r="C183" s="28"/>
      <c r="D183" s="189" t="s">
        <v>222</v>
      </c>
      <c r="E183" s="28"/>
      <c r="F183" s="192" t="s">
        <v>543</v>
      </c>
      <c r="G183" s="28"/>
      <c r="H183" s="28"/>
      <c r="J183" s="28"/>
      <c r="K183" s="28"/>
      <c r="L183" s="53"/>
      <c r="M183" s="69"/>
      <c r="N183" s="28"/>
      <c r="O183" s="28"/>
      <c r="P183" s="28"/>
      <c r="Q183" s="28"/>
      <c r="R183" s="28"/>
      <c r="S183" s="28"/>
      <c r="T183" s="70"/>
      <c r="AT183" s="7" t="s">
        <v>222</v>
      </c>
      <c r="AU183" s="7" t="s">
        <v>83</v>
      </c>
    </row>
    <row r="184" spans="2:51" s="7" customFormat="1" ht="15.75" customHeight="1">
      <c r="B184" s="193"/>
      <c r="C184" s="194"/>
      <c r="D184" s="191" t="s">
        <v>150</v>
      </c>
      <c r="E184" s="195"/>
      <c r="F184" s="196" t="s">
        <v>544</v>
      </c>
      <c r="G184" s="194"/>
      <c r="H184" s="195"/>
      <c r="J184" s="194"/>
      <c r="K184" s="194"/>
      <c r="L184" s="197"/>
      <c r="M184" s="198"/>
      <c r="N184" s="194"/>
      <c r="O184" s="194"/>
      <c r="P184" s="194"/>
      <c r="Q184" s="194"/>
      <c r="R184" s="194"/>
      <c r="S184" s="194"/>
      <c r="T184" s="199"/>
      <c r="AT184" s="200" t="s">
        <v>150</v>
      </c>
      <c r="AU184" s="200" t="s">
        <v>83</v>
      </c>
      <c r="AV184" s="201" t="s">
        <v>21</v>
      </c>
      <c r="AW184" s="201" t="s">
        <v>113</v>
      </c>
      <c r="AX184" s="201" t="s">
        <v>75</v>
      </c>
      <c r="AY184" s="200" t="s">
        <v>137</v>
      </c>
    </row>
    <row r="185" spans="2:51" s="7" customFormat="1" ht="15.75" customHeight="1">
      <c r="B185" s="202"/>
      <c r="C185" s="203"/>
      <c r="D185" s="191" t="s">
        <v>150</v>
      </c>
      <c r="E185" s="204"/>
      <c r="F185" s="205" t="s">
        <v>545</v>
      </c>
      <c r="G185" s="203"/>
      <c r="H185" s="206">
        <v>80</v>
      </c>
      <c r="J185" s="203"/>
      <c r="K185" s="203"/>
      <c r="L185" s="207"/>
      <c r="M185" s="208"/>
      <c r="N185" s="203"/>
      <c r="O185" s="203"/>
      <c r="P185" s="203"/>
      <c r="Q185" s="203"/>
      <c r="R185" s="203"/>
      <c r="S185" s="203"/>
      <c r="T185" s="209"/>
      <c r="AT185" s="210" t="s">
        <v>150</v>
      </c>
      <c r="AU185" s="210" t="s">
        <v>83</v>
      </c>
      <c r="AV185" s="211" t="s">
        <v>83</v>
      </c>
      <c r="AW185" s="211" t="s">
        <v>113</v>
      </c>
      <c r="AX185" s="211" t="s">
        <v>75</v>
      </c>
      <c r="AY185" s="210" t="s">
        <v>137</v>
      </c>
    </row>
    <row r="186" spans="2:65" s="7" customFormat="1" ht="15.75" customHeight="1">
      <c r="B186" s="27"/>
      <c r="C186" s="212" t="s">
        <v>305</v>
      </c>
      <c r="D186" s="212" t="s">
        <v>154</v>
      </c>
      <c r="E186" s="213" t="s">
        <v>546</v>
      </c>
      <c r="F186" s="214" t="s">
        <v>547</v>
      </c>
      <c r="G186" s="215" t="s">
        <v>541</v>
      </c>
      <c r="H186" s="216">
        <v>80</v>
      </c>
      <c r="I186" s="217"/>
      <c r="J186" s="218">
        <f>ROUND($I$186*$H$186,2)</f>
        <v>0</v>
      </c>
      <c r="K186" s="214"/>
      <c r="L186" s="219"/>
      <c r="M186" s="220"/>
      <c r="N186" s="221" t="s">
        <v>46</v>
      </c>
      <c r="O186" s="28"/>
      <c r="P186" s="28"/>
      <c r="Q186" s="186">
        <v>0</v>
      </c>
      <c r="R186" s="186">
        <f>$Q$186*$H$186</f>
        <v>0</v>
      </c>
      <c r="S186" s="186">
        <v>0</v>
      </c>
      <c r="T186" s="187">
        <f>$S$186*$H$186</f>
        <v>0</v>
      </c>
      <c r="AR186" s="119" t="s">
        <v>157</v>
      </c>
      <c r="AT186" s="119" t="s">
        <v>154</v>
      </c>
      <c r="AU186" s="119" t="s">
        <v>83</v>
      </c>
      <c r="AY186" s="7" t="s">
        <v>137</v>
      </c>
      <c r="BE186" s="188">
        <f>IF($N$186="základní",$J$186,0)</f>
        <v>0</v>
      </c>
      <c r="BF186" s="188">
        <f>IF($N$186="snížená",$J$186,0)</f>
        <v>0</v>
      </c>
      <c r="BG186" s="188">
        <f>IF($N$186="zákl. přenesená",$J$186,0)</f>
        <v>0</v>
      </c>
      <c r="BH186" s="188">
        <f>IF($N$186="sníž. přenesená",$J$186,0)</f>
        <v>0</v>
      </c>
      <c r="BI186" s="188">
        <f>IF($N$186="nulová",$J$186,0)</f>
        <v>0</v>
      </c>
      <c r="BJ186" s="119" t="s">
        <v>21</v>
      </c>
      <c r="BK186" s="188">
        <f>ROUND($I$186*$H$186,2)</f>
        <v>0</v>
      </c>
      <c r="BL186" s="119" t="s">
        <v>144</v>
      </c>
      <c r="BM186" s="119" t="s">
        <v>548</v>
      </c>
    </row>
    <row r="187" spans="2:51" s="7" customFormat="1" ht="15.75" customHeight="1">
      <c r="B187" s="193"/>
      <c r="C187" s="194"/>
      <c r="D187" s="189" t="s">
        <v>150</v>
      </c>
      <c r="E187" s="196"/>
      <c r="F187" s="196" t="s">
        <v>544</v>
      </c>
      <c r="G187" s="194"/>
      <c r="H187" s="195"/>
      <c r="J187" s="194"/>
      <c r="K187" s="194"/>
      <c r="L187" s="197"/>
      <c r="M187" s="198"/>
      <c r="N187" s="194"/>
      <c r="O187" s="194"/>
      <c r="P187" s="194"/>
      <c r="Q187" s="194"/>
      <c r="R187" s="194"/>
      <c r="S187" s="194"/>
      <c r="T187" s="199"/>
      <c r="AT187" s="200" t="s">
        <v>150</v>
      </c>
      <c r="AU187" s="200" t="s">
        <v>83</v>
      </c>
      <c r="AV187" s="201" t="s">
        <v>21</v>
      </c>
      <c r="AW187" s="201" t="s">
        <v>113</v>
      </c>
      <c r="AX187" s="201" t="s">
        <v>75</v>
      </c>
      <c r="AY187" s="200" t="s">
        <v>137</v>
      </c>
    </row>
    <row r="188" spans="2:51" s="7" customFormat="1" ht="15.75" customHeight="1">
      <c r="B188" s="202"/>
      <c r="C188" s="203"/>
      <c r="D188" s="191" t="s">
        <v>150</v>
      </c>
      <c r="E188" s="204"/>
      <c r="F188" s="205" t="s">
        <v>545</v>
      </c>
      <c r="G188" s="203"/>
      <c r="H188" s="206">
        <v>80</v>
      </c>
      <c r="J188" s="203"/>
      <c r="K188" s="203"/>
      <c r="L188" s="207"/>
      <c r="M188" s="208"/>
      <c r="N188" s="203"/>
      <c r="O188" s="203"/>
      <c r="P188" s="203"/>
      <c r="Q188" s="203"/>
      <c r="R188" s="203"/>
      <c r="S188" s="203"/>
      <c r="T188" s="209"/>
      <c r="AT188" s="210" t="s">
        <v>150</v>
      </c>
      <c r="AU188" s="210" t="s">
        <v>83</v>
      </c>
      <c r="AV188" s="211" t="s">
        <v>83</v>
      </c>
      <c r="AW188" s="211" t="s">
        <v>113</v>
      </c>
      <c r="AX188" s="211" t="s">
        <v>21</v>
      </c>
      <c r="AY188" s="210" t="s">
        <v>137</v>
      </c>
    </row>
    <row r="189" spans="2:63" s="163" customFormat="1" ht="30.75" customHeight="1">
      <c r="B189" s="164"/>
      <c r="C189" s="165"/>
      <c r="D189" s="166" t="s">
        <v>74</v>
      </c>
      <c r="E189" s="175" t="s">
        <v>160</v>
      </c>
      <c r="F189" s="175" t="s">
        <v>549</v>
      </c>
      <c r="G189" s="165"/>
      <c r="H189" s="165"/>
      <c r="J189" s="176">
        <f>$BK$189</f>
        <v>0</v>
      </c>
      <c r="K189" s="165"/>
      <c r="L189" s="169"/>
      <c r="M189" s="170"/>
      <c r="N189" s="165"/>
      <c r="O189" s="165"/>
      <c r="P189" s="171">
        <f>SUM($P$190:$P$194)</f>
        <v>0</v>
      </c>
      <c r="Q189" s="165"/>
      <c r="R189" s="171">
        <f>SUM($R$190:$R$194)</f>
        <v>1.7602200000000001</v>
      </c>
      <c r="S189" s="165"/>
      <c r="T189" s="172">
        <f>SUM($T$190:$T$194)</f>
        <v>0</v>
      </c>
      <c r="AR189" s="173" t="s">
        <v>21</v>
      </c>
      <c r="AT189" s="173" t="s">
        <v>74</v>
      </c>
      <c r="AU189" s="173" t="s">
        <v>21</v>
      </c>
      <c r="AY189" s="173" t="s">
        <v>137</v>
      </c>
      <c r="BK189" s="174">
        <f>SUM($BK$190:$BK$194)</f>
        <v>0</v>
      </c>
    </row>
    <row r="190" spans="2:65" s="7" customFormat="1" ht="15.75" customHeight="1">
      <c r="B190" s="27"/>
      <c r="C190" s="177" t="s">
        <v>315</v>
      </c>
      <c r="D190" s="177" t="s">
        <v>139</v>
      </c>
      <c r="E190" s="178" t="s">
        <v>550</v>
      </c>
      <c r="F190" s="179" t="s">
        <v>551</v>
      </c>
      <c r="G190" s="180" t="s">
        <v>142</v>
      </c>
      <c r="H190" s="181">
        <v>0.9</v>
      </c>
      <c r="I190" s="182"/>
      <c r="J190" s="183">
        <f>ROUND($I$190*$H$190,2)</f>
        <v>0</v>
      </c>
      <c r="K190" s="179" t="s">
        <v>143</v>
      </c>
      <c r="L190" s="53"/>
      <c r="M190" s="184"/>
      <c r="N190" s="185" t="s">
        <v>46</v>
      </c>
      <c r="O190" s="28"/>
      <c r="P190" s="28"/>
      <c r="Q190" s="186">
        <v>1.9558</v>
      </c>
      <c r="R190" s="186">
        <f>$Q$190*$H$190</f>
        <v>1.7602200000000001</v>
      </c>
      <c r="S190" s="186">
        <v>0</v>
      </c>
      <c r="T190" s="187">
        <f>$S$190*$H$190</f>
        <v>0</v>
      </c>
      <c r="AR190" s="119" t="s">
        <v>144</v>
      </c>
      <c r="AT190" s="119" t="s">
        <v>139</v>
      </c>
      <c r="AU190" s="119" t="s">
        <v>83</v>
      </c>
      <c r="AY190" s="7" t="s">
        <v>137</v>
      </c>
      <c r="BE190" s="188">
        <f>IF($N$190="základní",$J$190,0)</f>
        <v>0</v>
      </c>
      <c r="BF190" s="188">
        <f>IF($N$190="snížená",$J$190,0)</f>
        <v>0</v>
      </c>
      <c r="BG190" s="188">
        <f>IF($N$190="zákl. přenesená",$J$190,0)</f>
        <v>0</v>
      </c>
      <c r="BH190" s="188">
        <f>IF($N$190="sníž. přenesená",$J$190,0)</f>
        <v>0</v>
      </c>
      <c r="BI190" s="188">
        <f>IF($N$190="nulová",$J$190,0)</f>
        <v>0</v>
      </c>
      <c r="BJ190" s="119" t="s">
        <v>21</v>
      </c>
      <c r="BK190" s="188">
        <f>ROUND($I$190*$H$190,2)</f>
        <v>0</v>
      </c>
      <c r="BL190" s="119" t="s">
        <v>144</v>
      </c>
      <c r="BM190" s="119" t="s">
        <v>552</v>
      </c>
    </row>
    <row r="191" spans="2:47" s="7" customFormat="1" ht="27" customHeight="1">
      <c r="B191" s="27"/>
      <c r="C191" s="28"/>
      <c r="D191" s="189" t="s">
        <v>146</v>
      </c>
      <c r="E191" s="28"/>
      <c r="F191" s="190" t="s">
        <v>553</v>
      </c>
      <c r="G191" s="28"/>
      <c r="H191" s="28"/>
      <c r="J191" s="28"/>
      <c r="K191" s="28"/>
      <c r="L191" s="53"/>
      <c r="M191" s="69"/>
      <c r="N191" s="28"/>
      <c r="O191" s="28"/>
      <c r="P191" s="28"/>
      <c r="Q191" s="28"/>
      <c r="R191" s="28"/>
      <c r="S191" s="28"/>
      <c r="T191" s="70"/>
      <c r="AT191" s="7" t="s">
        <v>146</v>
      </c>
      <c r="AU191" s="7" t="s">
        <v>83</v>
      </c>
    </row>
    <row r="192" spans="2:51" s="7" customFormat="1" ht="15.75" customHeight="1">
      <c r="B192" s="193"/>
      <c r="C192" s="194"/>
      <c r="D192" s="191" t="s">
        <v>150</v>
      </c>
      <c r="E192" s="195"/>
      <c r="F192" s="196" t="s">
        <v>554</v>
      </c>
      <c r="G192" s="194"/>
      <c r="H192" s="195"/>
      <c r="J192" s="194"/>
      <c r="K192" s="194"/>
      <c r="L192" s="197"/>
      <c r="M192" s="198"/>
      <c r="N192" s="194"/>
      <c r="O192" s="194"/>
      <c r="P192" s="194"/>
      <c r="Q192" s="194"/>
      <c r="R192" s="194"/>
      <c r="S192" s="194"/>
      <c r="T192" s="199"/>
      <c r="AT192" s="200" t="s">
        <v>150</v>
      </c>
      <c r="AU192" s="200" t="s">
        <v>83</v>
      </c>
      <c r="AV192" s="201" t="s">
        <v>21</v>
      </c>
      <c r="AW192" s="201" t="s">
        <v>113</v>
      </c>
      <c r="AX192" s="201" t="s">
        <v>75</v>
      </c>
      <c r="AY192" s="200" t="s">
        <v>137</v>
      </c>
    </row>
    <row r="193" spans="2:51" s="7" customFormat="1" ht="15.75" customHeight="1">
      <c r="B193" s="193"/>
      <c r="C193" s="194"/>
      <c r="D193" s="191" t="s">
        <v>150</v>
      </c>
      <c r="E193" s="195"/>
      <c r="F193" s="196" t="s">
        <v>555</v>
      </c>
      <c r="G193" s="194"/>
      <c r="H193" s="195"/>
      <c r="J193" s="194"/>
      <c r="K193" s="194"/>
      <c r="L193" s="197"/>
      <c r="M193" s="198"/>
      <c r="N193" s="194"/>
      <c r="O193" s="194"/>
      <c r="P193" s="194"/>
      <c r="Q193" s="194"/>
      <c r="R193" s="194"/>
      <c r="S193" s="194"/>
      <c r="T193" s="199"/>
      <c r="AT193" s="200" t="s">
        <v>150</v>
      </c>
      <c r="AU193" s="200" t="s">
        <v>83</v>
      </c>
      <c r="AV193" s="201" t="s">
        <v>21</v>
      </c>
      <c r="AW193" s="201" t="s">
        <v>113</v>
      </c>
      <c r="AX193" s="201" t="s">
        <v>75</v>
      </c>
      <c r="AY193" s="200" t="s">
        <v>137</v>
      </c>
    </row>
    <row r="194" spans="2:51" s="7" customFormat="1" ht="15.75" customHeight="1">
      <c r="B194" s="202"/>
      <c r="C194" s="203"/>
      <c r="D194" s="191" t="s">
        <v>150</v>
      </c>
      <c r="E194" s="204"/>
      <c r="F194" s="205" t="s">
        <v>556</v>
      </c>
      <c r="G194" s="203"/>
      <c r="H194" s="206">
        <v>0.9</v>
      </c>
      <c r="J194" s="203"/>
      <c r="K194" s="203"/>
      <c r="L194" s="207"/>
      <c r="M194" s="208"/>
      <c r="N194" s="203"/>
      <c r="O194" s="203"/>
      <c r="P194" s="203"/>
      <c r="Q194" s="203"/>
      <c r="R194" s="203"/>
      <c r="S194" s="203"/>
      <c r="T194" s="209"/>
      <c r="AT194" s="210" t="s">
        <v>150</v>
      </c>
      <c r="AU194" s="210" t="s">
        <v>83</v>
      </c>
      <c r="AV194" s="211" t="s">
        <v>83</v>
      </c>
      <c r="AW194" s="211" t="s">
        <v>113</v>
      </c>
      <c r="AX194" s="211" t="s">
        <v>75</v>
      </c>
      <c r="AY194" s="210" t="s">
        <v>137</v>
      </c>
    </row>
    <row r="195" spans="2:63" s="163" customFormat="1" ht="30.75" customHeight="1">
      <c r="B195" s="164"/>
      <c r="C195" s="165"/>
      <c r="D195" s="166" t="s">
        <v>74</v>
      </c>
      <c r="E195" s="175" t="s">
        <v>144</v>
      </c>
      <c r="F195" s="175" t="s">
        <v>557</v>
      </c>
      <c r="G195" s="165"/>
      <c r="H195" s="165"/>
      <c r="J195" s="176">
        <f>$BK$195</f>
        <v>0</v>
      </c>
      <c r="K195" s="165"/>
      <c r="L195" s="169"/>
      <c r="M195" s="170"/>
      <c r="N195" s="165"/>
      <c r="O195" s="165"/>
      <c r="P195" s="171">
        <f>SUM($P$196:$P$199)</f>
        <v>0</v>
      </c>
      <c r="Q195" s="165"/>
      <c r="R195" s="171">
        <f>SUM($R$196:$R$199)</f>
        <v>0</v>
      </c>
      <c r="S195" s="165"/>
      <c r="T195" s="172">
        <f>SUM($T$196:$T$199)</f>
        <v>0</v>
      </c>
      <c r="AR195" s="173" t="s">
        <v>21</v>
      </c>
      <c r="AT195" s="173" t="s">
        <v>74</v>
      </c>
      <c r="AU195" s="173" t="s">
        <v>21</v>
      </c>
      <c r="AY195" s="173" t="s">
        <v>137</v>
      </c>
      <c r="BK195" s="174">
        <f>SUM($BK$196:$BK$199)</f>
        <v>0</v>
      </c>
    </row>
    <row r="196" spans="2:65" s="7" customFormat="1" ht="15.75" customHeight="1">
      <c r="B196" s="27"/>
      <c r="C196" s="177" t="s">
        <v>323</v>
      </c>
      <c r="D196" s="177" t="s">
        <v>139</v>
      </c>
      <c r="E196" s="178" t="s">
        <v>558</v>
      </c>
      <c r="F196" s="179" t="s">
        <v>559</v>
      </c>
      <c r="G196" s="180" t="s">
        <v>268</v>
      </c>
      <c r="H196" s="181">
        <v>32.03</v>
      </c>
      <c r="I196" s="182"/>
      <c r="J196" s="183">
        <f>ROUND($I$196*$H$196,2)</f>
        <v>0</v>
      </c>
      <c r="K196" s="179" t="s">
        <v>143</v>
      </c>
      <c r="L196" s="53"/>
      <c r="M196" s="184"/>
      <c r="N196" s="185" t="s">
        <v>46</v>
      </c>
      <c r="O196" s="28"/>
      <c r="P196" s="28"/>
      <c r="Q196" s="186">
        <v>0</v>
      </c>
      <c r="R196" s="186">
        <f>$Q$196*$H$196</f>
        <v>0</v>
      </c>
      <c r="S196" s="186">
        <v>0</v>
      </c>
      <c r="T196" s="187">
        <f>$S$196*$H$196</f>
        <v>0</v>
      </c>
      <c r="AR196" s="119" t="s">
        <v>144</v>
      </c>
      <c r="AT196" s="119" t="s">
        <v>139</v>
      </c>
      <c r="AU196" s="119" t="s">
        <v>83</v>
      </c>
      <c r="AY196" s="7" t="s">
        <v>137</v>
      </c>
      <c r="BE196" s="188">
        <f>IF($N$196="základní",$J$196,0)</f>
        <v>0</v>
      </c>
      <c r="BF196" s="188">
        <f>IF($N$196="snížená",$J$196,0)</f>
        <v>0</v>
      </c>
      <c r="BG196" s="188">
        <f>IF($N$196="zákl. přenesená",$J$196,0)</f>
        <v>0</v>
      </c>
      <c r="BH196" s="188">
        <f>IF($N$196="sníž. přenesená",$J$196,0)</f>
        <v>0</v>
      </c>
      <c r="BI196" s="188">
        <f>IF($N$196="nulová",$J$196,0)</f>
        <v>0</v>
      </c>
      <c r="BJ196" s="119" t="s">
        <v>21</v>
      </c>
      <c r="BK196" s="188">
        <f>ROUND($I$196*$H$196,2)</f>
        <v>0</v>
      </c>
      <c r="BL196" s="119" t="s">
        <v>144</v>
      </c>
      <c r="BM196" s="119" t="s">
        <v>560</v>
      </c>
    </row>
    <row r="197" spans="2:47" s="7" customFormat="1" ht="16.5" customHeight="1">
      <c r="B197" s="27"/>
      <c r="C197" s="28"/>
      <c r="D197" s="189" t="s">
        <v>146</v>
      </c>
      <c r="E197" s="28"/>
      <c r="F197" s="190" t="s">
        <v>561</v>
      </c>
      <c r="G197" s="28"/>
      <c r="H197" s="28"/>
      <c r="J197" s="28"/>
      <c r="K197" s="28"/>
      <c r="L197" s="53"/>
      <c r="M197" s="69"/>
      <c r="N197" s="28"/>
      <c r="O197" s="28"/>
      <c r="P197" s="28"/>
      <c r="Q197" s="28"/>
      <c r="R197" s="28"/>
      <c r="S197" s="28"/>
      <c r="T197" s="70"/>
      <c r="AT197" s="7" t="s">
        <v>146</v>
      </c>
      <c r="AU197" s="7" t="s">
        <v>83</v>
      </c>
    </row>
    <row r="198" spans="2:51" s="7" customFormat="1" ht="15.75" customHeight="1">
      <c r="B198" s="193"/>
      <c r="C198" s="194"/>
      <c r="D198" s="191" t="s">
        <v>150</v>
      </c>
      <c r="E198" s="195"/>
      <c r="F198" s="196" t="s">
        <v>562</v>
      </c>
      <c r="G198" s="194"/>
      <c r="H198" s="195"/>
      <c r="J198" s="194"/>
      <c r="K198" s="194"/>
      <c r="L198" s="197"/>
      <c r="M198" s="198"/>
      <c r="N198" s="194"/>
      <c r="O198" s="194"/>
      <c r="P198" s="194"/>
      <c r="Q198" s="194"/>
      <c r="R198" s="194"/>
      <c r="S198" s="194"/>
      <c r="T198" s="199"/>
      <c r="AT198" s="200" t="s">
        <v>150</v>
      </c>
      <c r="AU198" s="200" t="s">
        <v>83</v>
      </c>
      <c r="AV198" s="201" t="s">
        <v>21</v>
      </c>
      <c r="AW198" s="201" t="s">
        <v>113</v>
      </c>
      <c r="AX198" s="201" t="s">
        <v>75</v>
      </c>
      <c r="AY198" s="200" t="s">
        <v>137</v>
      </c>
    </row>
    <row r="199" spans="2:51" s="7" customFormat="1" ht="15.75" customHeight="1">
      <c r="B199" s="202"/>
      <c r="C199" s="203"/>
      <c r="D199" s="191" t="s">
        <v>150</v>
      </c>
      <c r="E199" s="204"/>
      <c r="F199" s="205" t="s">
        <v>563</v>
      </c>
      <c r="G199" s="203"/>
      <c r="H199" s="206">
        <v>32.03</v>
      </c>
      <c r="J199" s="203"/>
      <c r="K199" s="203"/>
      <c r="L199" s="207"/>
      <c r="M199" s="208"/>
      <c r="N199" s="203"/>
      <c r="O199" s="203"/>
      <c r="P199" s="203"/>
      <c r="Q199" s="203"/>
      <c r="R199" s="203"/>
      <c r="S199" s="203"/>
      <c r="T199" s="209"/>
      <c r="AT199" s="210" t="s">
        <v>150</v>
      </c>
      <c r="AU199" s="210" t="s">
        <v>83</v>
      </c>
      <c r="AV199" s="211" t="s">
        <v>83</v>
      </c>
      <c r="AW199" s="211" t="s">
        <v>113</v>
      </c>
      <c r="AX199" s="211" t="s">
        <v>75</v>
      </c>
      <c r="AY199" s="210" t="s">
        <v>137</v>
      </c>
    </row>
    <row r="200" spans="2:63" s="163" customFormat="1" ht="30.75" customHeight="1">
      <c r="B200" s="164"/>
      <c r="C200" s="165"/>
      <c r="D200" s="166" t="s">
        <v>74</v>
      </c>
      <c r="E200" s="175" t="s">
        <v>176</v>
      </c>
      <c r="F200" s="175" t="s">
        <v>564</v>
      </c>
      <c r="G200" s="165"/>
      <c r="H200" s="165"/>
      <c r="J200" s="176">
        <f>$BK$200</f>
        <v>0</v>
      </c>
      <c r="K200" s="165"/>
      <c r="L200" s="169"/>
      <c r="M200" s="170"/>
      <c r="N200" s="165"/>
      <c r="O200" s="165"/>
      <c r="P200" s="171">
        <f>SUM($P$201:$P$205)</f>
        <v>0</v>
      </c>
      <c r="Q200" s="165"/>
      <c r="R200" s="171">
        <f>SUM($R$201:$R$205)</f>
        <v>19.667701200000003</v>
      </c>
      <c r="S200" s="165"/>
      <c r="T200" s="172">
        <f>SUM($T$201:$T$205)</f>
        <v>0</v>
      </c>
      <c r="AR200" s="173" t="s">
        <v>21</v>
      </c>
      <c r="AT200" s="173" t="s">
        <v>74</v>
      </c>
      <c r="AU200" s="173" t="s">
        <v>21</v>
      </c>
      <c r="AY200" s="173" t="s">
        <v>137</v>
      </c>
      <c r="BK200" s="174">
        <f>SUM($BK$201:$BK$205)</f>
        <v>0</v>
      </c>
    </row>
    <row r="201" spans="2:65" s="7" customFormat="1" ht="15.75" customHeight="1">
      <c r="B201" s="27"/>
      <c r="C201" s="177" t="s">
        <v>333</v>
      </c>
      <c r="D201" s="177" t="s">
        <v>139</v>
      </c>
      <c r="E201" s="178" t="s">
        <v>565</v>
      </c>
      <c r="F201" s="179" t="s">
        <v>566</v>
      </c>
      <c r="G201" s="180" t="s">
        <v>268</v>
      </c>
      <c r="H201" s="181">
        <v>32.03</v>
      </c>
      <c r="I201" s="182"/>
      <c r="J201" s="183">
        <f>ROUND($I$201*$H$201,2)</f>
        <v>0</v>
      </c>
      <c r="K201" s="179" t="s">
        <v>143</v>
      </c>
      <c r="L201" s="53"/>
      <c r="M201" s="184"/>
      <c r="N201" s="185" t="s">
        <v>46</v>
      </c>
      <c r="O201" s="28"/>
      <c r="P201" s="28"/>
      <c r="Q201" s="186">
        <v>0.61404</v>
      </c>
      <c r="R201" s="186">
        <f>$Q$201*$H$201</f>
        <v>19.667701200000003</v>
      </c>
      <c r="S201" s="186">
        <v>0</v>
      </c>
      <c r="T201" s="187">
        <f>$S$201*$H$201</f>
        <v>0</v>
      </c>
      <c r="AR201" s="119" t="s">
        <v>144</v>
      </c>
      <c r="AT201" s="119" t="s">
        <v>139</v>
      </c>
      <c r="AU201" s="119" t="s">
        <v>83</v>
      </c>
      <c r="AY201" s="7" t="s">
        <v>137</v>
      </c>
      <c r="BE201" s="188">
        <f>IF($N$201="základní",$J$201,0)</f>
        <v>0</v>
      </c>
      <c r="BF201" s="188">
        <f>IF($N$201="snížená",$J$201,0)</f>
        <v>0</v>
      </c>
      <c r="BG201" s="188">
        <f>IF($N$201="zákl. přenesená",$J$201,0)</f>
        <v>0</v>
      </c>
      <c r="BH201" s="188">
        <f>IF($N$201="sníž. přenesená",$J$201,0)</f>
        <v>0</v>
      </c>
      <c r="BI201" s="188">
        <f>IF($N$201="nulová",$J$201,0)</f>
        <v>0</v>
      </c>
      <c r="BJ201" s="119" t="s">
        <v>21</v>
      </c>
      <c r="BK201" s="188">
        <f>ROUND($I$201*$H$201,2)</f>
        <v>0</v>
      </c>
      <c r="BL201" s="119" t="s">
        <v>144</v>
      </c>
      <c r="BM201" s="119" t="s">
        <v>567</v>
      </c>
    </row>
    <row r="202" spans="2:47" s="7" customFormat="1" ht="27" customHeight="1">
      <c r="B202" s="27"/>
      <c r="C202" s="28"/>
      <c r="D202" s="189" t="s">
        <v>146</v>
      </c>
      <c r="E202" s="28"/>
      <c r="F202" s="190" t="s">
        <v>568</v>
      </c>
      <c r="G202" s="28"/>
      <c r="H202" s="28"/>
      <c r="J202" s="28"/>
      <c r="K202" s="28"/>
      <c r="L202" s="53"/>
      <c r="M202" s="69"/>
      <c r="N202" s="28"/>
      <c r="O202" s="28"/>
      <c r="P202" s="28"/>
      <c r="Q202" s="28"/>
      <c r="R202" s="28"/>
      <c r="S202" s="28"/>
      <c r="T202" s="70"/>
      <c r="AT202" s="7" t="s">
        <v>146</v>
      </c>
      <c r="AU202" s="7" t="s">
        <v>83</v>
      </c>
    </row>
    <row r="203" spans="2:47" s="7" customFormat="1" ht="30.75" customHeight="1">
      <c r="B203" s="27"/>
      <c r="C203" s="28"/>
      <c r="D203" s="191" t="s">
        <v>222</v>
      </c>
      <c r="E203" s="28"/>
      <c r="F203" s="192" t="s">
        <v>569</v>
      </c>
      <c r="G203" s="28"/>
      <c r="H203" s="28"/>
      <c r="J203" s="28"/>
      <c r="K203" s="28"/>
      <c r="L203" s="53"/>
      <c r="M203" s="69"/>
      <c r="N203" s="28"/>
      <c r="O203" s="28"/>
      <c r="P203" s="28"/>
      <c r="Q203" s="28"/>
      <c r="R203" s="28"/>
      <c r="S203" s="28"/>
      <c r="T203" s="70"/>
      <c r="AT203" s="7" t="s">
        <v>222</v>
      </c>
      <c r="AU203" s="7" t="s">
        <v>83</v>
      </c>
    </row>
    <row r="204" spans="2:51" s="7" customFormat="1" ht="15.75" customHeight="1">
      <c r="B204" s="193"/>
      <c r="C204" s="194"/>
      <c r="D204" s="191" t="s">
        <v>150</v>
      </c>
      <c r="E204" s="195"/>
      <c r="F204" s="196" t="s">
        <v>562</v>
      </c>
      <c r="G204" s="194"/>
      <c r="H204" s="195"/>
      <c r="J204" s="194"/>
      <c r="K204" s="194"/>
      <c r="L204" s="197"/>
      <c r="M204" s="198"/>
      <c r="N204" s="194"/>
      <c r="O204" s="194"/>
      <c r="P204" s="194"/>
      <c r="Q204" s="194"/>
      <c r="R204" s="194"/>
      <c r="S204" s="194"/>
      <c r="T204" s="199"/>
      <c r="AT204" s="200" t="s">
        <v>150</v>
      </c>
      <c r="AU204" s="200" t="s">
        <v>83</v>
      </c>
      <c r="AV204" s="201" t="s">
        <v>21</v>
      </c>
      <c r="AW204" s="201" t="s">
        <v>113</v>
      </c>
      <c r="AX204" s="201" t="s">
        <v>75</v>
      </c>
      <c r="AY204" s="200" t="s">
        <v>137</v>
      </c>
    </row>
    <row r="205" spans="2:51" s="7" customFormat="1" ht="15.75" customHeight="1">
      <c r="B205" s="202"/>
      <c r="C205" s="203"/>
      <c r="D205" s="191" t="s">
        <v>150</v>
      </c>
      <c r="E205" s="204"/>
      <c r="F205" s="205" t="s">
        <v>563</v>
      </c>
      <c r="G205" s="203"/>
      <c r="H205" s="206">
        <v>32.03</v>
      </c>
      <c r="J205" s="203"/>
      <c r="K205" s="203"/>
      <c r="L205" s="207"/>
      <c r="M205" s="208"/>
      <c r="N205" s="203"/>
      <c r="O205" s="203"/>
      <c r="P205" s="203"/>
      <c r="Q205" s="203"/>
      <c r="R205" s="203"/>
      <c r="S205" s="203"/>
      <c r="T205" s="209"/>
      <c r="AT205" s="210" t="s">
        <v>150</v>
      </c>
      <c r="AU205" s="210" t="s">
        <v>83</v>
      </c>
      <c r="AV205" s="211" t="s">
        <v>83</v>
      </c>
      <c r="AW205" s="211" t="s">
        <v>113</v>
      </c>
      <c r="AX205" s="211" t="s">
        <v>75</v>
      </c>
      <c r="AY205" s="210" t="s">
        <v>137</v>
      </c>
    </row>
    <row r="206" spans="2:63" s="163" customFormat="1" ht="30.75" customHeight="1">
      <c r="B206" s="164"/>
      <c r="C206" s="165"/>
      <c r="D206" s="166" t="s">
        <v>74</v>
      </c>
      <c r="E206" s="175" t="s">
        <v>157</v>
      </c>
      <c r="F206" s="175" t="s">
        <v>570</v>
      </c>
      <c r="G206" s="165"/>
      <c r="H206" s="165"/>
      <c r="J206" s="176">
        <f>$BK$206</f>
        <v>0</v>
      </c>
      <c r="K206" s="165"/>
      <c r="L206" s="169"/>
      <c r="M206" s="170"/>
      <c r="N206" s="165"/>
      <c r="O206" s="165"/>
      <c r="P206" s="171">
        <f>SUM($P$207:$P$218)</f>
        <v>0</v>
      </c>
      <c r="Q206" s="165"/>
      <c r="R206" s="171">
        <f>SUM($R$207:$R$218)</f>
        <v>0.14312</v>
      </c>
      <c r="S206" s="165"/>
      <c r="T206" s="172">
        <f>SUM($T$207:$T$218)</f>
        <v>0</v>
      </c>
      <c r="AR206" s="173" t="s">
        <v>21</v>
      </c>
      <c r="AT206" s="173" t="s">
        <v>74</v>
      </c>
      <c r="AU206" s="173" t="s">
        <v>21</v>
      </c>
      <c r="AY206" s="173" t="s">
        <v>137</v>
      </c>
      <c r="BK206" s="174">
        <f>SUM($BK$207:$BK$218)</f>
        <v>0</v>
      </c>
    </row>
    <row r="207" spans="2:65" s="7" customFormat="1" ht="15.75" customHeight="1">
      <c r="B207" s="27"/>
      <c r="C207" s="177" t="s">
        <v>342</v>
      </c>
      <c r="D207" s="177" t="s">
        <v>139</v>
      </c>
      <c r="E207" s="178" t="s">
        <v>571</v>
      </c>
      <c r="F207" s="179" t="s">
        <v>572</v>
      </c>
      <c r="G207" s="180" t="s">
        <v>170</v>
      </c>
      <c r="H207" s="181">
        <v>12</v>
      </c>
      <c r="I207" s="182"/>
      <c r="J207" s="183">
        <f>ROUND($I$207*$H$207,2)</f>
        <v>0</v>
      </c>
      <c r="K207" s="179" t="s">
        <v>143</v>
      </c>
      <c r="L207" s="53"/>
      <c r="M207" s="184"/>
      <c r="N207" s="185" t="s">
        <v>46</v>
      </c>
      <c r="O207" s="28"/>
      <c r="P207" s="28"/>
      <c r="Q207" s="186">
        <v>0</v>
      </c>
      <c r="R207" s="186">
        <f>$Q$207*$H$207</f>
        <v>0</v>
      </c>
      <c r="S207" s="186">
        <v>0</v>
      </c>
      <c r="T207" s="187">
        <f>$S$207*$H$207</f>
        <v>0</v>
      </c>
      <c r="AR207" s="119" t="s">
        <v>144</v>
      </c>
      <c r="AT207" s="119" t="s">
        <v>139</v>
      </c>
      <c r="AU207" s="119" t="s">
        <v>83</v>
      </c>
      <c r="AY207" s="7" t="s">
        <v>137</v>
      </c>
      <c r="BE207" s="188">
        <f>IF($N$207="základní",$J$207,0)</f>
        <v>0</v>
      </c>
      <c r="BF207" s="188">
        <f>IF($N$207="snížená",$J$207,0)</f>
        <v>0</v>
      </c>
      <c r="BG207" s="188">
        <f>IF($N$207="zákl. přenesená",$J$207,0)</f>
        <v>0</v>
      </c>
      <c r="BH207" s="188">
        <f>IF($N$207="sníž. přenesená",$J$207,0)</f>
        <v>0</v>
      </c>
      <c r="BI207" s="188">
        <f>IF($N$207="nulová",$J$207,0)</f>
        <v>0</v>
      </c>
      <c r="BJ207" s="119" t="s">
        <v>21</v>
      </c>
      <c r="BK207" s="188">
        <f>ROUND($I$207*$H$207,2)</f>
        <v>0</v>
      </c>
      <c r="BL207" s="119" t="s">
        <v>144</v>
      </c>
      <c r="BM207" s="119" t="s">
        <v>573</v>
      </c>
    </row>
    <row r="208" spans="2:47" s="7" customFormat="1" ht="16.5" customHeight="1">
      <c r="B208" s="27"/>
      <c r="C208" s="28"/>
      <c r="D208" s="189" t="s">
        <v>146</v>
      </c>
      <c r="E208" s="28"/>
      <c r="F208" s="190" t="s">
        <v>574</v>
      </c>
      <c r="G208" s="28"/>
      <c r="H208" s="28"/>
      <c r="J208" s="28"/>
      <c r="K208" s="28"/>
      <c r="L208" s="53"/>
      <c r="M208" s="69"/>
      <c r="N208" s="28"/>
      <c r="O208" s="28"/>
      <c r="P208" s="28"/>
      <c r="Q208" s="28"/>
      <c r="R208" s="28"/>
      <c r="S208" s="28"/>
      <c r="T208" s="70"/>
      <c r="AT208" s="7" t="s">
        <v>146</v>
      </c>
      <c r="AU208" s="7" t="s">
        <v>83</v>
      </c>
    </row>
    <row r="209" spans="2:51" s="7" customFormat="1" ht="15.75" customHeight="1">
      <c r="B209" s="193"/>
      <c r="C209" s="194"/>
      <c r="D209" s="191" t="s">
        <v>150</v>
      </c>
      <c r="E209" s="195"/>
      <c r="F209" s="196" t="s">
        <v>575</v>
      </c>
      <c r="G209" s="194"/>
      <c r="H209" s="195"/>
      <c r="J209" s="194"/>
      <c r="K209" s="194"/>
      <c r="L209" s="197"/>
      <c r="M209" s="198"/>
      <c r="N209" s="194"/>
      <c r="O209" s="194"/>
      <c r="P209" s="194"/>
      <c r="Q209" s="194"/>
      <c r="R209" s="194"/>
      <c r="S209" s="194"/>
      <c r="T209" s="199"/>
      <c r="AT209" s="200" t="s">
        <v>150</v>
      </c>
      <c r="AU209" s="200" t="s">
        <v>83</v>
      </c>
      <c r="AV209" s="201" t="s">
        <v>21</v>
      </c>
      <c r="AW209" s="201" t="s">
        <v>113</v>
      </c>
      <c r="AX209" s="201" t="s">
        <v>75</v>
      </c>
      <c r="AY209" s="200" t="s">
        <v>137</v>
      </c>
    </row>
    <row r="210" spans="2:51" s="7" customFormat="1" ht="15.75" customHeight="1">
      <c r="B210" s="202"/>
      <c r="C210" s="203"/>
      <c r="D210" s="191" t="s">
        <v>150</v>
      </c>
      <c r="E210" s="204"/>
      <c r="F210" s="205" t="s">
        <v>226</v>
      </c>
      <c r="G210" s="203"/>
      <c r="H210" s="206">
        <v>12</v>
      </c>
      <c r="J210" s="203"/>
      <c r="K210" s="203"/>
      <c r="L210" s="207"/>
      <c r="M210" s="208"/>
      <c r="N210" s="203"/>
      <c r="O210" s="203"/>
      <c r="P210" s="203"/>
      <c r="Q210" s="203"/>
      <c r="R210" s="203"/>
      <c r="S210" s="203"/>
      <c r="T210" s="209"/>
      <c r="AT210" s="210" t="s">
        <v>150</v>
      </c>
      <c r="AU210" s="210" t="s">
        <v>83</v>
      </c>
      <c r="AV210" s="211" t="s">
        <v>83</v>
      </c>
      <c r="AW210" s="211" t="s">
        <v>113</v>
      </c>
      <c r="AX210" s="211" t="s">
        <v>75</v>
      </c>
      <c r="AY210" s="210" t="s">
        <v>137</v>
      </c>
    </row>
    <row r="211" spans="2:65" s="7" customFormat="1" ht="15.75" customHeight="1">
      <c r="B211" s="27"/>
      <c r="C211" s="212" t="s">
        <v>351</v>
      </c>
      <c r="D211" s="212" t="s">
        <v>154</v>
      </c>
      <c r="E211" s="213" t="s">
        <v>576</v>
      </c>
      <c r="F211" s="214" t="s">
        <v>577</v>
      </c>
      <c r="G211" s="215" t="s">
        <v>170</v>
      </c>
      <c r="H211" s="216">
        <v>12</v>
      </c>
      <c r="I211" s="217"/>
      <c r="J211" s="218">
        <f>ROUND($I$211*$H$211,2)</f>
        <v>0</v>
      </c>
      <c r="K211" s="214" t="s">
        <v>143</v>
      </c>
      <c r="L211" s="219"/>
      <c r="M211" s="220"/>
      <c r="N211" s="221" t="s">
        <v>46</v>
      </c>
      <c r="O211" s="28"/>
      <c r="P211" s="28"/>
      <c r="Q211" s="186">
        <v>0.00048</v>
      </c>
      <c r="R211" s="186">
        <f>$Q$211*$H$211</f>
        <v>0.00576</v>
      </c>
      <c r="S211" s="186">
        <v>0</v>
      </c>
      <c r="T211" s="187">
        <f>$S$211*$H$211</f>
        <v>0</v>
      </c>
      <c r="AR211" s="119" t="s">
        <v>157</v>
      </c>
      <c r="AT211" s="119" t="s">
        <v>154</v>
      </c>
      <c r="AU211" s="119" t="s">
        <v>83</v>
      </c>
      <c r="AY211" s="7" t="s">
        <v>137</v>
      </c>
      <c r="BE211" s="188">
        <f>IF($N$211="základní",$J$211,0)</f>
        <v>0</v>
      </c>
      <c r="BF211" s="188">
        <f>IF($N$211="snížená",$J$211,0)</f>
        <v>0</v>
      </c>
      <c r="BG211" s="188">
        <f>IF($N$211="zákl. přenesená",$J$211,0)</f>
        <v>0</v>
      </c>
      <c r="BH211" s="188">
        <f>IF($N$211="sníž. přenesená",$J$211,0)</f>
        <v>0</v>
      </c>
      <c r="BI211" s="188">
        <f>IF($N$211="nulová",$J$211,0)</f>
        <v>0</v>
      </c>
      <c r="BJ211" s="119" t="s">
        <v>21</v>
      </c>
      <c r="BK211" s="188">
        <f>ROUND($I$211*$H$211,2)</f>
        <v>0</v>
      </c>
      <c r="BL211" s="119" t="s">
        <v>144</v>
      </c>
      <c r="BM211" s="119" t="s">
        <v>578</v>
      </c>
    </row>
    <row r="212" spans="2:47" s="7" customFormat="1" ht="16.5" customHeight="1">
      <c r="B212" s="27"/>
      <c r="C212" s="28"/>
      <c r="D212" s="189" t="s">
        <v>146</v>
      </c>
      <c r="E212" s="28"/>
      <c r="F212" s="190" t="s">
        <v>579</v>
      </c>
      <c r="G212" s="28"/>
      <c r="H212" s="28"/>
      <c r="J212" s="28"/>
      <c r="K212" s="28"/>
      <c r="L212" s="53"/>
      <c r="M212" s="69"/>
      <c r="N212" s="28"/>
      <c r="O212" s="28"/>
      <c r="P212" s="28"/>
      <c r="Q212" s="28"/>
      <c r="R212" s="28"/>
      <c r="S212" s="28"/>
      <c r="T212" s="70"/>
      <c r="AT212" s="7" t="s">
        <v>146</v>
      </c>
      <c r="AU212" s="7" t="s">
        <v>83</v>
      </c>
    </row>
    <row r="213" spans="2:65" s="7" customFormat="1" ht="15.75" customHeight="1">
      <c r="B213" s="27"/>
      <c r="C213" s="177" t="s">
        <v>357</v>
      </c>
      <c r="D213" s="177" t="s">
        <v>139</v>
      </c>
      <c r="E213" s="178" t="s">
        <v>580</v>
      </c>
      <c r="F213" s="179" t="s">
        <v>581</v>
      </c>
      <c r="G213" s="180" t="s">
        <v>170</v>
      </c>
      <c r="H213" s="181">
        <v>8</v>
      </c>
      <c r="I213" s="182"/>
      <c r="J213" s="183">
        <f>ROUND($I$213*$H$213,2)</f>
        <v>0</v>
      </c>
      <c r="K213" s="179"/>
      <c r="L213" s="53"/>
      <c r="M213" s="184"/>
      <c r="N213" s="185" t="s">
        <v>46</v>
      </c>
      <c r="O213" s="28"/>
      <c r="P213" s="28"/>
      <c r="Q213" s="186">
        <v>0.00047</v>
      </c>
      <c r="R213" s="186">
        <f>$Q$213*$H$213</f>
        <v>0.00376</v>
      </c>
      <c r="S213" s="186">
        <v>0</v>
      </c>
      <c r="T213" s="187">
        <f>$S$213*$H$213</f>
        <v>0</v>
      </c>
      <c r="AR213" s="119" t="s">
        <v>144</v>
      </c>
      <c r="AT213" s="119" t="s">
        <v>139</v>
      </c>
      <c r="AU213" s="119" t="s">
        <v>83</v>
      </c>
      <c r="AY213" s="7" t="s">
        <v>137</v>
      </c>
      <c r="BE213" s="188">
        <f>IF($N$213="základní",$J$213,0)</f>
        <v>0</v>
      </c>
      <c r="BF213" s="188">
        <f>IF($N$213="snížená",$J$213,0)</f>
        <v>0</v>
      </c>
      <c r="BG213" s="188">
        <f>IF($N$213="zákl. přenesená",$J$213,0)</f>
        <v>0</v>
      </c>
      <c r="BH213" s="188">
        <f>IF($N$213="sníž. přenesená",$J$213,0)</f>
        <v>0</v>
      </c>
      <c r="BI213" s="188">
        <f>IF($N$213="nulová",$J$213,0)</f>
        <v>0</v>
      </c>
      <c r="BJ213" s="119" t="s">
        <v>21</v>
      </c>
      <c r="BK213" s="188">
        <f>ROUND($I$213*$H$213,2)</f>
        <v>0</v>
      </c>
      <c r="BL213" s="119" t="s">
        <v>144</v>
      </c>
      <c r="BM213" s="119" t="s">
        <v>582</v>
      </c>
    </row>
    <row r="214" spans="2:47" s="7" customFormat="1" ht="16.5" customHeight="1">
      <c r="B214" s="27"/>
      <c r="C214" s="28"/>
      <c r="D214" s="189" t="s">
        <v>146</v>
      </c>
      <c r="E214" s="28"/>
      <c r="F214" s="190" t="s">
        <v>583</v>
      </c>
      <c r="G214" s="28"/>
      <c r="H214" s="28"/>
      <c r="J214" s="28"/>
      <c r="K214" s="28"/>
      <c r="L214" s="53"/>
      <c r="M214" s="69"/>
      <c r="N214" s="28"/>
      <c r="O214" s="28"/>
      <c r="P214" s="28"/>
      <c r="Q214" s="28"/>
      <c r="R214" s="28"/>
      <c r="S214" s="28"/>
      <c r="T214" s="70"/>
      <c r="AT214" s="7" t="s">
        <v>146</v>
      </c>
      <c r="AU214" s="7" t="s">
        <v>83</v>
      </c>
    </row>
    <row r="215" spans="2:51" s="7" customFormat="1" ht="15.75" customHeight="1">
      <c r="B215" s="202"/>
      <c r="C215" s="203"/>
      <c r="D215" s="191" t="s">
        <v>150</v>
      </c>
      <c r="E215" s="204"/>
      <c r="F215" s="205" t="s">
        <v>157</v>
      </c>
      <c r="G215" s="203"/>
      <c r="H215" s="206">
        <v>8</v>
      </c>
      <c r="J215" s="203"/>
      <c r="K215" s="203"/>
      <c r="L215" s="207"/>
      <c r="M215" s="208"/>
      <c r="N215" s="203"/>
      <c r="O215" s="203"/>
      <c r="P215" s="203"/>
      <c r="Q215" s="203"/>
      <c r="R215" s="203"/>
      <c r="S215" s="203"/>
      <c r="T215" s="209"/>
      <c r="AT215" s="210" t="s">
        <v>150</v>
      </c>
      <c r="AU215" s="210" t="s">
        <v>83</v>
      </c>
      <c r="AV215" s="211" t="s">
        <v>83</v>
      </c>
      <c r="AW215" s="211" t="s">
        <v>113</v>
      </c>
      <c r="AX215" s="211" t="s">
        <v>75</v>
      </c>
      <c r="AY215" s="210" t="s">
        <v>137</v>
      </c>
    </row>
    <row r="216" spans="2:65" s="7" customFormat="1" ht="15.75" customHeight="1">
      <c r="B216" s="27"/>
      <c r="C216" s="212" t="s">
        <v>363</v>
      </c>
      <c r="D216" s="212" t="s">
        <v>154</v>
      </c>
      <c r="E216" s="213" t="s">
        <v>584</v>
      </c>
      <c r="F216" s="214" t="s">
        <v>585</v>
      </c>
      <c r="G216" s="215" t="s">
        <v>170</v>
      </c>
      <c r="H216" s="216">
        <v>8</v>
      </c>
      <c r="I216" s="217"/>
      <c r="J216" s="218">
        <f>ROUND($I$216*$H$216,2)</f>
        <v>0</v>
      </c>
      <c r="K216" s="214" t="s">
        <v>143</v>
      </c>
      <c r="L216" s="219"/>
      <c r="M216" s="220"/>
      <c r="N216" s="221" t="s">
        <v>46</v>
      </c>
      <c r="O216" s="28"/>
      <c r="P216" s="28"/>
      <c r="Q216" s="186">
        <v>0.0167</v>
      </c>
      <c r="R216" s="186">
        <f>$Q$216*$H$216</f>
        <v>0.1336</v>
      </c>
      <c r="S216" s="186">
        <v>0</v>
      </c>
      <c r="T216" s="187">
        <f>$S$216*$H$216</f>
        <v>0</v>
      </c>
      <c r="AR216" s="119" t="s">
        <v>157</v>
      </c>
      <c r="AT216" s="119" t="s">
        <v>154</v>
      </c>
      <c r="AU216" s="119" t="s">
        <v>83</v>
      </c>
      <c r="AY216" s="7" t="s">
        <v>137</v>
      </c>
      <c r="BE216" s="188">
        <f>IF($N$216="základní",$J$216,0)</f>
        <v>0</v>
      </c>
      <c r="BF216" s="188">
        <f>IF($N$216="snížená",$J$216,0)</f>
        <v>0</v>
      </c>
      <c r="BG216" s="188">
        <f>IF($N$216="zákl. přenesená",$J$216,0)</f>
        <v>0</v>
      </c>
      <c r="BH216" s="188">
        <f>IF($N$216="sníž. přenesená",$J$216,0)</f>
        <v>0</v>
      </c>
      <c r="BI216" s="188">
        <f>IF($N$216="nulová",$J$216,0)</f>
        <v>0</v>
      </c>
      <c r="BJ216" s="119" t="s">
        <v>21</v>
      </c>
      <c r="BK216" s="188">
        <f>ROUND($I$216*$H$216,2)</f>
        <v>0</v>
      </c>
      <c r="BL216" s="119" t="s">
        <v>144</v>
      </c>
      <c r="BM216" s="119" t="s">
        <v>586</v>
      </c>
    </row>
    <row r="217" spans="2:47" s="7" customFormat="1" ht="27" customHeight="1">
      <c r="B217" s="27"/>
      <c r="C217" s="28"/>
      <c r="D217" s="189" t="s">
        <v>146</v>
      </c>
      <c r="E217" s="28"/>
      <c r="F217" s="190" t="s">
        <v>587</v>
      </c>
      <c r="G217" s="28"/>
      <c r="H217" s="28"/>
      <c r="J217" s="28"/>
      <c r="K217" s="28"/>
      <c r="L217" s="53"/>
      <c r="M217" s="69"/>
      <c r="N217" s="28"/>
      <c r="O217" s="28"/>
      <c r="P217" s="28"/>
      <c r="Q217" s="28"/>
      <c r="R217" s="28"/>
      <c r="S217" s="28"/>
      <c r="T217" s="70"/>
      <c r="AT217" s="7" t="s">
        <v>146</v>
      </c>
      <c r="AU217" s="7" t="s">
        <v>83</v>
      </c>
    </row>
    <row r="218" spans="2:47" s="7" customFormat="1" ht="30.75" customHeight="1">
      <c r="B218" s="27"/>
      <c r="C218" s="28"/>
      <c r="D218" s="191" t="s">
        <v>222</v>
      </c>
      <c r="E218" s="28"/>
      <c r="F218" s="192" t="s">
        <v>588</v>
      </c>
      <c r="G218" s="28"/>
      <c r="H218" s="28"/>
      <c r="J218" s="28"/>
      <c r="K218" s="28"/>
      <c r="L218" s="53"/>
      <c r="M218" s="69"/>
      <c r="N218" s="28"/>
      <c r="O218" s="28"/>
      <c r="P218" s="28"/>
      <c r="Q218" s="28"/>
      <c r="R218" s="28"/>
      <c r="S218" s="28"/>
      <c r="T218" s="70"/>
      <c r="AT218" s="7" t="s">
        <v>222</v>
      </c>
      <c r="AU218" s="7" t="s">
        <v>83</v>
      </c>
    </row>
    <row r="219" spans="2:63" s="163" customFormat="1" ht="30.75" customHeight="1">
      <c r="B219" s="164"/>
      <c r="C219" s="165"/>
      <c r="D219" s="166" t="s">
        <v>74</v>
      </c>
      <c r="E219" s="175" t="s">
        <v>205</v>
      </c>
      <c r="F219" s="175" t="s">
        <v>341</v>
      </c>
      <c r="G219" s="165"/>
      <c r="H219" s="165"/>
      <c r="J219" s="176">
        <f>$BK$219</f>
        <v>0</v>
      </c>
      <c r="K219" s="165"/>
      <c r="L219" s="169"/>
      <c r="M219" s="170"/>
      <c r="N219" s="165"/>
      <c r="O219" s="165"/>
      <c r="P219" s="171">
        <f>$P$220+SUM($P$221:$P$267)</f>
        <v>0</v>
      </c>
      <c r="Q219" s="165"/>
      <c r="R219" s="171">
        <f>$R$220+SUM($R$221:$R$267)</f>
        <v>9.592164752499999</v>
      </c>
      <c r="S219" s="165"/>
      <c r="T219" s="172">
        <f>$T$220+SUM($T$221:$T$267)</f>
        <v>3.610696</v>
      </c>
      <c r="AR219" s="173" t="s">
        <v>21</v>
      </c>
      <c r="AT219" s="173" t="s">
        <v>74</v>
      </c>
      <c r="AU219" s="173" t="s">
        <v>21</v>
      </c>
      <c r="AY219" s="173" t="s">
        <v>137</v>
      </c>
      <c r="BK219" s="174">
        <f>$BK$220+SUM($BK$221:$BK$267)</f>
        <v>0</v>
      </c>
    </row>
    <row r="220" spans="2:65" s="7" customFormat="1" ht="15.75" customHeight="1">
      <c r="B220" s="27"/>
      <c r="C220" s="177" t="s">
        <v>369</v>
      </c>
      <c r="D220" s="177" t="s">
        <v>139</v>
      </c>
      <c r="E220" s="178" t="s">
        <v>589</v>
      </c>
      <c r="F220" s="179" t="s">
        <v>590</v>
      </c>
      <c r="G220" s="180" t="s">
        <v>268</v>
      </c>
      <c r="H220" s="181">
        <v>86.195</v>
      </c>
      <c r="I220" s="182"/>
      <c r="J220" s="183">
        <f>ROUND($I$220*$H$220,2)</f>
        <v>0</v>
      </c>
      <c r="K220" s="179" t="s">
        <v>143</v>
      </c>
      <c r="L220" s="53"/>
      <c r="M220" s="184"/>
      <c r="N220" s="185" t="s">
        <v>46</v>
      </c>
      <c r="O220" s="28"/>
      <c r="P220" s="28"/>
      <c r="Q220" s="186">
        <v>0.0003575</v>
      </c>
      <c r="R220" s="186">
        <f>$Q$220*$H$220</f>
        <v>0.030814712499999997</v>
      </c>
      <c r="S220" s="186">
        <v>0</v>
      </c>
      <c r="T220" s="187">
        <f>$S$220*$H$220</f>
        <v>0</v>
      </c>
      <c r="AR220" s="119" t="s">
        <v>144</v>
      </c>
      <c r="AT220" s="119" t="s">
        <v>139</v>
      </c>
      <c r="AU220" s="119" t="s">
        <v>83</v>
      </c>
      <c r="AY220" s="7" t="s">
        <v>137</v>
      </c>
      <c r="BE220" s="188">
        <f>IF($N$220="základní",$J$220,0)</f>
        <v>0</v>
      </c>
      <c r="BF220" s="188">
        <f>IF($N$220="snížená",$J$220,0)</f>
        <v>0</v>
      </c>
      <c r="BG220" s="188">
        <f>IF($N$220="zákl. přenesená",$J$220,0)</f>
        <v>0</v>
      </c>
      <c r="BH220" s="188">
        <f>IF($N$220="sníž. přenesená",$J$220,0)</f>
        <v>0</v>
      </c>
      <c r="BI220" s="188">
        <f>IF($N$220="nulová",$J$220,0)</f>
        <v>0</v>
      </c>
      <c r="BJ220" s="119" t="s">
        <v>21</v>
      </c>
      <c r="BK220" s="188">
        <f>ROUND($I$220*$H$220,2)</f>
        <v>0</v>
      </c>
      <c r="BL220" s="119" t="s">
        <v>144</v>
      </c>
      <c r="BM220" s="119" t="s">
        <v>591</v>
      </c>
    </row>
    <row r="221" spans="2:47" s="7" customFormat="1" ht="16.5" customHeight="1">
      <c r="B221" s="27"/>
      <c r="C221" s="28"/>
      <c r="D221" s="189" t="s">
        <v>146</v>
      </c>
      <c r="E221" s="28"/>
      <c r="F221" s="190" t="s">
        <v>592</v>
      </c>
      <c r="G221" s="28"/>
      <c r="H221" s="28"/>
      <c r="J221" s="28"/>
      <c r="K221" s="28"/>
      <c r="L221" s="53"/>
      <c r="M221" s="69"/>
      <c r="N221" s="28"/>
      <c r="O221" s="28"/>
      <c r="P221" s="28"/>
      <c r="Q221" s="28"/>
      <c r="R221" s="28"/>
      <c r="S221" s="28"/>
      <c r="T221" s="70"/>
      <c r="AT221" s="7" t="s">
        <v>146</v>
      </c>
      <c r="AU221" s="7" t="s">
        <v>83</v>
      </c>
    </row>
    <row r="222" spans="2:51" s="7" customFormat="1" ht="27" customHeight="1">
      <c r="B222" s="193"/>
      <c r="C222" s="194"/>
      <c r="D222" s="191" t="s">
        <v>150</v>
      </c>
      <c r="E222" s="195"/>
      <c r="F222" s="196" t="s">
        <v>593</v>
      </c>
      <c r="G222" s="194"/>
      <c r="H222" s="195"/>
      <c r="J222" s="194"/>
      <c r="K222" s="194"/>
      <c r="L222" s="197"/>
      <c r="M222" s="198"/>
      <c r="N222" s="194"/>
      <c r="O222" s="194"/>
      <c r="P222" s="194"/>
      <c r="Q222" s="194"/>
      <c r="R222" s="194"/>
      <c r="S222" s="194"/>
      <c r="T222" s="199"/>
      <c r="AT222" s="200" t="s">
        <v>150</v>
      </c>
      <c r="AU222" s="200" t="s">
        <v>83</v>
      </c>
      <c r="AV222" s="201" t="s">
        <v>21</v>
      </c>
      <c r="AW222" s="201" t="s">
        <v>113</v>
      </c>
      <c r="AX222" s="201" t="s">
        <v>75</v>
      </c>
      <c r="AY222" s="200" t="s">
        <v>137</v>
      </c>
    </row>
    <row r="223" spans="2:51" s="7" customFormat="1" ht="15.75" customHeight="1">
      <c r="B223" s="202"/>
      <c r="C223" s="203"/>
      <c r="D223" s="191" t="s">
        <v>150</v>
      </c>
      <c r="E223" s="204"/>
      <c r="F223" s="205" t="s">
        <v>594</v>
      </c>
      <c r="G223" s="203"/>
      <c r="H223" s="206">
        <v>86.195</v>
      </c>
      <c r="J223" s="203"/>
      <c r="K223" s="203"/>
      <c r="L223" s="207"/>
      <c r="M223" s="208"/>
      <c r="N223" s="203"/>
      <c r="O223" s="203"/>
      <c r="P223" s="203"/>
      <c r="Q223" s="203"/>
      <c r="R223" s="203"/>
      <c r="S223" s="203"/>
      <c r="T223" s="209"/>
      <c r="AT223" s="210" t="s">
        <v>150</v>
      </c>
      <c r="AU223" s="210" t="s">
        <v>83</v>
      </c>
      <c r="AV223" s="211" t="s">
        <v>83</v>
      </c>
      <c r="AW223" s="211" t="s">
        <v>113</v>
      </c>
      <c r="AX223" s="211" t="s">
        <v>75</v>
      </c>
      <c r="AY223" s="210" t="s">
        <v>137</v>
      </c>
    </row>
    <row r="224" spans="2:65" s="7" customFormat="1" ht="15.75" customHeight="1">
      <c r="B224" s="27"/>
      <c r="C224" s="177" t="s">
        <v>374</v>
      </c>
      <c r="D224" s="177" t="s">
        <v>139</v>
      </c>
      <c r="E224" s="178" t="s">
        <v>595</v>
      </c>
      <c r="F224" s="179" t="s">
        <v>596</v>
      </c>
      <c r="G224" s="180" t="s">
        <v>268</v>
      </c>
      <c r="H224" s="181">
        <v>39.711</v>
      </c>
      <c r="I224" s="182"/>
      <c r="J224" s="183">
        <f>ROUND($I$224*$H$224,2)</f>
        <v>0</v>
      </c>
      <c r="K224" s="179"/>
      <c r="L224" s="53"/>
      <c r="M224" s="184"/>
      <c r="N224" s="185" t="s">
        <v>46</v>
      </c>
      <c r="O224" s="28"/>
      <c r="P224" s="28"/>
      <c r="Q224" s="186">
        <v>0.00036</v>
      </c>
      <c r="R224" s="186">
        <f>$Q$224*$H$224</f>
        <v>0.01429596</v>
      </c>
      <c r="S224" s="186">
        <v>0</v>
      </c>
      <c r="T224" s="187">
        <f>$S$224*$H$224</f>
        <v>0</v>
      </c>
      <c r="AR224" s="119" t="s">
        <v>144</v>
      </c>
      <c r="AT224" s="119" t="s">
        <v>139</v>
      </c>
      <c r="AU224" s="119" t="s">
        <v>83</v>
      </c>
      <c r="AY224" s="7" t="s">
        <v>137</v>
      </c>
      <c r="BE224" s="188">
        <f>IF($N$224="základní",$J$224,0)</f>
        <v>0</v>
      </c>
      <c r="BF224" s="188">
        <f>IF($N$224="snížená",$J$224,0)</f>
        <v>0</v>
      </c>
      <c r="BG224" s="188">
        <f>IF($N$224="zákl. přenesená",$J$224,0)</f>
        <v>0</v>
      </c>
      <c r="BH224" s="188">
        <f>IF($N$224="sníž. přenesená",$J$224,0)</f>
        <v>0</v>
      </c>
      <c r="BI224" s="188">
        <f>IF($N$224="nulová",$J$224,0)</f>
        <v>0</v>
      </c>
      <c r="BJ224" s="119" t="s">
        <v>21</v>
      </c>
      <c r="BK224" s="188">
        <f>ROUND($I$224*$H$224,2)</f>
        <v>0</v>
      </c>
      <c r="BL224" s="119" t="s">
        <v>144</v>
      </c>
      <c r="BM224" s="119" t="s">
        <v>597</v>
      </c>
    </row>
    <row r="225" spans="2:47" s="7" customFormat="1" ht="16.5" customHeight="1">
      <c r="B225" s="27"/>
      <c r="C225" s="28"/>
      <c r="D225" s="189" t="s">
        <v>146</v>
      </c>
      <c r="E225" s="28"/>
      <c r="F225" s="190" t="s">
        <v>592</v>
      </c>
      <c r="G225" s="28"/>
      <c r="H225" s="28"/>
      <c r="J225" s="28"/>
      <c r="K225" s="28"/>
      <c r="L225" s="53"/>
      <c r="M225" s="69"/>
      <c r="N225" s="28"/>
      <c r="O225" s="28"/>
      <c r="P225" s="28"/>
      <c r="Q225" s="28"/>
      <c r="R225" s="28"/>
      <c r="S225" s="28"/>
      <c r="T225" s="70"/>
      <c r="AT225" s="7" t="s">
        <v>146</v>
      </c>
      <c r="AU225" s="7" t="s">
        <v>83</v>
      </c>
    </row>
    <row r="226" spans="2:51" s="7" customFormat="1" ht="27" customHeight="1">
      <c r="B226" s="193"/>
      <c r="C226" s="194"/>
      <c r="D226" s="191" t="s">
        <v>150</v>
      </c>
      <c r="E226" s="195"/>
      <c r="F226" s="196" t="s">
        <v>598</v>
      </c>
      <c r="G226" s="194"/>
      <c r="H226" s="195"/>
      <c r="J226" s="194"/>
      <c r="K226" s="194"/>
      <c r="L226" s="197"/>
      <c r="M226" s="198"/>
      <c r="N226" s="194"/>
      <c r="O226" s="194"/>
      <c r="P226" s="194"/>
      <c r="Q226" s="194"/>
      <c r="R226" s="194"/>
      <c r="S226" s="194"/>
      <c r="T226" s="199"/>
      <c r="AT226" s="200" t="s">
        <v>150</v>
      </c>
      <c r="AU226" s="200" t="s">
        <v>83</v>
      </c>
      <c r="AV226" s="201" t="s">
        <v>21</v>
      </c>
      <c r="AW226" s="201" t="s">
        <v>113</v>
      </c>
      <c r="AX226" s="201" t="s">
        <v>75</v>
      </c>
      <c r="AY226" s="200" t="s">
        <v>137</v>
      </c>
    </row>
    <row r="227" spans="2:51" s="7" customFormat="1" ht="15.75" customHeight="1">
      <c r="B227" s="202"/>
      <c r="C227" s="203"/>
      <c r="D227" s="191" t="s">
        <v>150</v>
      </c>
      <c r="E227" s="204"/>
      <c r="F227" s="205" t="s">
        <v>599</v>
      </c>
      <c r="G227" s="203"/>
      <c r="H227" s="206">
        <v>39.711</v>
      </c>
      <c r="J227" s="203"/>
      <c r="K227" s="203"/>
      <c r="L227" s="207"/>
      <c r="M227" s="208"/>
      <c r="N227" s="203"/>
      <c r="O227" s="203"/>
      <c r="P227" s="203"/>
      <c r="Q227" s="203"/>
      <c r="R227" s="203"/>
      <c r="S227" s="203"/>
      <c r="T227" s="209"/>
      <c r="AT227" s="210" t="s">
        <v>150</v>
      </c>
      <c r="AU227" s="210" t="s">
        <v>83</v>
      </c>
      <c r="AV227" s="211" t="s">
        <v>83</v>
      </c>
      <c r="AW227" s="211" t="s">
        <v>113</v>
      </c>
      <c r="AX227" s="211" t="s">
        <v>75</v>
      </c>
      <c r="AY227" s="210" t="s">
        <v>137</v>
      </c>
    </row>
    <row r="228" spans="2:65" s="7" customFormat="1" ht="15.75" customHeight="1">
      <c r="B228" s="27"/>
      <c r="C228" s="177" t="s">
        <v>381</v>
      </c>
      <c r="D228" s="177" t="s">
        <v>139</v>
      </c>
      <c r="E228" s="178" t="s">
        <v>600</v>
      </c>
      <c r="F228" s="179" t="s">
        <v>601</v>
      </c>
      <c r="G228" s="180" t="s">
        <v>170</v>
      </c>
      <c r="H228" s="181">
        <v>26.4</v>
      </c>
      <c r="I228" s="182"/>
      <c r="J228" s="183">
        <f>ROUND($I$228*$H$228,2)</f>
        <v>0</v>
      </c>
      <c r="K228" s="179"/>
      <c r="L228" s="53"/>
      <c r="M228" s="184"/>
      <c r="N228" s="185" t="s">
        <v>46</v>
      </c>
      <c r="O228" s="28"/>
      <c r="P228" s="28"/>
      <c r="Q228" s="186">
        <v>5E-05</v>
      </c>
      <c r="R228" s="186">
        <f>$Q$228*$H$228</f>
        <v>0.00132</v>
      </c>
      <c r="S228" s="186">
        <v>0</v>
      </c>
      <c r="T228" s="187">
        <f>$S$228*$H$228</f>
        <v>0</v>
      </c>
      <c r="AR228" s="119" t="s">
        <v>144</v>
      </c>
      <c r="AT228" s="119" t="s">
        <v>139</v>
      </c>
      <c r="AU228" s="119" t="s">
        <v>83</v>
      </c>
      <c r="AY228" s="7" t="s">
        <v>137</v>
      </c>
      <c r="BE228" s="188">
        <f>IF($N$228="základní",$J$228,0)</f>
        <v>0</v>
      </c>
      <c r="BF228" s="188">
        <f>IF($N$228="snížená",$J$228,0)</f>
        <v>0</v>
      </c>
      <c r="BG228" s="188">
        <f>IF($N$228="zákl. přenesená",$J$228,0)</f>
        <v>0</v>
      </c>
      <c r="BH228" s="188">
        <f>IF($N$228="sníž. přenesená",$J$228,0)</f>
        <v>0</v>
      </c>
      <c r="BI228" s="188">
        <f>IF($N$228="nulová",$J$228,0)</f>
        <v>0</v>
      </c>
      <c r="BJ228" s="119" t="s">
        <v>21</v>
      </c>
      <c r="BK228" s="188">
        <f>ROUND($I$228*$H$228,2)</f>
        <v>0</v>
      </c>
      <c r="BL228" s="119" t="s">
        <v>144</v>
      </c>
      <c r="BM228" s="119" t="s">
        <v>602</v>
      </c>
    </row>
    <row r="229" spans="2:47" s="7" customFormat="1" ht="16.5" customHeight="1">
      <c r="B229" s="27"/>
      <c r="C229" s="28"/>
      <c r="D229" s="189" t="s">
        <v>146</v>
      </c>
      <c r="E229" s="28"/>
      <c r="F229" s="190" t="s">
        <v>603</v>
      </c>
      <c r="G229" s="28"/>
      <c r="H229" s="28"/>
      <c r="J229" s="28"/>
      <c r="K229" s="28"/>
      <c r="L229" s="53"/>
      <c r="M229" s="69"/>
      <c r="N229" s="28"/>
      <c r="O229" s="28"/>
      <c r="P229" s="28"/>
      <c r="Q229" s="28"/>
      <c r="R229" s="28"/>
      <c r="S229" s="28"/>
      <c r="T229" s="70"/>
      <c r="AT229" s="7" t="s">
        <v>146</v>
      </c>
      <c r="AU229" s="7" t="s">
        <v>83</v>
      </c>
    </row>
    <row r="230" spans="2:51" s="7" customFormat="1" ht="15.75" customHeight="1">
      <c r="B230" s="193"/>
      <c r="C230" s="194"/>
      <c r="D230" s="191" t="s">
        <v>150</v>
      </c>
      <c r="E230" s="195"/>
      <c r="F230" s="196" t="s">
        <v>604</v>
      </c>
      <c r="G230" s="194"/>
      <c r="H230" s="195"/>
      <c r="J230" s="194"/>
      <c r="K230" s="194"/>
      <c r="L230" s="197"/>
      <c r="M230" s="198"/>
      <c r="N230" s="194"/>
      <c r="O230" s="194"/>
      <c r="P230" s="194"/>
      <c r="Q230" s="194"/>
      <c r="R230" s="194"/>
      <c r="S230" s="194"/>
      <c r="T230" s="199"/>
      <c r="AT230" s="200" t="s">
        <v>150</v>
      </c>
      <c r="AU230" s="200" t="s">
        <v>83</v>
      </c>
      <c r="AV230" s="201" t="s">
        <v>21</v>
      </c>
      <c r="AW230" s="201" t="s">
        <v>113</v>
      </c>
      <c r="AX230" s="201" t="s">
        <v>75</v>
      </c>
      <c r="AY230" s="200" t="s">
        <v>137</v>
      </c>
    </row>
    <row r="231" spans="2:51" s="7" customFormat="1" ht="15.75" customHeight="1">
      <c r="B231" s="202"/>
      <c r="C231" s="203"/>
      <c r="D231" s="191" t="s">
        <v>150</v>
      </c>
      <c r="E231" s="204"/>
      <c r="F231" s="205" t="s">
        <v>605</v>
      </c>
      <c r="G231" s="203"/>
      <c r="H231" s="206">
        <v>26.4</v>
      </c>
      <c r="J231" s="203"/>
      <c r="K231" s="203"/>
      <c r="L231" s="207"/>
      <c r="M231" s="208"/>
      <c r="N231" s="203"/>
      <c r="O231" s="203"/>
      <c r="P231" s="203"/>
      <c r="Q231" s="203"/>
      <c r="R231" s="203"/>
      <c r="S231" s="203"/>
      <c r="T231" s="209"/>
      <c r="AT231" s="210" t="s">
        <v>150</v>
      </c>
      <c r="AU231" s="210" t="s">
        <v>83</v>
      </c>
      <c r="AV231" s="211" t="s">
        <v>83</v>
      </c>
      <c r="AW231" s="211" t="s">
        <v>113</v>
      </c>
      <c r="AX231" s="211" t="s">
        <v>75</v>
      </c>
      <c r="AY231" s="210" t="s">
        <v>137</v>
      </c>
    </row>
    <row r="232" spans="2:65" s="7" customFormat="1" ht="15.75" customHeight="1">
      <c r="B232" s="27"/>
      <c r="C232" s="177" t="s">
        <v>387</v>
      </c>
      <c r="D232" s="177" t="s">
        <v>139</v>
      </c>
      <c r="E232" s="178" t="s">
        <v>606</v>
      </c>
      <c r="F232" s="179" t="s">
        <v>607</v>
      </c>
      <c r="G232" s="180" t="s">
        <v>268</v>
      </c>
      <c r="H232" s="181">
        <v>9.856</v>
      </c>
      <c r="I232" s="182"/>
      <c r="J232" s="183">
        <f>ROUND($I$232*$H$232,2)</f>
        <v>0</v>
      </c>
      <c r="K232" s="179" t="s">
        <v>143</v>
      </c>
      <c r="L232" s="53"/>
      <c r="M232" s="184"/>
      <c r="N232" s="185" t="s">
        <v>46</v>
      </c>
      <c r="O232" s="28"/>
      <c r="P232" s="28"/>
      <c r="Q232" s="186">
        <v>0</v>
      </c>
      <c r="R232" s="186">
        <f>$Q$232*$H$232</f>
        <v>0</v>
      </c>
      <c r="S232" s="186">
        <v>0.066</v>
      </c>
      <c r="T232" s="187">
        <f>$S$232*$H$232</f>
        <v>0.6504960000000001</v>
      </c>
      <c r="AR232" s="119" t="s">
        <v>144</v>
      </c>
      <c r="AT232" s="119" t="s">
        <v>139</v>
      </c>
      <c r="AU232" s="119" t="s">
        <v>83</v>
      </c>
      <c r="AY232" s="7" t="s">
        <v>137</v>
      </c>
      <c r="BE232" s="188">
        <f>IF($N$232="základní",$J$232,0)</f>
        <v>0</v>
      </c>
      <c r="BF232" s="188">
        <f>IF($N$232="snížená",$J$232,0)</f>
        <v>0</v>
      </c>
      <c r="BG232" s="188">
        <f>IF($N$232="zákl. přenesená",$J$232,0)</f>
        <v>0</v>
      </c>
      <c r="BH232" s="188">
        <f>IF($N$232="sníž. přenesená",$J$232,0)</f>
        <v>0</v>
      </c>
      <c r="BI232" s="188">
        <f>IF($N$232="nulová",$J$232,0)</f>
        <v>0</v>
      </c>
      <c r="BJ232" s="119" t="s">
        <v>21</v>
      </c>
      <c r="BK232" s="188">
        <f>ROUND($I$232*$H$232,2)</f>
        <v>0</v>
      </c>
      <c r="BL232" s="119" t="s">
        <v>144</v>
      </c>
      <c r="BM232" s="119" t="s">
        <v>608</v>
      </c>
    </row>
    <row r="233" spans="2:47" s="7" customFormat="1" ht="16.5" customHeight="1">
      <c r="B233" s="27"/>
      <c r="C233" s="28"/>
      <c r="D233" s="189" t="s">
        <v>146</v>
      </c>
      <c r="E233" s="28"/>
      <c r="F233" s="190" t="s">
        <v>609</v>
      </c>
      <c r="G233" s="28"/>
      <c r="H233" s="28"/>
      <c r="J233" s="28"/>
      <c r="K233" s="28"/>
      <c r="L233" s="53"/>
      <c r="M233" s="69"/>
      <c r="N233" s="28"/>
      <c r="O233" s="28"/>
      <c r="P233" s="28"/>
      <c r="Q233" s="28"/>
      <c r="R233" s="28"/>
      <c r="S233" s="28"/>
      <c r="T233" s="70"/>
      <c r="AT233" s="7" t="s">
        <v>146</v>
      </c>
      <c r="AU233" s="7" t="s">
        <v>83</v>
      </c>
    </row>
    <row r="234" spans="2:47" s="7" customFormat="1" ht="30.75" customHeight="1">
      <c r="B234" s="27"/>
      <c r="C234" s="28"/>
      <c r="D234" s="191" t="s">
        <v>222</v>
      </c>
      <c r="E234" s="28"/>
      <c r="F234" s="192" t="s">
        <v>610</v>
      </c>
      <c r="G234" s="28"/>
      <c r="H234" s="28"/>
      <c r="J234" s="28"/>
      <c r="K234" s="28"/>
      <c r="L234" s="53"/>
      <c r="M234" s="69"/>
      <c r="N234" s="28"/>
      <c r="O234" s="28"/>
      <c r="P234" s="28"/>
      <c r="Q234" s="28"/>
      <c r="R234" s="28"/>
      <c r="S234" s="28"/>
      <c r="T234" s="70"/>
      <c r="AT234" s="7" t="s">
        <v>222</v>
      </c>
      <c r="AU234" s="7" t="s">
        <v>83</v>
      </c>
    </row>
    <row r="235" spans="2:51" s="7" customFormat="1" ht="15.75" customHeight="1">
      <c r="B235" s="193"/>
      <c r="C235" s="194"/>
      <c r="D235" s="191" t="s">
        <v>150</v>
      </c>
      <c r="E235" s="195"/>
      <c r="F235" s="196" t="s">
        <v>611</v>
      </c>
      <c r="G235" s="194"/>
      <c r="H235" s="195"/>
      <c r="J235" s="194"/>
      <c r="K235" s="194"/>
      <c r="L235" s="197"/>
      <c r="M235" s="198"/>
      <c r="N235" s="194"/>
      <c r="O235" s="194"/>
      <c r="P235" s="194"/>
      <c r="Q235" s="194"/>
      <c r="R235" s="194"/>
      <c r="S235" s="194"/>
      <c r="T235" s="199"/>
      <c r="AT235" s="200" t="s">
        <v>150</v>
      </c>
      <c r="AU235" s="200" t="s">
        <v>83</v>
      </c>
      <c r="AV235" s="201" t="s">
        <v>21</v>
      </c>
      <c r="AW235" s="201" t="s">
        <v>113</v>
      </c>
      <c r="AX235" s="201" t="s">
        <v>75</v>
      </c>
      <c r="AY235" s="200" t="s">
        <v>137</v>
      </c>
    </row>
    <row r="236" spans="2:51" s="7" customFormat="1" ht="15.75" customHeight="1">
      <c r="B236" s="202"/>
      <c r="C236" s="203"/>
      <c r="D236" s="191" t="s">
        <v>150</v>
      </c>
      <c r="E236" s="204"/>
      <c r="F236" s="205" t="s">
        <v>612</v>
      </c>
      <c r="G236" s="203"/>
      <c r="H236" s="206">
        <v>9.856</v>
      </c>
      <c r="J236" s="203"/>
      <c r="K236" s="203"/>
      <c r="L236" s="207"/>
      <c r="M236" s="208"/>
      <c r="N236" s="203"/>
      <c r="O236" s="203"/>
      <c r="P236" s="203"/>
      <c r="Q236" s="203"/>
      <c r="R236" s="203"/>
      <c r="S236" s="203"/>
      <c r="T236" s="209"/>
      <c r="AT236" s="210" t="s">
        <v>150</v>
      </c>
      <c r="AU236" s="210" t="s">
        <v>83</v>
      </c>
      <c r="AV236" s="211" t="s">
        <v>83</v>
      </c>
      <c r="AW236" s="211" t="s">
        <v>113</v>
      </c>
      <c r="AX236" s="211" t="s">
        <v>75</v>
      </c>
      <c r="AY236" s="210" t="s">
        <v>137</v>
      </c>
    </row>
    <row r="237" spans="2:65" s="7" customFormat="1" ht="15.75" customHeight="1">
      <c r="B237" s="27"/>
      <c r="C237" s="177" t="s">
        <v>392</v>
      </c>
      <c r="D237" s="177" t="s">
        <v>139</v>
      </c>
      <c r="E237" s="178" t="s">
        <v>388</v>
      </c>
      <c r="F237" s="179" t="s">
        <v>389</v>
      </c>
      <c r="G237" s="180" t="s">
        <v>268</v>
      </c>
      <c r="H237" s="181">
        <v>38</v>
      </c>
      <c r="I237" s="182"/>
      <c r="J237" s="183">
        <f>ROUND($I$237*$H$237,2)</f>
        <v>0</v>
      </c>
      <c r="K237" s="179" t="s">
        <v>143</v>
      </c>
      <c r="L237" s="53"/>
      <c r="M237" s="184"/>
      <c r="N237" s="185" t="s">
        <v>46</v>
      </c>
      <c r="O237" s="28"/>
      <c r="P237" s="28"/>
      <c r="Q237" s="186">
        <v>0</v>
      </c>
      <c r="R237" s="186">
        <f>$Q$237*$H$237</f>
        <v>0</v>
      </c>
      <c r="S237" s="186">
        <v>0</v>
      </c>
      <c r="T237" s="187">
        <f>$S$237*$H$237</f>
        <v>0</v>
      </c>
      <c r="AR237" s="119" t="s">
        <v>144</v>
      </c>
      <c r="AT237" s="119" t="s">
        <v>139</v>
      </c>
      <c r="AU237" s="119" t="s">
        <v>83</v>
      </c>
      <c r="AY237" s="7" t="s">
        <v>137</v>
      </c>
      <c r="BE237" s="188">
        <f>IF($N$237="základní",$J$237,0)</f>
        <v>0</v>
      </c>
      <c r="BF237" s="188">
        <f>IF($N$237="snížená",$J$237,0)</f>
        <v>0</v>
      </c>
      <c r="BG237" s="188">
        <f>IF($N$237="zákl. přenesená",$J$237,0)</f>
        <v>0</v>
      </c>
      <c r="BH237" s="188">
        <f>IF($N$237="sníž. přenesená",$J$237,0)</f>
        <v>0</v>
      </c>
      <c r="BI237" s="188">
        <f>IF($N$237="nulová",$J$237,0)</f>
        <v>0</v>
      </c>
      <c r="BJ237" s="119" t="s">
        <v>21</v>
      </c>
      <c r="BK237" s="188">
        <f>ROUND($I$237*$H$237,2)</f>
        <v>0</v>
      </c>
      <c r="BL237" s="119" t="s">
        <v>144</v>
      </c>
      <c r="BM237" s="119" t="s">
        <v>613</v>
      </c>
    </row>
    <row r="238" spans="2:47" s="7" customFormat="1" ht="16.5" customHeight="1">
      <c r="B238" s="27"/>
      <c r="C238" s="28"/>
      <c r="D238" s="189" t="s">
        <v>146</v>
      </c>
      <c r="E238" s="28"/>
      <c r="F238" s="190" t="s">
        <v>389</v>
      </c>
      <c r="G238" s="28"/>
      <c r="H238" s="28"/>
      <c r="J238" s="28"/>
      <c r="K238" s="28"/>
      <c r="L238" s="53"/>
      <c r="M238" s="69"/>
      <c r="N238" s="28"/>
      <c r="O238" s="28"/>
      <c r="P238" s="28"/>
      <c r="Q238" s="28"/>
      <c r="R238" s="28"/>
      <c r="S238" s="28"/>
      <c r="T238" s="70"/>
      <c r="AT238" s="7" t="s">
        <v>146</v>
      </c>
      <c r="AU238" s="7" t="s">
        <v>83</v>
      </c>
    </row>
    <row r="239" spans="2:51" s="7" customFormat="1" ht="15.75" customHeight="1">
      <c r="B239" s="193"/>
      <c r="C239" s="194"/>
      <c r="D239" s="191" t="s">
        <v>150</v>
      </c>
      <c r="E239" s="195"/>
      <c r="F239" s="196" t="s">
        <v>614</v>
      </c>
      <c r="G239" s="194"/>
      <c r="H239" s="195"/>
      <c r="J239" s="194"/>
      <c r="K239" s="194"/>
      <c r="L239" s="197"/>
      <c r="M239" s="198"/>
      <c r="N239" s="194"/>
      <c r="O239" s="194"/>
      <c r="P239" s="194"/>
      <c r="Q239" s="194"/>
      <c r="R239" s="194"/>
      <c r="S239" s="194"/>
      <c r="T239" s="199"/>
      <c r="AT239" s="200" t="s">
        <v>150</v>
      </c>
      <c r="AU239" s="200" t="s">
        <v>83</v>
      </c>
      <c r="AV239" s="201" t="s">
        <v>21</v>
      </c>
      <c r="AW239" s="201" t="s">
        <v>113</v>
      </c>
      <c r="AX239" s="201" t="s">
        <v>75</v>
      </c>
      <c r="AY239" s="200" t="s">
        <v>137</v>
      </c>
    </row>
    <row r="240" spans="2:51" s="7" customFormat="1" ht="15.75" customHeight="1">
      <c r="B240" s="202"/>
      <c r="C240" s="203"/>
      <c r="D240" s="191" t="s">
        <v>150</v>
      </c>
      <c r="E240" s="204"/>
      <c r="F240" s="205" t="s">
        <v>615</v>
      </c>
      <c r="G240" s="203"/>
      <c r="H240" s="206">
        <v>38</v>
      </c>
      <c r="J240" s="203"/>
      <c r="K240" s="203"/>
      <c r="L240" s="207"/>
      <c r="M240" s="208"/>
      <c r="N240" s="203"/>
      <c r="O240" s="203"/>
      <c r="P240" s="203"/>
      <c r="Q240" s="203"/>
      <c r="R240" s="203"/>
      <c r="S240" s="203"/>
      <c r="T240" s="209"/>
      <c r="AT240" s="210" t="s">
        <v>150</v>
      </c>
      <c r="AU240" s="210" t="s">
        <v>83</v>
      </c>
      <c r="AV240" s="211" t="s">
        <v>83</v>
      </c>
      <c r="AW240" s="211" t="s">
        <v>113</v>
      </c>
      <c r="AX240" s="211" t="s">
        <v>75</v>
      </c>
      <c r="AY240" s="210" t="s">
        <v>137</v>
      </c>
    </row>
    <row r="241" spans="2:65" s="7" customFormat="1" ht="15.75" customHeight="1">
      <c r="B241" s="27"/>
      <c r="C241" s="177" t="s">
        <v>398</v>
      </c>
      <c r="D241" s="177" t="s">
        <v>139</v>
      </c>
      <c r="E241" s="178" t="s">
        <v>393</v>
      </c>
      <c r="F241" s="179" t="s">
        <v>394</v>
      </c>
      <c r="G241" s="180" t="s">
        <v>268</v>
      </c>
      <c r="H241" s="181">
        <v>38</v>
      </c>
      <c r="I241" s="182"/>
      <c r="J241" s="183">
        <f>ROUND($I$241*$H$241,2)</f>
        <v>0</v>
      </c>
      <c r="K241" s="179" t="s">
        <v>143</v>
      </c>
      <c r="L241" s="53"/>
      <c r="M241" s="184"/>
      <c r="N241" s="185" t="s">
        <v>46</v>
      </c>
      <c r="O241" s="28"/>
      <c r="P241" s="28"/>
      <c r="Q241" s="186">
        <v>0</v>
      </c>
      <c r="R241" s="186">
        <f>$Q$241*$H$241</f>
        <v>0</v>
      </c>
      <c r="S241" s="186">
        <v>0.0779</v>
      </c>
      <c r="T241" s="187">
        <f>$S$241*$H$241</f>
        <v>2.9602</v>
      </c>
      <c r="AR241" s="119" t="s">
        <v>144</v>
      </c>
      <c r="AT241" s="119" t="s">
        <v>139</v>
      </c>
      <c r="AU241" s="119" t="s">
        <v>83</v>
      </c>
      <c r="AY241" s="7" t="s">
        <v>137</v>
      </c>
      <c r="BE241" s="188">
        <f>IF($N$241="základní",$J$241,0)</f>
        <v>0</v>
      </c>
      <c r="BF241" s="188">
        <f>IF($N$241="snížená",$J$241,0)</f>
        <v>0</v>
      </c>
      <c r="BG241" s="188">
        <f>IF($N$241="zákl. přenesená",$J$241,0)</f>
        <v>0</v>
      </c>
      <c r="BH241" s="188">
        <f>IF($N$241="sníž. přenesená",$J$241,0)</f>
        <v>0</v>
      </c>
      <c r="BI241" s="188">
        <f>IF($N$241="nulová",$J$241,0)</f>
        <v>0</v>
      </c>
      <c r="BJ241" s="119" t="s">
        <v>21</v>
      </c>
      <c r="BK241" s="188">
        <f>ROUND($I$241*$H$241,2)</f>
        <v>0</v>
      </c>
      <c r="BL241" s="119" t="s">
        <v>144</v>
      </c>
      <c r="BM241" s="119" t="s">
        <v>616</v>
      </c>
    </row>
    <row r="242" spans="2:47" s="7" customFormat="1" ht="27" customHeight="1">
      <c r="B242" s="27"/>
      <c r="C242" s="28"/>
      <c r="D242" s="189" t="s">
        <v>146</v>
      </c>
      <c r="E242" s="28"/>
      <c r="F242" s="190" t="s">
        <v>396</v>
      </c>
      <c r="G242" s="28"/>
      <c r="H242" s="28"/>
      <c r="J242" s="28"/>
      <c r="K242" s="28"/>
      <c r="L242" s="53"/>
      <c r="M242" s="69"/>
      <c r="N242" s="28"/>
      <c r="O242" s="28"/>
      <c r="P242" s="28"/>
      <c r="Q242" s="28"/>
      <c r="R242" s="28"/>
      <c r="S242" s="28"/>
      <c r="T242" s="70"/>
      <c r="AT242" s="7" t="s">
        <v>146</v>
      </c>
      <c r="AU242" s="7" t="s">
        <v>83</v>
      </c>
    </row>
    <row r="243" spans="2:51" s="7" customFormat="1" ht="15.75" customHeight="1">
      <c r="B243" s="193"/>
      <c r="C243" s="194"/>
      <c r="D243" s="191" t="s">
        <v>150</v>
      </c>
      <c r="E243" s="195"/>
      <c r="F243" s="196" t="s">
        <v>614</v>
      </c>
      <c r="G243" s="194"/>
      <c r="H243" s="195"/>
      <c r="J243" s="194"/>
      <c r="K243" s="194"/>
      <c r="L243" s="197"/>
      <c r="M243" s="198"/>
      <c r="N243" s="194"/>
      <c r="O243" s="194"/>
      <c r="P243" s="194"/>
      <c r="Q243" s="194"/>
      <c r="R243" s="194"/>
      <c r="S243" s="194"/>
      <c r="T243" s="199"/>
      <c r="AT243" s="200" t="s">
        <v>150</v>
      </c>
      <c r="AU243" s="200" t="s">
        <v>83</v>
      </c>
      <c r="AV243" s="201" t="s">
        <v>21</v>
      </c>
      <c r="AW243" s="201" t="s">
        <v>113</v>
      </c>
      <c r="AX243" s="201" t="s">
        <v>75</v>
      </c>
      <c r="AY243" s="200" t="s">
        <v>137</v>
      </c>
    </row>
    <row r="244" spans="2:51" s="7" customFormat="1" ht="15.75" customHeight="1">
      <c r="B244" s="202"/>
      <c r="C244" s="203"/>
      <c r="D244" s="191" t="s">
        <v>150</v>
      </c>
      <c r="E244" s="204"/>
      <c r="F244" s="205" t="s">
        <v>615</v>
      </c>
      <c r="G244" s="203"/>
      <c r="H244" s="206">
        <v>38</v>
      </c>
      <c r="J244" s="203"/>
      <c r="K244" s="203"/>
      <c r="L244" s="207"/>
      <c r="M244" s="208"/>
      <c r="N244" s="203"/>
      <c r="O244" s="203"/>
      <c r="P244" s="203"/>
      <c r="Q244" s="203"/>
      <c r="R244" s="203"/>
      <c r="S244" s="203"/>
      <c r="T244" s="209"/>
      <c r="AT244" s="210" t="s">
        <v>150</v>
      </c>
      <c r="AU244" s="210" t="s">
        <v>83</v>
      </c>
      <c r="AV244" s="211" t="s">
        <v>83</v>
      </c>
      <c r="AW244" s="211" t="s">
        <v>113</v>
      </c>
      <c r="AX244" s="211" t="s">
        <v>75</v>
      </c>
      <c r="AY244" s="210" t="s">
        <v>137</v>
      </c>
    </row>
    <row r="245" spans="2:65" s="7" customFormat="1" ht="15.75" customHeight="1">
      <c r="B245" s="27"/>
      <c r="C245" s="177" t="s">
        <v>404</v>
      </c>
      <c r="D245" s="177" t="s">
        <v>139</v>
      </c>
      <c r="E245" s="178" t="s">
        <v>617</v>
      </c>
      <c r="F245" s="179" t="s">
        <v>618</v>
      </c>
      <c r="G245" s="180" t="s">
        <v>142</v>
      </c>
      <c r="H245" s="181">
        <v>1</v>
      </c>
      <c r="I245" s="182"/>
      <c r="J245" s="183">
        <f>ROUND($I$245*$H$245,2)</f>
        <v>0</v>
      </c>
      <c r="K245" s="179" t="s">
        <v>143</v>
      </c>
      <c r="L245" s="53"/>
      <c r="M245" s="184"/>
      <c r="N245" s="185" t="s">
        <v>46</v>
      </c>
      <c r="O245" s="28"/>
      <c r="P245" s="28"/>
      <c r="Q245" s="186">
        <v>0</v>
      </c>
      <c r="R245" s="186">
        <f>$Q$245*$H$245</f>
        <v>0</v>
      </c>
      <c r="S245" s="186">
        <v>0</v>
      </c>
      <c r="T245" s="187">
        <f>$S$245*$H$245</f>
        <v>0</v>
      </c>
      <c r="AR245" s="119" t="s">
        <v>144</v>
      </c>
      <c r="AT245" s="119" t="s">
        <v>139</v>
      </c>
      <c r="AU245" s="119" t="s">
        <v>83</v>
      </c>
      <c r="AY245" s="7" t="s">
        <v>137</v>
      </c>
      <c r="BE245" s="188">
        <f>IF($N$245="základní",$J$245,0)</f>
        <v>0</v>
      </c>
      <c r="BF245" s="188">
        <f>IF($N$245="snížená",$J$245,0)</f>
        <v>0</v>
      </c>
      <c r="BG245" s="188">
        <f>IF($N$245="zákl. přenesená",$J$245,0)</f>
        <v>0</v>
      </c>
      <c r="BH245" s="188">
        <f>IF($N$245="sníž. přenesená",$J$245,0)</f>
        <v>0</v>
      </c>
      <c r="BI245" s="188">
        <f>IF($N$245="nulová",$J$245,0)</f>
        <v>0</v>
      </c>
      <c r="BJ245" s="119" t="s">
        <v>21</v>
      </c>
      <c r="BK245" s="188">
        <f>ROUND($I$245*$H$245,2)</f>
        <v>0</v>
      </c>
      <c r="BL245" s="119" t="s">
        <v>144</v>
      </c>
      <c r="BM245" s="119" t="s">
        <v>619</v>
      </c>
    </row>
    <row r="246" spans="2:47" s="7" customFormat="1" ht="16.5" customHeight="1">
      <c r="B246" s="27"/>
      <c r="C246" s="28"/>
      <c r="D246" s="189" t="s">
        <v>146</v>
      </c>
      <c r="E246" s="28"/>
      <c r="F246" s="190" t="s">
        <v>618</v>
      </c>
      <c r="G246" s="28"/>
      <c r="H246" s="28"/>
      <c r="J246" s="28"/>
      <c r="K246" s="28"/>
      <c r="L246" s="53"/>
      <c r="M246" s="69"/>
      <c r="N246" s="28"/>
      <c r="O246" s="28"/>
      <c r="P246" s="28"/>
      <c r="Q246" s="28"/>
      <c r="R246" s="28"/>
      <c r="S246" s="28"/>
      <c r="T246" s="70"/>
      <c r="AT246" s="7" t="s">
        <v>146</v>
      </c>
      <c r="AU246" s="7" t="s">
        <v>83</v>
      </c>
    </row>
    <row r="247" spans="2:51" s="7" customFormat="1" ht="15.75" customHeight="1">
      <c r="B247" s="193"/>
      <c r="C247" s="194"/>
      <c r="D247" s="191" t="s">
        <v>150</v>
      </c>
      <c r="E247" s="195"/>
      <c r="F247" s="196" t="s">
        <v>620</v>
      </c>
      <c r="G247" s="194"/>
      <c r="H247" s="195"/>
      <c r="J247" s="194"/>
      <c r="K247" s="194"/>
      <c r="L247" s="197"/>
      <c r="M247" s="198"/>
      <c r="N247" s="194"/>
      <c r="O247" s="194"/>
      <c r="P247" s="194"/>
      <c r="Q247" s="194"/>
      <c r="R247" s="194"/>
      <c r="S247" s="194"/>
      <c r="T247" s="199"/>
      <c r="AT247" s="200" t="s">
        <v>150</v>
      </c>
      <c r="AU247" s="200" t="s">
        <v>83</v>
      </c>
      <c r="AV247" s="201" t="s">
        <v>21</v>
      </c>
      <c r="AW247" s="201" t="s">
        <v>113</v>
      </c>
      <c r="AX247" s="201" t="s">
        <v>75</v>
      </c>
      <c r="AY247" s="200" t="s">
        <v>137</v>
      </c>
    </row>
    <row r="248" spans="2:51" s="7" customFormat="1" ht="15.75" customHeight="1">
      <c r="B248" s="202"/>
      <c r="C248" s="203"/>
      <c r="D248" s="191" t="s">
        <v>150</v>
      </c>
      <c r="E248" s="204"/>
      <c r="F248" s="205" t="s">
        <v>21</v>
      </c>
      <c r="G248" s="203"/>
      <c r="H248" s="206">
        <v>1</v>
      </c>
      <c r="J248" s="203"/>
      <c r="K248" s="203"/>
      <c r="L248" s="207"/>
      <c r="M248" s="208"/>
      <c r="N248" s="203"/>
      <c r="O248" s="203"/>
      <c r="P248" s="203"/>
      <c r="Q248" s="203"/>
      <c r="R248" s="203"/>
      <c r="S248" s="203"/>
      <c r="T248" s="209"/>
      <c r="AT248" s="210" t="s">
        <v>150</v>
      </c>
      <c r="AU248" s="210" t="s">
        <v>83</v>
      </c>
      <c r="AV248" s="211" t="s">
        <v>83</v>
      </c>
      <c r="AW248" s="211" t="s">
        <v>113</v>
      </c>
      <c r="AX248" s="211" t="s">
        <v>75</v>
      </c>
      <c r="AY248" s="210" t="s">
        <v>137</v>
      </c>
    </row>
    <row r="249" spans="2:65" s="7" customFormat="1" ht="15.75" customHeight="1">
      <c r="B249" s="27"/>
      <c r="C249" s="177" t="s">
        <v>412</v>
      </c>
      <c r="D249" s="177" t="s">
        <v>139</v>
      </c>
      <c r="E249" s="178" t="s">
        <v>399</v>
      </c>
      <c r="F249" s="179" t="s">
        <v>400</v>
      </c>
      <c r="G249" s="180" t="s">
        <v>268</v>
      </c>
      <c r="H249" s="181">
        <v>38</v>
      </c>
      <c r="I249" s="182"/>
      <c r="J249" s="183">
        <f>ROUND($I$249*$H$249,2)</f>
        <v>0</v>
      </c>
      <c r="K249" s="179" t="s">
        <v>143</v>
      </c>
      <c r="L249" s="53"/>
      <c r="M249" s="184"/>
      <c r="N249" s="185" t="s">
        <v>46</v>
      </c>
      <c r="O249" s="28"/>
      <c r="P249" s="28"/>
      <c r="Q249" s="186">
        <v>0.078164</v>
      </c>
      <c r="R249" s="186">
        <f>$Q$249*$H$249</f>
        <v>2.9702319999999998</v>
      </c>
      <c r="S249" s="186">
        <v>0</v>
      </c>
      <c r="T249" s="187">
        <f>$S$249*$H$249</f>
        <v>0</v>
      </c>
      <c r="AR249" s="119" t="s">
        <v>144</v>
      </c>
      <c r="AT249" s="119" t="s">
        <v>139</v>
      </c>
      <c r="AU249" s="119" t="s">
        <v>83</v>
      </c>
      <c r="AY249" s="7" t="s">
        <v>137</v>
      </c>
      <c r="BE249" s="188">
        <f>IF($N$249="základní",$J$249,0)</f>
        <v>0</v>
      </c>
      <c r="BF249" s="188">
        <f>IF($N$249="snížená",$J$249,0)</f>
        <v>0</v>
      </c>
      <c r="BG249" s="188">
        <f>IF($N$249="zákl. přenesená",$J$249,0)</f>
        <v>0</v>
      </c>
      <c r="BH249" s="188">
        <f>IF($N$249="sníž. přenesená",$J$249,0)</f>
        <v>0</v>
      </c>
      <c r="BI249" s="188">
        <f>IF($N$249="nulová",$J$249,0)</f>
        <v>0</v>
      </c>
      <c r="BJ249" s="119" t="s">
        <v>21</v>
      </c>
      <c r="BK249" s="188">
        <f>ROUND($I$249*$H$249,2)</f>
        <v>0</v>
      </c>
      <c r="BL249" s="119" t="s">
        <v>144</v>
      </c>
      <c r="BM249" s="119" t="s">
        <v>621</v>
      </c>
    </row>
    <row r="250" spans="2:47" s="7" customFormat="1" ht="27" customHeight="1">
      <c r="B250" s="27"/>
      <c r="C250" s="28"/>
      <c r="D250" s="189" t="s">
        <v>146</v>
      </c>
      <c r="E250" s="28"/>
      <c r="F250" s="190" t="s">
        <v>402</v>
      </c>
      <c r="G250" s="28"/>
      <c r="H250" s="28"/>
      <c r="J250" s="28"/>
      <c r="K250" s="28"/>
      <c r="L250" s="53"/>
      <c r="M250" s="69"/>
      <c r="N250" s="28"/>
      <c r="O250" s="28"/>
      <c r="P250" s="28"/>
      <c r="Q250" s="28"/>
      <c r="R250" s="28"/>
      <c r="S250" s="28"/>
      <c r="T250" s="70"/>
      <c r="AT250" s="7" t="s">
        <v>146</v>
      </c>
      <c r="AU250" s="7" t="s">
        <v>83</v>
      </c>
    </row>
    <row r="251" spans="2:51" s="7" customFormat="1" ht="15.75" customHeight="1">
      <c r="B251" s="193"/>
      <c r="C251" s="194"/>
      <c r="D251" s="191" t="s">
        <v>150</v>
      </c>
      <c r="E251" s="195"/>
      <c r="F251" s="196" t="s">
        <v>614</v>
      </c>
      <c r="G251" s="194"/>
      <c r="H251" s="195"/>
      <c r="J251" s="194"/>
      <c r="K251" s="194"/>
      <c r="L251" s="197"/>
      <c r="M251" s="198"/>
      <c r="N251" s="194"/>
      <c r="O251" s="194"/>
      <c r="P251" s="194"/>
      <c r="Q251" s="194"/>
      <c r="R251" s="194"/>
      <c r="S251" s="194"/>
      <c r="T251" s="199"/>
      <c r="AT251" s="200" t="s">
        <v>150</v>
      </c>
      <c r="AU251" s="200" t="s">
        <v>83</v>
      </c>
      <c r="AV251" s="201" t="s">
        <v>21</v>
      </c>
      <c r="AW251" s="201" t="s">
        <v>113</v>
      </c>
      <c r="AX251" s="201" t="s">
        <v>75</v>
      </c>
      <c r="AY251" s="200" t="s">
        <v>137</v>
      </c>
    </row>
    <row r="252" spans="2:51" s="7" customFormat="1" ht="15.75" customHeight="1">
      <c r="B252" s="202"/>
      <c r="C252" s="203"/>
      <c r="D252" s="191" t="s">
        <v>150</v>
      </c>
      <c r="E252" s="204"/>
      <c r="F252" s="205" t="s">
        <v>615</v>
      </c>
      <c r="G252" s="203"/>
      <c r="H252" s="206">
        <v>38</v>
      </c>
      <c r="J252" s="203"/>
      <c r="K252" s="203"/>
      <c r="L252" s="207"/>
      <c r="M252" s="208"/>
      <c r="N252" s="203"/>
      <c r="O252" s="203"/>
      <c r="P252" s="203"/>
      <c r="Q252" s="203"/>
      <c r="R252" s="203"/>
      <c r="S252" s="203"/>
      <c r="T252" s="209"/>
      <c r="AT252" s="210" t="s">
        <v>150</v>
      </c>
      <c r="AU252" s="210" t="s">
        <v>83</v>
      </c>
      <c r="AV252" s="211" t="s">
        <v>83</v>
      </c>
      <c r="AW252" s="211" t="s">
        <v>113</v>
      </c>
      <c r="AX252" s="211" t="s">
        <v>75</v>
      </c>
      <c r="AY252" s="210" t="s">
        <v>137</v>
      </c>
    </row>
    <row r="253" spans="2:65" s="7" customFormat="1" ht="15.75" customHeight="1">
      <c r="B253" s="27"/>
      <c r="C253" s="177" t="s">
        <v>418</v>
      </c>
      <c r="D253" s="177" t="s">
        <v>139</v>
      </c>
      <c r="E253" s="178" t="s">
        <v>405</v>
      </c>
      <c r="F253" s="179" t="s">
        <v>406</v>
      </c>
      <c r="G253" s="180" t="s">
        <v>268</v>
      </c>
      <c r="H253" s="181">
        <v>38</v>
      </c>
      <c r="I253" s="182"/>
      <c r="J253" s="183">
        <f>ROUND($I$253*$H$253,2)</f>
        <v>0</v>
      </c>
      <c r="K253" s="179" t="s">
        <v>143</v>
      </c>
      <c r="L253" s="53"/>
      <c r="M253" s="184"/>
      <c r="N253" s="185" t="s">
        <v>46</v>
      </c>
      <c r="O253" s="28"/>
      <c r="P253" s="28"/>
      <c r="Q253" s="186">
        <v>0</v>
      </c>
      <c r="R253" s="186">
        <f>$Q$253*$H$253</f>
        <v>0</v>
      </c>
      <c r="S253" s="186">
        <v>0</v>
      </c>
      <c r="T253" s="187">
        <f>$S$253*$H$253</f>
        <v>0</v>
      </c>
      <c r="AR253" s="119" t="s">
        <v>144</v>
      </c>
      <c r="AT253" s="119" t="s">
        <v>139</v>
      </c>
      <c r="AU253" s="119" t="s">
        <v>83</v>
      </c>
      <c r="AY253" s="7" t="s">
        <v>137</v>
      </c>
      <c r="BE253" s="188">
        <f>IF($N$253="základní",$J$253,0)</f>
        <v>0</v>
      </c>
      <c r="BF253" s="188">
        <f>IF($N$253="snížená",$J$253,0)</f>
        <v>0</v>
      </c>
      <c r="BG253" s="188">
        <f>IF($N$253="zákl. přenesená",$J$253,0)</f>
        <v>0</v>
      </c>
      <c r="BH253" s="188">
        <f>IF($N$253="sníž. přenesená",$J$253,0)</f>
        <v>0</v>
      </c>
      <c r="BI253" s="188">
        <f>IF($N$253="nulová",$J$253,0)</f>
        <v>0</v>
      </c>
      <c r="BJ253" s="119" t="s">
        <v>21</v>
      </c>
      <c r="BK253" s="188">
        <f>ROUND($I$253*$H$253,2)</f>
        <v>0</v>
      </c>
      <c r="BL253" s="119" t="s">
        <v>144</v>
      </c>
      <c r="BM253" s="119" t="s">
        <v>622</v>
      </c>
    </row>
    <row r="254" spans="2:47" s="7" customFormat="1" ht="16.5" customHeight="1">
      <c r="B254" s="27"/>
      <c r="C254" s="28"/>
      <c r="D254" s="189" t="s">
        <v>146</v>
      </c>
      <c r="E254" s="28"/>
      <c r="F254" s="190" t="s">
        <v>408</v>
      </c>
      <c r="G254" s="28"/>
      <c r="H254" s="28"/>
      <c r="J254" s="28"/>
      <c r="K254" s="28"/>
      <c r="L254" s="53"/>
      <c r="M254" s="69"/>
      <c r="N254" s="28"/>
      <c r="O254" s="28"/>
      <c r="P254" s="28"/>
      <c r="Q254" s="28"/>
      <c r="R254" s="28"/>
      <c r="S254" s="28"/>
      <c r="T254" s="70"/>
      <c r="AT254" s="7" t="s">
        <v>146</v>
      </c>
      <c r="AU254" s="7" t="s">
        <v>83</v>
      </c>
    </row>
    <row r="255" spans="2:51" s="7" customFormat="1" ht="15.75" customHeight="1">
      <c r="B255" s="193"/>
      <c r="C255" s="194"/>
      <c r="D255" s="191" t="s">
        <v>150</v>
      </c>
      <c r="E255" s="195"/>
      <c r="F255" s="196" t="s">
        <v>614</v>
      </c>
      <c r="G255" s="194"/>
      <c r="H255" s="195"/>
      <c r="J255" s="194"/>
      <c r="K255" s="194"/>
      <c r="L255" s="197"/>
      <c r="M255" s="198"/>
      <c r="N255" s="194"/>
      <c r="O255" s="194"/>
      <c r="P255" s="194"/>
      <c r="Q255" s="194"/>
      <c r="R255" s="194"/>
      <c r="S255" s="194"/>
      <c r="T255" s="199"/>
      <c r="AT255" s="200" t="s">
        <v>150</v>
      </c>
      <c r="AU255" s="200" t="s">
        <v>83</v>
      </c>
      <c r="AV255" s="201" t="s">
        <v>21</v>
      </c>
      <c r="AW255" s="201" t="s">
        <v>113</v>
      </c>
      <c r="AX255" s="201" t="s">
        <v>75</v>
      </c>
      <c r="AY255" s="200" t="s">
        <v>137</v>
      </c>
    </row>
    <row r="256" spans="2:51" s="7" customFormat="1" ht="15.75" customHeight="1">
      <c r="B256" s="202"/>
      <c r="C256" s="203"/>
      <c r="D256" s="191" t="s">
        <v>150</v>
      </c>
      <c r="E256" s="204"/>
      <c r="F256" s="205" t="s">
        <v>615</v>
      </c>
      <c r="G256" s="203"/>
      <c r="H256" s="206">
        <v>38</v>
      </c>
      <c r="J256" s="203"/>
      <c r="K256" s="203"/>
      <c r="L256" s="207"/>
      <c r="M256" s="208"/>
      <c r="N256" s="203"/>
      <c r="O256" s="203"/>
      <c r="P256" s="203"/>
      <c r="Q256" s="203"/>
      <c r="R256" s="203"/>
      <c r="S256" s="203"/>
      <c r="T256" s="209"/>
      <c r="AT256" s="210" t="s">
        <v>150</v>
      </c>
      <c r="AU256" s="210" t="s">
        <v>83</v>
      </c>
      <c r="AV256" s="211" t="s">
        <v>83</v>
      </c>
      <c r="AW256" s="211" t="s">
        <v>113</v>
      </c>
      <c r="AX256" s="211" t="s">
        <v>75</v>
      </c>
      <c r="AY256" s="210" t="s">
        <v>137</v>
      </c>
    </row>
    <row r="257" spans="2:65" s="7" customFormat="1" ht="15.75" customHeight="1">
      <c r="B257" s="27"/>
      <c r="C257" s="177" t="s">
        <v>424</v>
      </c>
      <c r="D257" s="177" t="s">
        <v>139</v>
      </c>
      <c r="E257" s="178" t="s">
        <v>623</v>
      </c>
      <c r="F257" s="179" t="s">
        <v>624</v>
      </c>
      <c r="G257" s="180" t="s">
        <v>268</v>
      </c>
      <c r="H257" s="181">
        <v>9.856</v>
      </c>
      <c r="I257" s="182"/>
      <c r="J257" s="183">
        <f>ROUND($I$257*$H$257,2)</f>
        <v>0</v>
      </c>
      <c r="K257" s="179" t="s">
        <v>143</v>
      </c>
      <c r="L257" s="53"/>
      <c r="M257" s="184"/>
      <c r="N257" s="185" t="s">
        <v>46</v>
      </c>
      <c r="O257" s="28"/>
      <c r="P257" s="28"/>
      <c r="Q257" s="186">
        <v>0.01943</v>
      </c>
      <c r="R257" s="186">
        <f>$Q$257*$H$257</f>
        <v>0.19150208</v>
      </c>
      <c r="S257" s="186">
        <v>0</v>
      </c>
      <c r="T257" s="187">
        <f>$S$257*$H$257</f>
        <v>0</v>
      </c>
      <c r="AR257" s="119" t="s">
        <v>144</v>
      </c>
      <c r="AT257" s="119" t="s">
        <v>139</v>
      </c>
      <c r="AU257" s="119" t="s">
        <v>83</v>
      </c>
      <c r="AY257" s="7" t="s">
        <v>137</v>
      </c>
      <c r="BE257" s="188">
        <f>IF($N$257="základní",$J$257,0)</f>
        <v>0</v>
      </c>
      <c r="BF257" s="188">
        <f>IF($N$257="snížená",$J$257,0)</f>
        <v>0</v>
      </c>
      <c r="BG257" s="188">
        <f>IF($N$257="zákl. přenesená",$J$257,0)</f>
        <v>0</v>
      </c>
      <c r="BH257" s="188">
        <f>IF($N$257="sníž. přenesená",$J$257,0)</f>
        <v>0</v>
      </c>
      <c r="BI257" s="188">
        <f>IF($N$257="nulová",$J$257,0)</f>
        <v>0</v>
      </c>
      <c r="BJ257" s="119" t="s">
        <v>21</v>
      </c>
      <c r="BK257" s="188">
        <f>ROUND($I$257*$H$257,2)</f>
        <v>0</v>
      </c>
      <c r="BL257" s="119" t="s">
        <v>144</v>
      </c>
      <c r="BM257" s="119" t="s">
        <v>625</v>
      </c>
    </row>
    <row r="258" spans="2:47" s="7" customFormat="1" ht="16.5" customHeight="1">
      <c r="B258" s="27"/>
      <c r="C258" s="28"/>
      <c r="D258" s="189" t="s">
        <v>146</v>
      </c>
      <c r="E258" s="28"/>
      <c r="F258" s="190" t="s">
        <v>626</v>
      </c>
      <c r="G258" s="28"/>
      <c r="H258" s="28"/>
      <c r="J258" s="28"/>
      <c r="K258" s="28"/>
      <c r="L258" s="53"/>
      <c r="M258" s="69"/>
      <c r="N258" s="28"/>
      <c r="O258" s="28"/>
      <c r="P258" s="28"/>
      <c r="Q258" s="28"/>
      <c r="R258" s="28"/>
      <c r="S258" s="28"/>
      <c r="T258" s="70"/>
      <c r="AT258" s="7" t="s">
        <v>146</v>
      </c>
      <c r="AU258" s="7" t="s">
        <v>83</v>
      </c>
    </row>
    <row r="259" spans="2:47" s="7" customFormat="1" ht="44.25" customHeight="1">
      <c r="B259" s="27"/>
      <c r="C259" s="28"/>
      <c r="D259" s="191" t="s">
        <v>222</v>
      </c>
      <c r="E259" s="28"/>
      <c r="F259" s="192" t="s">
        <v>627</v>
      </c>
      <c r="G259" s="28"/>
      <c r="H259" s="28"/>
      <c r="J259" s="28"/>
      <c r="K259" s="28"/>
      <c r="L259" s="53"/>
      <c r="M259" s="69"/>
      <c r="N259" s="28"/>
      <c r="O259" s="28"/>
      <c r="P259" s="28"/>
      <c r="Q259" s="28"/>
      <c r="R259" s="28"/>
      <c r="S259" s="28"/>
      <c r="T259" s="70"/>
      <c r="AT259" s="7" t="s">
        <v>222</v>
      </c>
      <c r="AU259" s="7" t="s">
        <v>83</v>
      </c>
    </row>
    <row r="260" spans="2:51" s="7" customFormat="1" ht="15.75" customHeight="1">
      <c r="B260" s="193"/>
      <c r="C260" s="194"/>
      <c r="D260" s="191" t="s">
        <v>150</v>
      </c>
      <c r="E260" s="195"/>
      <c r="F260" s="196" t="s">
        <v>611</v>
      </c>
      <c r="G260" s="194"/>
      <c r="H260" s="195"/>
      <c r="J260" s="194"/>
      <c r="K260" s="194"/>
      <c r="L260" s="197"/>
      <c r="M260" s="198"/>
      <c r="N260" s="194"/>
      <c r="O260" s="194"/>
      <c r="P260" s="194"/>
      <c r="Q260" s="194"/>
      <c r="R260" s="194"/>
      <c r="S260" s="194"/>
      <c r="T260" s="199"/>
      <c r="AT260" s="200" t="s">
        <v>150</v>
      </c>
      <c r="AU260" s="200" t="s">
        <v>83</v>
      </c>
      <c r="AV260" s="201" t="s">
        <v>21</v>
      </c>
      <c r="AW260" s="201" t="s">
        <v>113</v>
      </c>
      <c r="AX260" s="201" t="s">
        <v>75</v>
      </c>
      <c r="AY260" s="200" t="s">
        <v>137</v>
      </c>
    </row>
    <row r="261" spans="2:51" s="7" customFormat="1" ht="15.75" customHeight="1">
      <c r="B261" s="202"/>
      <c r="C261" s="203"/>
      <c r="D261" s="191" t="s">
        <v>150</v>
      </c>
      <c r="E261" s="204"/>
      <c r="F261" s="205" t="s">
        <v>612</v>
      </c>
      <c r="G261" s="203"/>
      <c r="H261" s="206">
        <v>9.856</v>
      </c>
      <c r="J261" s="203"/>
      <c r="K261" s="203"/>
      <c r="L261" s="207"/>
      <c r="M261" s="208"/>
      <c r="N261" s="203"/>
      <c r="O261" s="203"/>
      <c r="P261" s="203"/>
      <c r="Q261" s="203"/>
      <c r="R261" s="203"/>
      <c r="S261" s="203"/>
      <c r="T261" s="209"/>
      <c r="AT261" s="210" t="s">
        <v>150</v>
      </c>
      <c r="AU261" s="210" t="s">
        <v>83</v>
      </c>
      <c r="AV261" s="211" t="s">
        <v>83</v>
      </c>
      <c r="AW261" s="211" t="s">
        <v>113</v>
      </c>
      <c r="AX261" s="211" t="s">
        <v>75</v>
      </c>
      <c r="AY261" s="210" t="s">
        <v>137</v>
      </c>
    </row>
    <row r="262" spans="2:65" s="7" customFormat="1" ht="15.75" customHeight="1">
      <c r="B262" s="27"/>
      <c r="C262" s="177" t="s">
        <v>432</v>
      </c>
      <c r="D262" s="177" t="s">
        <v>139</v>
      </c>
      <c r="E262" s="178" t="s">
        <v>628</v>
      </c>
      <c r="F262" s="179" t="s">
        <v>629</v>
      </c>
      <c r="G262" s="180" t="s">
        <v>268</v>
      </c>
      <c r="H262" s="181">
        <v>40</v>
      </c>
      <c r="I262" s="182"/>
      <c r="J262" s="183">
        <f>ROUND($I$262*$H$262,2)</f>
        <v>0</v>
      </c>
      <c r="K262" s="179" t="s">
        <v>143</v>
      </c>
      <c r="L262" s="53"/>
      <c r="M262" s="184"/>
      <c r="N262" s="185" t="s">
        <v>46</v>
      </c>
      <c r="O262" s="28"/>
      <c r="P262" s="28"/>
      <c r="Q262" s="186">
        <v>0.1596</v>
      </c>
      <c r="R262" s="186">
        <f>$Q$262*$H$262</f>
        <v>6.3839999999999995</v>
      </c>
      <c r="S262" s="186">
        <v>0</v>
      </c>
      <c r="T262" s="187">
        <f>$S$262*$H$262</f>
        <v>0</v>
      </c>
      <c r="AR262" s="119" t="s">
        <v>144</v>
      </c>
      <c r="AT262" s="119" t="s">
        <v>139</v>
      </c>
      <c r="AU262" s="119" t="s">
        <v>83</v>
      </c>
      <c r="AY262" s="7" t="s">
        <v>137</v>
      </c>
      <c r="BE262" s="188">
        <f>IF($N$262="základní",$J$262,0)</f>
        <v>0</v>
      </c>
      <c r="BF262" s="188">
        <f>IF($N$262="snížená",$J$262,0)</f>
        <v>0</v>
      </c>
      <c r="BG262" s="188">
        <f>IF($N$262="zákl. přenesená",$J$262,0)</f>
        <v>0</v>
      </c>
      <c r="BH262" s="188">
        <f>IF($N$262="sníž. přenesená",$J$262,0)</f>
        <v>0</v>
      </c>
      <c r="BI262" s="188">
        <f>IF($N$262="nulová",$J$262,0)</f>
        <v>0</v>
      </c>
      <c r="BJ262" s="119" t="s">
        <v>21</v>
      </c>
      <c r="BK262" s="188">
        <f>ROUND($I$262*$H$262,2)</f>
        <v>0</v>
      </c>
      <c r="BL262" s="119" t="s">
        <v>144</v>
      </c>
      <c r="BM262" s="119" t="s">
        <v>630</v>
      </c>
    </row>
    <row r="263" spans="2:47" s="7" customFormat="1" ht="16.5" customHeight="1">
      <c r="B263" s="27"/>
      <c r="C263" s="28"/>
      <c r="D263" s="189" t="s">
        <v>146</v>
      </c>
      <c r="E263" s="28"/>
      <c r="F263" s="190" t="s">
        <v>631</v>
      </c>
      <c r="G263" s="28"/>
      <c r="H263" s="28"/>
      <c r="J263" s="28"/>
      <c r="K263" s="28"/>
      <c r="L263" s="53"/>
      <c r="M263" s="69"/>
      <c r="N263" s="28"/>
      <c r="O263" s="28"/>
      <c r="P263" s="28"/>
      <c r="Q263" s="28"/>
      <c r="R263" s="28"/>
      <c r="S263" s="28"/>
      <c r="T263" s="70"/>
      <c r="AT263" s="7" t="s">
        <v>146</v>
      </c>
      <c r="AU263" s="7" t="s">
        <v>83</v>
      </c>
    </row>
    <row r="264" spans="2:47" s="7" customFormat="1" ht="30.75" customHeight="1">
      <c r="B264" s="27"/>
      <c r="C264" s="28"/>
      <c r="D264" s="191" t="s">
        <v>222</v>
      </c>
      <c r="E264" s="28"/>
      <c r="F264" s="192" t="s">
        <v>632</v>
      </c>
      <c r="G264" s="28"/>
      <c r="H264" s="28"/>
      <c r="J264" s="28"/>
      <c r="K264" s="28"/>
      <c r="L264" s="53"/>
      <c r="M264" s="69"/>
      <c r="N264" s="28"/>
      <c r="O264" s="28"/>
      <c r="P264" s="28"/>
      <c r="Q264" s="28"/>
      <c r="R264" s="28"/>
      <c r="S264" s="28"/>
      <c r="T264" s="70"/>
      <c r="AT264" s="7" t="s">
        <v>222</v>
      </c>
      <c r="AU264" s="7" t="s">
        <v>83</v>
      </c>
    </row>
    <row r="265" spans="2:51" s="7" customFormat="1" ht="15.75" customHeight="1">
      <c r="B265" s="193"/>
      <c r="C265" s="194"/>
      <c r="D265" s="191" t="s">
        <v>150</v>
      </c>
      <c r="E265" s="195"/>
      <c r="F265" s="196" t="s">
        <v>476</v>
      </c>
      <c r="G265" s="194"/>
      <c r="H265" s="195"/>
      <c r="J265" s="194"/>
      <c r="K265" s="194"/>
      <c r="L265" s="197"/>
      <c r="M265" s="198"/>
      <c r="N265" s="194"/>
      <c r="O265" s="194"/>
      <c r="P265" s="194"/>
      <c r="Q265" s="194"/>
      <c r="R265" s="194"/>
      <c r="S265" s="194"/>
      <c r="T265" s="199"/>
      <c r="AT265" s="200" t="s">
        <v>150</v>
      </c>
      <c r="AU265" s="200" t="s">
        <v>83</v>
      </c>
      <c r="AV265" s="201" t="s">
        <v>21</v>
      </c>
      <c r="AW265" s="201" t="s">
        <v>113</v>
      </c>
      <c r="AX265" s="201" t="s">
        <v>75</v>
      </c>
      <c r="AY265" s="200" t="s">
        <v>137</v>
      </c>
    </row>
    <row r="266" spans="2:51" s="7" customFormat="1" ht="15.75" customHeight="1">
      <c r="B266" s="202"/>
      <c r="C266" s="203"/>
      <c r="D266" s="191" t="s">
        <v>150</v>
      </c>
      <c r="E266" s="204"/>
      <c r="F266" s="205" t="s">
        <v>477</v>
      </c>
      <c r="G266" s="203"/>
      <c r="H266" s="206">
        <v>40</v>
      </c>
      <c r="J266" s="203"/>
      <c r="K266" s="203"/>
      <c r="L266" s="207"/>
      <c r="M266" s="208"/>
      <c r="N266" s="203"/>
      <c r="O266" s="203"/>
      <c r="P266" s="203"/>
      <c r="Q266" s="203"/>
      <c r="R266" s="203"/>
      <c r="S266" s="203"/>
      <c r="T266" s="209"/>
      <c r="AT266" s="210" t="s">
        <v>150</v>
      </c>
      <c r="AU266" s="210" t="s">
        <v>83</v>
      </c>
      <c r="AV266" s="211" t="s">
        <v>83</v>
      </c>
      <c r="AW266" s="211" t="s">
        <v>113</v>
      </c>
      <c r="AX266" s="211" t="s">
        <v>75</v>
      </c>
      <c r="AY266" s="210" t="s">
        <v>137</v>
      </c>
    </row>
    <row r="267" spans="2:63" s="163" customFormat="1" ht="23.25" customHeight="1">
      <c r="B267" s="164"/>
      <c r="C267" s="165"/>
      <c r="D267" s="166" t="s">
        <v>74</v>
      </c>
      <c r="E267" s="175" t="s">
        <v>410</v>
      </c>
      <c r="F267" s="175" t="s">
        <v>411</v>
      </c>
      <c r="G267" s="165"/>
      <c r="H267" s="165"/>
      <c r="J267" s="176">
        <f>$BK$267</f>
        <v>0</v>
      </c>
      <c r="K267" s="165"/>
      <c r="L267" s="169"/>
      <c r="M267" s="170"/>
      <c r="N267" s="165"/>
      <c r="O267" s="165"/>
      <c r="P267" s="171">
        <f>SUM($P$268:$P$276)</f>
        <v>0</v>
      </c>
      <c r="Q267" s="165"/>
      <c r="R267" s="171">
        <f>SUM($R$268:$R$276)</f>
        <v>0</v>
      </c>
      <c r="S267" s="165"/>
      <c r="T267" s="172">
        <f>SUM($T$268:$T$276)</f>
        <v>0</v>
      </c>
      <c r="AR267" s="173" t="s">
        <v>21</v>
      </c>
      <c r="AT267" s="173" t="s">
        <v>74</v>
      </c>
      <c r="AU267" s="173" t="s">
        <v>83</v>
      </c>
      <c r="AY267" s="173" t="s">
        <v>137</v>
      </c>
      <c r="BK267" s="174">
        <f>SUM($BK$268:$BK$276)</f>
        <v>0</v>
      </c>
    </row>
    <row r="268" spans="2:65" s="7" customFormat="1" ht="15.75" customHeight="1">
      <c r="B268" s="27"/>
      <c r="C268" s="177" t="s">
        <v>633</v>
      </c>
      <c r="D268" s="177" t="s">
        <v>139</v>
      </c>
      <c r="E268" s="178" t="s">
        <v>413</v>
      </c>
      <c r="F268" s="179" t="s">
        <v>414</v>
      </c>
      <c r="G268" s="180" t="s">
        <v>179</v>
      </c>
      <c r="H268" s="181">
        <v>3.611</v>
      </c>
      <c r="I268" s="182"/>
      <c r="J268" s="183">
        <f>ROUND($I$268*$H$268,2)</f>
        <v>0</v>
      </c>
      <c r="K268" s="179" t="s">
        <v>143</v>
      </c>
      <c r="L268" s="53"/>
      <c r="M268" s="184"/>
      <c r="N268" s="185" t="s">
        <v>46</v>
      </c>
      <c r="O268" s="28"/>
      <c r="P268" s="28"/>
      <c r="Q268" s="186">
        <v>0</v>
      </c>
      <c r="R268" s="186">
        <f>$Q$268*$H$268</f>
        <v>0</v>
      </c>
      <c r="S268" s="186">
        <v>0</v>
      </c>
      <c r="T268" s="187">
        <f>$S$268*$H$268</f>
        <v>0</v>
      </c>
      <c r="AR268" s="119" t="s">
        <v>144</v>
      </c>
      <c r="AT268" s="119" t="s">
        <v>139</v>
      </c>
      <c r="AU268" s="119" t="s">
        <v>160</v>
      </c>
      <c r="AY268" s="7" t="s">
        <v>137</v>
      </c>
      <c r="BE268" s="188">
        <f>IF($N$268="základní",$J$268,0)</f>
        <v>0</v>
      </c>
      <c r="BF268" s="188">
        <f>IF($N$268="snížená",$J$268,0)</f>
        <v>0</v>
      </c>
      <c r="BG268" s="188">
        <f>IF($N$268="zákl. přenesená",$J$268,0)</f>
        <v>0</v>
      </c>
      <c r="BH268" s="188">
        <f>IF($N$268="sníž. přenesená",$J$268,0)</f>
        <v>0</v>
      </c>
      <c r="BI268" s="188">
        <f>IF($N$268="nulová",$J$268,0)</f>
        <v>0</v>
      </c>
      <c r="BJ268" s="119" t="s">
        <v>21</v>
      </c>
      <c r="BK268" s="188">
        <f>ROUND($I$268*$H$268,2)</f>
        <v>0</v>
      </c>
      <c r="BL268" s="119" t="s">
        <v>144</v>
      </c>
      <c r="BM268" s="119" t="s">
        <v>415</v>
      </c>
    </row>
    <row r="269" spans="2:47" s="7" customFormat="1" ht="16.5" customHeight="1">
      <c r="B269" s="27"/>
      <c r="C269" s="28"/>
      <c r="D269" s="189" t="s">
        <v>146</v>
      </c>
      <c r="E269" s="28"/>
      <c r="F269" s="190" t="s">
        <v>416</v>
      </c>
      <c r="G269" s="28"/>
      <c r="H269" s="28"/>
      <c r="J269" s="28"/>
      <c r="K269" s="28"/>
      <c r="L269" s="53"/>
      <c r="M269" s="69"/>
      <c r="N269" s="28"/>
      <c r="O269" s="28"/>
      <c r="P269" s="28"/>
      <c r="Q269" s="28"/>
      <c r="R269" s="28"/>
      <c r="S269" s="28"/>
      <c r="T269" s="70"/>
      <c r="AT269" s="7" t="s">
        <v>146</v>
      </c>
      <c r="AU269" s="7" t="s">
        <v>160</v>
      </c>
    </row>
    <row r="270" spans="2:65" s="7" customFormat="1" ht="15.75" customHeight="1">
      <c r="B270" s="27"/>
      <c r="C270" s="177" t="s">
        <v>634</v>
      </c>
      <c r="D270" s="177" t="s">
        <v>139</v>
      </c>
      <c r="E270" s="178" t="s">
        <v>635</v>
      </c>
      <c r="F270" s="179" t="s">
        <v>636</v>
      </c>
      <c r="G270" s="180" t="s">
        <v>179</v>
      </c>
      <c r="H270" s="181">
        <v>3.611</v>
      </c>
      <c r="I270" s="182"/>
      <c r="J270" s="183">
        <f>ROUND($I$270*$H$270,2)</f>
        <v>0</v>
      </c>
      <c r="K270" s="179" t="s">
        <v>143</v>
      </c>
      <c r="L270" s="53"/>
      <c r="M270" s="184"/>
      <c r="N270" s="185" t="s">
        <v>46</v>
      </c>
      <c r="O270" s="28"/>
      <c r="P270" s="28"/>
      <c r="Q270" s="186">
        <v>0</v>
      </c>
      <c r="R270" s="186">
        <f>$Q$270*$H$270</f>
        <v>0</v>
      </c>
      <c r="S270" s="186">
        <v>0</v>
      </c>
      <c r="T270" s="187">
        <f>$S$270*$H$270</f>
        <v>0</v>
      </c>
      <c r="AR270" s="119" t="s">
        <v>144</v>
      </c>
      <c r="AT270" s="119" t="s">
        <v>139</v>
      </c>
      <c r="AU270" s="119" t="s">
        <v>160</v>
      </c>
      <c r="AY270" s="7" t="s">
        <v>137</v>
      </c>
      <c r="BE270" s="188">
        <f>IF($N$270="základní",$J$270,0)</f>
        <v>0</v>
      </c>
      <c r="BF270" s="188">
        <f>IF($N$270="snížená",$J$270,0)</f>
        <v>0</v>
      </c>
      <c r="BG270" s="188">
        <f>IF($N$270="zákl. přenesená",$J$270,0)</f>
        <v>0</v>
      </c>
      <c r="BH270" s="188">
        <f>IF($N$270="sníž. přenesená",$J$270,0)</f>
        <v>0</v>
      </c>
      <c r="BI270" s="188">
        <f>IF($N$270="nulová",$J$270,0)</f>
        <v>0</v>
      </c>
      <c r="BJ270" s="119" t="s">
        <v>21</v>
      </c>
      <c r="BK270" s="188">
        <f>ROUND($I$270*$H$270,2)</f>
        <v>0</v>
      </c>
      <c r="BL270" s="119" t="s">
        <v>144</v>
      </c>
      <c r="BM270" s="119" t="s">
        <v>637</v>
      </c>
    </row>
    <row r="271" spans="2:47" s="7" customFormat="1" ht="16.5" customHeight="1">
      <c r="B271" s="27"/>
      <c r="C271" s="28"/>
      <c r="D271" s="189" t="s">
        <v>146</v>
      </c>
      <c r="E271" s="28"/>
      <c r="F271" s="190" t="s">
        <v>638</v>
      </c>
      <c r="G271" s="28"/>
      <c r="H271" s="28"/>
      <c r="J271" s="28"/>
      <c r="K271" s="28"/>
      <c r="L271" s="53"/>
      <c r="M271" s="69"/>
      <c r="N271" s="28"/>
      <c r="O271" s="28"/>
      <c r="P271" s="28"/>
      <c r="Q271" s="28"/>
      <c r="R271" s="28"/>
      <c r="S271" s="28"/>
      <c r="T271" s="70"/>
      <c r="AT271" s="7" t="s">
        <v>146</v>
      </c>
      <c r="AU271" s="7" t="s">
        <v>160</v>
      </c>
    </row>
    <row r="272" spans="2:65" s="7" customFormat="1" ht="15.75" customHeight="1">
      <c r="B272" s="27"/>
      <c r="C272" s="177" t="s">
        <v>639</v>
      </c>
      <c r="D272" s="177" t="s">
        <v>139</v>
      </c>
      <c r="E272" s="178" t="s">
        <v>419</v>
      </c>
      <c r="F272" s="179" t="s">
        <v>420</v>
      </c>
      <c r="G272" s="180" t="s">
        <v>179</v>
      </c>
      <c r="H272" s="181">
        <v>3.611</v>
      </c>
      <c r="I272" s="182"/>
      <c r="J272" s="183">
        <f>ROUND($I$272*$H$272,2)</f>
        <v>0</v>
      </c>
      <c r="K272" s="179" t="s">
        <v>143</v>
      </c>
      <c r="L272" s="53"/>
      <c r="M272" s="184"/>
      <c r="N272" s="185" t="s">
        <v>46</v>
      </c>
      <c r="O272" s="28"/>
      <c r="P272" s="28"/>
      <c r="Q272" s="186">
        <v>0</v>
      </c>
      <c r="R272" s="186">
        <f>$Q$272*$H$272</f>
        <v>0</v>
      </c>
      <c r="S272" s="186">
        <v>0</v>
      </c>
      <c r="T272" s="187">
        <f>$S$272*$H$272</f>
        <v>0</v>
      </c>
      <c r="AR272" s="119" t="s">
        <v>144</v>
      </c>
      <c r="AT272" s="119" t="s">
        <v>139</v>
      </c>
      <c r="AU272" s="119" t="s">
        <v>160</v>
      </c>
      <c r="AY272" s="7" t="s">
        <v>137</v>
      </c>
      <c r="BE272" s="188">
        <f>IF($N$272="základní",$J$272,0)</f>
        <v>0</v>
      </c>
      <c r="BF272" s="188">
        <f>IF($N$272="snížená",$J$272,0)</f>
        <v>0</v>
      </c>
      <c r="BG272" s="188">
        <f>IF($N$272="zákl. přenesená",$J$272,0)</f>
        <v>0</v>
      </c>
      <c r="BH272" s="188">
        <f>IF($N$272="sníž. přenesená",$J$272,0)</f>
        <v>0</v>
      </c>
      <c r="BI272" s="188">
        <f>IF($N$272="nulová",$J$272,0)</f>
        <v>0</v>
      </c>
      <c r="BJ272" s="119" t="s">
        <v>21</v>
      </c>
      <c r="BK272" s="188">
        <f>ROUND($I$272*$H$272,2)</f>
        <v>0</v>
      </c>
      <c r="BL272" s="119" t="s">
        <v>144</v>
      </c>
      <c r="BM272" s="119" t="s">
        <v>421</v>
      </c>
    </row>
    <row r="273" spans="2:47" s="7" customFormat="1" ht="16.5" customHeight="1">
      <c r="B273" s="27"/>
      <c r="C273" s="28"/>
      <c r="D273" s="189" t="s">
        <v>146</v>
      </c>
      <c r="E273" s="28"/>
      <c r="F273" s="190" t="s">
        <v>422</v>
      </c>
      <c r="G273" s="28"/>
      <c r="H273" s="28"/>
      <c r="J273" s="28"/>
      <c r="K273" s="28"/>
      <c r="L273" s="53"/>
      <c r="M273" s="69"/>
      <c r="N273" s="28"/>
      <c r="O273" s="28"/>
      <c r="P273" s="28"/>
      <c r="Q273" s="28"/>
      <c r="R273" s="28"/>
      <c r="S273" s="28"/>
      <c r="T273" s="70"/>
      <c r="AT273" s="7" t="s">
        <v>146</v>
      </c>
      <c r="AU273" s="7" t="s">
        <v>160</v>
      </c>
    </row>
    <row r="274" spans="2:65" s="7" customFormat="1" ht="15.75" customHeight="1">
      <c r="B274" s="27"/>
      <c r="C274" s="177" t="s">
        <v>640</v>
      </c>
      <c r="D274" s="177" t="s">
        <v>139</v>
      </c>
      <c r="E274" s="178" t="s">
        <v>425</v>
      </c>
      <c r="F274" s="179" t="s">
        <v>426</v>
      </c>
      <c r="G274" s="180" t="s">
        <v>179</v>
      </c>
      <c r="H274" s="181">
        <v>32.499</v>
      </c>
      <c r="I274" s="182"/>
      <c r="J274" s="183">
        <f>ROUND($I$274*$H$274,2)</f>
        <v>0</v>
      </c>
      <c r="K274" s="179" t="s">
        <v>143</v>
      </c>
      <c r="L274" s="53"/>
      <c r="M274" s="184"/>
      <c r="N274" s="185" t="s">
        <v>46</v>
      </c>
      <c r="O274" s="28"/>
      <c r="P274" s="28"/>
      <c r="Q274" s="186">
        <v>0</v>
      </c>
      <c r="R274" s="186">
        <f>$Q$274*$H$274</f>
        <v>0</v>
      </c>
      <c r="S274" s="186">
        <v>0</v>
      </c>
      <c r="T274" s="187">
        <f>$S$274*$H$274</f>
        <v>0</v>
      </c>
      <c r="AR274" s="119" t="s">
        <v>144</v>
      </c>
      <c r="AT274" s="119" t="s">
        <v>139</v>
      </c>
      <c r="AU274" s="119" t="s">
        <v>160</v>
      </c>
      <c r="AY274" s="7" t="s">
        <v>137</v>
      </c>
      <c r="BE274" s="188">
        <f>IF($N$274="základní",$J$274,0)</f>
        <v>0</v>
      </c>
      <c r="BF274" s="188">
        <f>IF($N$274="snížená",$J$274,0)</f>
        <v>0</v>
      </c>
      <c r="BG274" s="188">
        <f>IF($N$274="zákl. přenesená",$J$274,0)</f>
        <v>0</v>
      </c>
      <c r="BH274" s="188">
        <f>IF($N$274="sníž. přenesená",$J$274,0)</f>
        <v>0</v>
      </c>
      <c r="BI274" s="188">
        <f>IF($N$274="nulová",$J$274,0)</f>
        <v>0</v>
      </c>
      <c r="BJ274" s="119" t="s">
        <v>21</v>
      </c>
      <c r="BK274" s="188">
        <f>ROUND($I$274*$H$274,2)</f>
        <v>0</v>
      </c>
      <c r="BL274" s="119" t="s">
        <v>144</v>
      </c>
      <c r="BM274" s="119" t="s">
        <v>427</v>
      </c>
    </row>
    <row r="275" spans="2:47" s="7" customFormat="1" ht="27" customHeight="1">
      <c r="B275" s="27"/>
      <c r="C275" s="28"/>
      <c r="D275" s="189" t="s">
        <v>146</v>
      </c>
      <c r="E275" s="28"/>
      <c r="F275" s="190" t="s">
        <v>428</v>
      </c>
      <c r="G275" s="28"/>
      <c r="H275" s="28"/>
      <c r="J275" s="28"/>
      <c r="K275" s="28"/>
      <c r="L275" s="53"/>
      <c r="M275" s="69"/>
      <c r="N275" s="28"/>
      <c r="O275" s="28"/>
      <c r="P275" s="28"/>
      <c r="Q275" s="28"/>
      <c r="R275" s="28"/>
      <c r="S275" s="28"/>
      <c r="T275" s="70"/>
      <c r="AT275" s="7" t="s">
        <v>146</v>
      </c>
      <c r="AU275" s="7" t="s">
        <v>160</v>
      </c>
    </row>
    <row r="276" spans="2:51" s="7" customFormat="1" ht="15.75" customHeight="1">
      <c r="B276" s="202"/>
      <c r="C276" s="203"/>
      <c r="D276" s="191" t="s">
        <v>150</v>
      </c>
      <c r="E276" s="203"/>
      <c r="F276" s="205" t="s">
        <v>641</v>
      </c>
      <c r="G276" s="203"/>
      <c r="H276" s="206">
        <v>32.499</v>
      </c>
      <c r="J276" s="203"/>
      <c r="K276" s="203"/>
      <c r="L276" s="207"/>
      <c r="M276" s="208"/>
      <c r="N276" s="203"/>
      <c r="O276" s="203"/>
      <c r="P276" s="203"/>
      <c r="Q276" s="203"/>
      <c r="R276" s="203"/>
      <c r="S276" s="203"/>
      <c r="T276" s="209"/>
      <c r="AT276" s="210" t="s">
        <v>150</v>
      </c>
      <c r="AU276" s="210" t="s">
        <v>160</v>
      </c>
      <c r="AV276" s="211" t="s">
        <v>83</v>
      </c>
      <c r="AW276" s="211" t="s">
        <v>75</v>
      </c>
      <c r="AX276" s="211" t="s">
        <v>21</v>
      </c>
      <c r="AY276" s="210" t="s">
        <v>137</v>
      </c>
    </row>
    <row r="277" spans="2:63" s="163" customFormat="1" ht="30.75" customHeight="1">
      <c r="B277" s="164"/>
      <c r="C277" s="165"/>
      <c r="D277" s="166" t="s">
        <v>74</v>
      </c>
      <c r="E277" s="175" t="s">
        <v>430</v>
      </c>
      <c r="F277" s="175" t="s">
        <v>431</v>
      </c>
      <c r="G277" s="165"/>
      <c r="H277" s="165"/>
      <c r="J277" s="176">
        <f>$BK$277</f>
        <v>0</v>
      </c>
      <c r="K277" s="165"/>
      <c r="L277" s="169"/>
      <c r="M277" s="170"/>
      <c r="N277" s="165"/>
      <c r="O277" s="165"/>
      <c r="P277" s="171">
        <f>SUM($P$278:$P$279)</f>
        <v>0</v>
      </c>
      <c r="Q277" s="165"/>
      <c r="R277" s="171">
        <f>SUM($R$278:$R$279)</f>
        <v>0</v>
      </c>
      <c r="S277" s="165"/>
      <c r="T277" s="172">
        <f>SUM($T$278:$T$279)</f>
        <v>0</v>
      </c>
      <c r="AR277" s="173" t="s">
        <v>21</v>
      </c>
      <c r="AT277" s="173" t="s">
        <v>74</v>
      </c>
      <c r="AU277" s="173" t="s">
        <v>21</v>
      </c>
      <c r="AY277" s="173" t="s">
        <v>137</v>
      </c>
      <c r="BK277" s="174">
        <f>SUM($BK$278:$BK$279)</f>
        <v>0</v>
      </c>
    </row>
    <row r="278" spans="2:65" s="7" customFormat="1" ht="15.75" customHeight="1">
      <c r="B278" s="27"/>
      <c r="C278" s="177" t="s">
        <v>642</v>
      </c>
      <c r="D278" s="177" t="s">
        <v>139</v>
      </c>
      <c r="E278" s="178" t="s">
        <v>643</v>
      </c>
      <c r="F278" s="179" t="s">
        <v>644</v>
      </c>
      <c r="G278" s="180" t="s">
        <v>179</v>
      </c>
      <c r="H278" s="181">
        <v>33.671</v>
      </c>
      <c r="I278" s="182"/>
      <c r="J278" s="183">
        <f>ROUND($I$278*$H$278,2)</f>
        <v>0</v>
      </c>
      <c r="K278" s="179" t="s">
        <v>143</v>
      </c>
      <c r="L278" s="53"/>
      <c r="M278" s="184"/>
      <c r="N278" s="185" t="s">
        <v>46</v>
      </c>
      <c r="O278" s="28"/>
      <c r="P278" s="28"/>
      <c r="Q278" s="186">
        <v>0</v>
      </c>
      <c r="R278" s="186">
        <f>$Q$278*$H$278</f>
        <v>0</v>
      </c>
      <c r="S278" s="186">
        <v>0</v>
      </c>
      <c r="T278" s="187">
        <f>$S$278*$H$278</f>
        <v>0</v>
      </c>
      <c r="AR278" s="119" t="s">
        <v>144</v>
      </c>
      <c r="AT278" s="119" t="s">
        <v>139</v>
      </c>
      <c r="AU278" s="119" t="s">
        <v>83</v>
      </c>
      <c r="AY278" s="7" t="s">
        <v>137</v>
      </c>
      <c r="BE278" s="188">
        <f>IF($N$278="základní",$J$278,0)</f>
        <v>0</v>
      </c>
      <c r="BF278" s="188">
        <f>IF($N$278="snížená",$J$278,0)</f>
        <v>0</v>
      </c>
      <c r="BG278" s="188">
        <f>IF($N$278="zákl. přenesená",$J$278,0)</f>
        <v>0</v>
      </c>
      <c r="BH278" s="188">
        <f>IF($N$278="sníž. přenesená",$J$278,0)</f>
        <v>0</v>
      </c>
      <c r="BI278" s="188">
        <f>IF($N$278="nulová",$J$278,0)</f>
        <v>0</v>
      </c>
      <c r="BJ278" s="119" t="s">
        <v>21</v>
      </c>
      <c r="BK278" s="188">
        <f>ROUND($I$278*$H$278,2)</f>
        <v>0</v>
      </c>
      <c r="BL278" s="119" t="s">
        <v>144</v>
      </c>
      <c r="BM278" s="119" t="s">
        <v>645</v>
      </c>
    </row>
    <row r="279" spans="2:47" s="7" customFormat="1" ht="27" customHeight="1">
      <c r="B279" s="27"/>
      <c r="C279" s="28"/>
      <c r="D279" s="189" t="s">
        <v>146</v>
      </c>
      <c r="E279" s="28"/>
      <c r="F279" s="190" t="s">
        <v>646</v>
      </c>
      <c r="G279" s="28"/>
      <c r="H279" s="28"/>
      <c r="J279" s="28"/>
      <c r="K279" s="28"/>
      <c r="L279" s="53"/>
      <c r="M279" s="222"/>
      <c r="N279" s="223"/>
      <c r="O279" s="223"/>
      <c r="P279" s="223"/>
      <c r="Q279" s="223"/>
      <c r="R279" s="223"/>
      <c r="S279" s="223"/>
      <c r="T279" s="224"/>
      <c r="AT279" s="7" t="s">
        <v>146</v>
      </c>
      <c r="AU279" s="7" t="s">
        <v>83</v>
      </c>
    </row>
    <row r="280" spans="2:12" s="7" customFormat="1" ht="7.5" customHeight="1">
      <c r="B280" s="48"/>
      <c r="C280" s="49"/>
      <c r="D280" s="49"/>
      <c r="E280" s="49"/>
      <c r="F280" s="49"/>
      <c r="G280" s="49"/>
      <c r="H280" s="49"/>
      <c r="I280" s="133"/>
      <c r="J280" s="49"/>
      <c r="K280" s="49"/>
      <c r="L280" s="53"/>
    </row>
    <row r="284" s="2" customFormat="1" ht="14.25" customHeight="1">
      <c r="AT284" s="2"/>
    </row>
  </sheetData>
  <sheetProtection sheet="1"/>
  <mergeCells count="12">
    <mergeCell ref="E7:H7"/>
    <mergeCell ref="E9:H9"/>
    <mergeCell ref="E11:H11"/>
    <mergeCell ref="E26:H26"/>
    <mergeCell ref="E47:H47"/>
    <mergeCell ref="E49:H49"/>
    <mergeCell ref="E51:H51"/>
    <mergeCell ref="E80:H80"/>
    <mergeCell ref="E82:H82"/>
    <mergeCell ref="E84:H84"/>
    <mergeCell ref="G1:H1"/>
    <mergeCell ref="L2:V2"/>
  </mergeCells>
  <printOptions/>
  <pageMargins left="0.5902777910232544" right="0.5902777910232544" top="0.5902777910232544" bottom="0.5902777910232544" header="0" footer="0"/>
  <pageSetup blackAndWhite="1" fitToHeight="999" fitToWidth="1" orientation="landscape"/>
</worksheet>
</file>

<file path=xl/worksheets/sheet4.xml><?xml version="1.0" encoding="utf-8"?>
<worksheet xmlns="http://schemas.openxmlformats.org/spreadsheetml/2006/main" xmlns:r="http://schemas.openxmlformats.org/officeDocument/2006/relationships">
  <sheetPr>
    <pageSetUpPr fitToPage="1"/>
  </sheetPr>
  <dimension ref="A1:IV284"/>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5"/>
      <c r="C1" s="5"/>
      <c r="D1" s="6" t="s">
        <v>1</v>
      </c>
      <c r="E1" s="5"/>
      <c r="F1" s="5"/>
      <c r="G1" s="3"/>
      <c r="H1" s="5"/>
      <c r="I1" s="5"/>
      <c r="J1" s="5"/>
      <c r="K1" s="6" t="s">
        <v>103</v>
      </c>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46" s="2" customFormat="1" ht="37.5" customHeight="1">
      <c r="L2" s="2"/>
      <c r="M2" s="1"/>
      <c r="N2" s="1"/>
      <c r="O2" s="1"/>
      <c r="P2" s="1"/>
      <c r="Q2" s="1"/>
      <c r="R2" s="1"/>
      <c r="S2" s="1"/>
      <c r="T2" s="1"/>
      <c r="U2" s="1"/>
      <c r="V2" s="1"/>
      <c r="AT2" s="2" t="s">
        <v>97</v>
      </c>
    </row>
    <row r="3" spans="2:46" s="2" customFormat="1" ht="7.5" customHeight="1">
      <c r="B3" s="8"/>
      <c r="C3" s="9"/>
      <c r="D3" s="9"/>
      <c r="E3" s="9"/>
      <c r="F3" s="9"/>
      <c r="G3" s="9"/>
      <c r="H3" s="9"/>
      <c r="I3" s="117"/>
      <c r="J3" s="9"/>
      <c r="K3" s="10"/>
      <c r="AT3" s="2" t="s">
        <v>83</v>
      </c>
    </row>
    <row r="4" spans="2:46" s="2" customFormat="1" ht="37.5" customHeight="1">
      <c r="B4" s="11"/>
      <c r="C4" s="12"/>
      <c r="D4" s="13" t="s">
        <v>104</v>
      </c>
      <c r="E4" s="12"/>
      <c r="F4" s="12"/>
      <c r="G4" s="12"/>
      <c r="H4" s="12"/>
      <c r="J4" s="12"/>
      <c r="K4" s="14"/>
      <c r="M4" s="15" t="s">
        <v>9</v>
      </c>
      <c r="AT4" s="2" t="s">
        <v>3</v>
      </c>
    </row>
    <row r="5" spans="2:11" s="2" customFormat="1" ht="7.5" customHeight="1">
      <c r="B5" s="11"/>
      <c r="C5" s="12"/>
      <c r="D5" s="12"/>
      <c r="E5" s="12"/>
      <c r="F5" s="12"/>
      <c r="G5" s="12"/>
      <c r="H5" s="12"/>
      <c r="J5" s="12"/>
      <c r="K5" s="14"/>
    </row>
    <row r="6" spans="2:11" s="2" customFormat="1" ht="15.75" customHeight="1">
      <c r="B6" s="11"/>
      <c r="C6" s="12"/>
      <c r="D6" s="22" t="s">
        <v>15</v>
      </c>
      <c r="E6" s="12"/>
      <c r="F6" s="12"/>
      <c r="G6" s="12"/>
      <c r="H6" s="12"/>
      <c r="J6" s="12"/>
      <c r="K6" s="14"/>
    </row>
    <row r="7" spans="2:11" s="2" customFormat="1" ht="15.75" customHeight="1">
      <c r="B7" s="11"/>
      <c r="C7" s="12"/>
      <c r="D7" s="12"/>
      <c r="E7" s="118" t="str">
        <f>'Rekapitulace stavby'!$K$6</f>
        <v>Oprava opěrné zdi v ulici Pražská silnice v Karlových Varech</v>
      </c>
      <c r="F7" s="12"/>
      <c r="G7" s="12"/>
      <c r="H7" s="12"/>
      <c r="J7" s="12"/>
      <c r="K7" s="14"/>
    </row>
    <row r="8" spans="2:11" s="2" customFormat="1" ht="15.75" customHeight="1">
      <c r="B8" s="11"/>
      <c r="C8" s="12"/>
      <c r="D8" s="22" t="s">
        <v>105</v>
      </c>
      <c r="E8" s="12"/>
      <c r="F8" s="12"/>
      <c r="G8" s="12"/>
      <c r="H8" s="12"/>
      <c r="J8" s="12"/>
      <c r="K8" s="14"/>
    </row>
    <row r="9" spans="2:11" s="119" customFormat="1" ht="16.5" customHeight="1">
      <c r="B9" s="120"/>
      <c r="C9" s="121"/>
      <c r="D9" s="121"/>
      <c r="E9" s="118" t="s">
        <v>647</v>
      </c>
      <c r="F9" s="121"/>
      <c r="G9" s="121"/>
      <c r="H9" s="121"/>
      <c r="J9" s="121"/>
      <c r="K9" s="122"/>
    </row>
    <row r="10" spans="2:11" s="7" customFormat="1" ht="15.75" customHeight="1">
      <c r="B10" s="27"/>
      <c r="C10" s="28"/>
      <c r="D10" s="22" t="s">
        <v>107</v>
      </c>
      <c r="E10" s="28"/>
      <c r="F10" s="28"/>
      <c r="G10" s="28"/>
      <c r="H10" s="28"/>
      <c r="J10" s="28"/>
      <c r="K10" s="32"/>
    </row>
    <row r="11" spans="2:11" s="7" customFormat="1" ht="37.5" customHeight="1">
      <c r="B11" s="27"/>
      <c r="C11" s="28"/>
      <c r="D11" s="28"/>
      <c r="E11" s="60" t="s">
        <v>648</v>
      </c>
      <c r="F11" s="28"/>
      <c r="G11" s="28"/>
      <c r="H11" s="28"/>
      <c r="J11" s="28"/>
      <c r="K11" s="32"/>
    </row>
    <row r="12" spans="2:11" s="7" customFormat="1" ht="14.25" customHeight="1">
      <c r="B12" s="27"/>
      <c r="C12" s="28"/>
      <c r="D12" s="28"/>
      <c r="E12" s="28"/>
      <c r="F12" s="28"/>
      <c r="G12" s="28"/>
      <c r="H12" s="28"/>
      <c r="J12" s="28"/>
      <c r="K12" s="32"/>
    </row>
    <row r="13" spans="2:11" s="7" customFormat="1" ht="15" customHeight="1">
      <c r="B13" s="27"/>
      <c r="C13" s="28"/>
      <c r="D13" s="22" t="s">
        <v>18</v>
      </c>
      <c r="E13" s="28"/>
      <c r="F13" s="18" t="s">
        <v>19</v>
      </c>
      <c r="G13" s="28"/>
      <c r="H13" s="28"/>
      <c r="I13" s="123" t="s">
        <v>20</v>
      </c>
      <c r="J13" s="18"/>
      <c r="K13" s="32"/>
    </row>
    <row r="14" spans="2:11" s="7" customFormat="1" ht="15" customHeight="1">
      <c r="B14" s="27"/>
      <c r="C14" s="28"/>
      <c r="D14" s="22" t="s">
        <v>22</v>
      </c>
      <c r="E14" s="28"/>
      <c r="F14" s="18" t="s">
        <v>23</v>
      </c>
      <c r="G14" s="28"/>
      <c r="H14" s="28"/>
      <c r="I14" s="123" t="s">
        <v>24</v>
      </c>
      <c r="J14" s="63">
        <f>'Rekapitulace stavby'!$AN$8</f>
        <v>0</v>
      </c>
      <c r="K14" s="32"/>
    </row>
    <row r="15" spans="2:11" s="7" customFormat="1" ht="12" customHeight="1">
      <c r="B15" s="27"/>
      <c r="C15" s="28"/>
      <c r="D15" s="28"/>
      <c r="E15" s="28"/>
      <c r="F15" s="28"/>
      <c r="G15" s="28"/>
      <c r="H15" s="28"/>
      <c r="J15" s="28"/>
      <c r="K15" s="32"/>
    </row>
    <row r="16" spans="2:11" s="7" customFormat="1" ht="15" customHeight="1">
      <c r="B16" s="27"/>
      <c r="C16" s="28"/>
      <c r="D16" s="22" t="s">
        <v>28</v>
      </c>
      <c r="E16" s="28"/>
      <c r="F16" s="28"/>
      <c r="G16" s="28"/>
      <c r="H16" s="28"/>
      <c r="I16" s="123" t="s">
        <v>29</v>
      </c>
      <c r="J16" s="18" t="s">
        <v>30</v>
      </c>
      <c r="K16" s="32"/>
    </row>
    <row r="17" spans="2:11" s="7" customFormat="1" ht="18.75" customHeight="1">
      <c r="B17" s="27"/>
      <c r="C17" s="28"/>
      <c r="D17" s="28"/>
      <c r="E17" s="18" t="s">
        <v>31</v>
      </c>
      <c r="F17" s="28"/>
      <c r="G17" s="28"/>
      <c r="H17" s="28"/>
      <c r="I17" s="123" t="s">
        <v>32</v>
      </c>
      <c r="J17" s="18"/>
      <c r="K17" s="32"/>
    </row>
    <row r="18" spans="2:11" s="7" customFormat="1" ht="7.5" customHeight="1">
      <c r="B18" s="27"/>
      <c r="C18" s="28"/>
      <c r="D18" s="28"/>
      <c r="E18" s="28"/>
      <c r="F18" s="28"/>
      <c r="G18" s="28"/>
      <c r="H18" s="28"/>
      <c r="J18" s="28"/>
      <c r="K18" s="32"/>
    </row>
    <row r="19" spans="2:11" s="7" customFormat="1" ht="15" customHeight="1">
      <c r="B19" s="27"/>
      <c r="C19" s="28"/>
      <c r="D19" s="22" t="s">
        <v>33</v>
      </c>
      <c r="E19" s="28"/>
      <c r="F19" s="28"/>
      <c r="G19" s="28"/>
      <c r="H19" s="28"/>
      <c r="I19" s="123" t="s">
        <v>29</v>
      </c>
      <c r="J19" s="18">
        <f>IF('Rekapitulace stavby'!$AN$13="Vyplň údaj","",IF('Rekapitulace stavby'!$AN$13="","",'Rekapitulace stavby'!$AN$13))</f>
        <v>0</v>
      </c>
      <c r="K19" s="32"/>
    </row>
    <row r="20" spans="2:11" s="7" customFormat="1" ht="18.75" customHeight="1">
      <c r="B20" s="27"/>
      <c r="C20" s="28"/>
      <c r="D20" s="28"/>
      <c r="E20" s="18">
        <f>IF('Rekapitulace stavby'!$E$14="Vyplň údaj","",IF('Rekapitulace stavby'!$E$14="","",'Rekapitulace stavby'!$E$14))</f>
        <v>0</v>
      </c>
      <c r="F20" s="28"/>
      <c r="G20" s="28"/>
      <c r="H20" s="28"/>
      <c r="I20" s="123" t="s">
        <v>32</v>
      </c>
      <c r="J20" s="18">
        <f>IF('Rekapitulace stavby'!$AN$14="Vyplň údaj","",IF('Rekapitulace stavby'!$AN$14="","",'Rekapitulace stavby'!$AN$14))</f>
        <v>0</v>
      </c>
      <c r="K20" s="32"/>
    </row>
    <row r="21" spans="2:11" s="7" customFormat="1" ht="7.5" customHeight="1">
      <c r="B21" s="27"/>
      <c r="C21" s="28"/>
      <c r="D21" s="28"/>
      <c r="E21" s="28"/>
      <c r="F21" s="28"/>
      <c r="G21" s="28"/>
      <c r="H21" s="28"/>
      <c r="J21" s="28"/>
      <c r="K21" s="32"/>
    </row>
    <row r="22" spans="2:11" s="7" customFormat="1" ht="15" customHeight="1">
      <c r="B22" s="27"/>
      <c r="C22" s="28"/>
      <c r="D22" s="22" t="s">
        <v>35</v>
      </c>
      <c r="E22" s="28"/>
      <c r="F22" s="28"/>
      <c r="G22" s="28"/>
      <c r="H22" s="28"/>
      <c r="I22" s="123" t="s">
        <v>29</v>
      </c>
      <c r="J22" s="18" t="s">
        <v>36</v>
      </c>
      <c r="K22" s="32"/>
    </row>
    <row r="23" spans="2:11" s="7" customFormat="1" ht="18.75" customHeight="1">
      <c r="B23" s="27"/>
      <c r="C23" s="28"/>
      <c r="D23" s="28"/>
      <c r="E23" s="18" t="s">
        <v>37</v>
      </c>
      <c r="F23" s="28"/>
      <c r="G23" s="28"/>
      <c r="H23" s="28"/>
      <c r="I23" s="123" t="s">
        <v>32</v>
      </c>
      <c r="J23" s="18"/>
      <c r="K23" s="32"/>
    </row>
    <row r="24" spans="2:11" s="7" customFormat="1" ht="7.5" customHeight="1">
      <c r="B24" s="27"/>
      <c r="C24" s="28"/>
      <c r="D24" s="28"/>
      <c r="E24" s="28"/>
      <c r="F24" s="28"/>
      <c r="G24" s="28"/>
      <c r="H24" s="28"/>
      <c r="J24" s="28"/>
      <c r="K24" s="32"/>
    </row>
    <row r="25" spans="2:11" s="7" customFormat="1" ht="15" customHeight="1">
      <c r="B25" s="27"/>
      <c r="C25" s="28"/>
      <c r="D25" s="22" t="s">
        <v>39</v>
      </c>
      <c r="E25" s="28"/>
      <c r="F25" s="28"/>
      <c r="G25" s="28"/>
      <c r="H25" s="28"/>
      <c r="J25" s="28"/>
      <c r="K25" s="32"/>
    </row>
    <row r="26" spans="2:11" s="119" customFormat="1" ht="354" customHeight="1">
      <c r="B26" s="120"/>
      <c r="C26" s="121"/>
      <c r="D26" s="121"/>
      <c r="E26" s="25" t="s">
        <v>40</v>
      </c>
      <c r="F26" s="121"/>
      <c r="G26" s="121"/>
      <c r="H26" s="121"/>
      <c r="J26" s="121"/>
      <c r="K26" s="122"/>
    </row>
    <row r="27" spans="2:11" s="7" customFormat="1" ht="7.5" customHeight="1">
      <c r="B27" s="27"/>
      <c r="C27" s="28"/>
      <c r="D27" s="28"/>
      <c r="E27" s="28"/>
      <c r="F27" s="28"/>
      <c r="G27" s="28"/>
      <c r="H27" s="28"/>
      <c r="J27" s="28"/>
      <c r="K27" s="32"/>
    </row>
    <row r="28" spans="2:11" s="7" customFormat="1" ht="7.5" customHeight="1">
      <c r="B28" s="27"/>
      <c r="C28" s="28"/>
      <c r="D28" s="80"/>
      <c r="E28" s="80"/>
      <c r="F28" s="80"/>
      <c r="G28" s="80"/>
      <c r="H28" s="80"/>
      <c r="I28" s="65"/>
      <c r="J28" s="80"/>
      <c r="K28" s="124"/>
    </row>
    <row r="29" spans="2:11" s="7" customFormat="1" ht="26.25" customHeight="1">
      <c r="B29" s="27"/>
      <c r="C29" s="28"/>
      <c r="D29" s="125" t="s">
        <v>41</v>
      </c>
      <c r="E29" s="28"/>
      <c r="F29" s="28"/>
      <c r="G29" s="28"/>
      <c r="H29" s="28"/>
      <c r="J29" s="83">
        <f>ROUNDUP($J$88,2)</f>
        <v>0</v>
      </c>
      <c r="K29" s="32"/>
    </row>
    <row r="30" spans="2:11" s="7" customFormat="1" ht="7.5" customHeight="1">
      <c r="B30" s="27"/>
      <c r="C30" s="28"/>
      <c r="D30" s="80"/>
      <c r="E30" s="80"/>
      <c r="F30" s="80"/>
      <c r="G30" s="80"/>
      <c r="H30" s="80"/>
      <c r="I30" s="65"/>
      <c r="J30" s="80"/>
      <c r="K30" s="124"/>
    </row>
    <row r="31" spans="2:11" s="7" customFormat="1" ht="15" customHeight="1">
      <c r="B31" s="27"/>
      <c r="C31" s="28"/>
      <c r="D31" s="28"/>
      <c r="E31" s="28"/>
      <c r="F31" s="33" t="s">
        <v>43</v>
      </c>
      <c r="G31" s="28"/>
      <c r="H31" s="28"/>
      <c r="I31" s="126" t="s">
        <v>42</v>
      </c>
      <c r="J31" s="33" t="s">
        <v>44</v>
      </c>
      <c r="K31" s="32"/>
    </row>
    <row r="32" spans="2:11" s="7" customFormat="1" ht="15" customHeight="1">
      <c r="B32" s="27"/>
      <c r="C32" s="28"/>
      <c r="D32" s="127" t="s">
        <v>45</v>
      </c>
      <c r="E32" s="127" t="s">
        <v>46</v>
      </c>
      <c r="F32" s="128">
        <f>ROUNDUP(SUM($BE$88:$BE$215),2)</f>
        <v>0</v>
      </c>
      <c r="G32" s="28"/>
      <c r="H32" s="28"/>
      <c r="I32" s="129">
        <v>0.21</v>
      </c>
      <c r="J32" s="128">
        <f>ROUNDUP(SUM($BE$88:$BE$215)*$I$32,1)</f>
        <v>0</v>
      </c>
      <c r="K32" s="32"/>
    </row>
    <row r="33" spans="2:11" s="7" customFormat="1" ht="15" customHeight="1">
      <c r="B33" s="27"/>
      <c r="C33" s="28"/>
      <c r="D33" s="28"/>
      <c r="E33" s="127" t="s">
        <v>47</v>
      </c>
      <c r="F33" s="128">
        <f>ROUNDUP(SUM($BF$88:$BF$215),2)</f>
        <v>0</v>
      </c>
      <c r="G33" s="28"/>
      <c r="H33" s="28"/>
      <c r="I33" s="129">
        <v>0.15</v>
      </c>
      <c r="J33" s="128">
        <f>ROUNDUP(SUM($BF$88:$BF$215)*$I$33,1)</f>
        <v>0</v>
      </c>
      <c r="K33" s="32"/>
    </row>
    <row r="34" spans="2:11" s="7" customFormat="1" ht="15" customHeight="1" hidden="1">
      <c r="B34" s="27"/>
      <c r="C34" s="28"/>
      <c r="D34" s="28"/>
      <c r="E34" s="127" t="s">
        <v>48</v>
      </c>
      <c r="F34" s="128">
        <f>ROUNDUP(SUM($BG$88:$BG$215),2)</f>
        <v>0</v>
      </c>
      <c r="G34" s="28"/>
      <c r="H34" s="28"/>
      <c r="I34" s="129">
        <v>0.21</v>
      </c>
      <c r="J34" s="128">
        <v>0</v>
      </c>
      <c r="K34" s="32"/>
    </row>
    <row r="35" spans="2:11" s="7" customFormat="1" ht="15" customHeight="1" hidden="1">
      <c r="B35" s="27"/>
      <c r="C35" s="28"/>
      <c r="D35" s="28"/>
      <c r="E35" s="127" t="s">
        <v>49</v>
      </c>
      <c r="F35" s="128">
        <f>ROUNDUP(SUM($BH$88:$BH$215),2)</f>
        <v>0</v>
      </c>
      <c r="G35" s="28"/>
      <c r="H35" s="28"/>
      <c r="I35" s="129">
        <v>0.15</v>
      </c>
      <c r="J35" s="128">
        <v>0</v>
      </c>
      <c r="K35" s="32"/>
    </row>
    <row r="36" spans="2:11" s="7" customFormat="1" ht="15" customHeight="1" hidden="1">
      <c r="B36" s="27"/>
      <c r="C36" s="28"/>
      <c r="D36" s="28"/>
      <c r="E36" s="127" t="s">
        <v>50</v>
      </c>
      <c r="F36" s="128">
        <f>ROUNDUP(SUM($BI$88:$BI$215),2)</f>
        <v>0</v>
      </c>
      <c r="G36" s="28"/>
      <c r="H36" s="28"/>
      <c r="I36" s="129">
        <v>0</v>
      </c>
      <c r="J36" s="128">
        <v>0</v>
      </c>
      <c r="K36" s="32"/>
    </row>
    <row r="37" spans="2:11" s="7" customFormat="1" ht="7.5" customHeight="1">
      <c r="B37" s="27"/>
      <c r="C37" s="28"/>
      <c r="D37" s="28"/>
      <c r="E37" s="28"/>
      <c r="F37" s="28"/>
      <c r="G37" s="28"/>
      <c r="H37" s="28"/>
      <c r="J37" s="28"/>
      <c r="K37" s="32"/>
    </row>
    <row r="38" spans="2:11" s="7" customFormat="1" ht="26.25" customHeight="1">
      <c r="B38" s="27"/>
      <c r="C38" s="40"/>
      <c r="D38" s="41" t="s">
        <v>51</v>
      </c>
      <c r="E38" s="42"/>
      <c r="F38" s="42"/>
      <c r="G38" s="130" t="s">
        <v>52</v>
      </c>
      <c r="H38" s="43" t="s">
        <v>53</v>
      </c>
      <c r="I38" s="131"/>
      <c r="J38" s="45">
        <f>ROUNDUP(SUM($J$29:$J$36),2)</f>
        <v>0</v>
      </c>
      <c r="K38" s="132"/>
    </row>
    <row r="39" spans="2:11" s="7" customFormat="1" ht="15" customHeight="1">
      <c r="B39" s="48"/>
      <c r="C39" s="49"/>
      <c r="D39" s="49"/>
      <c r="E39" s="49"/>
      <c r="F39" s="49"/>
      <c r="G39" s="49"/>
      <c r="H39" s="49"/>
      <c r="I39" s="133"/>
      <c r="J39" s="49"/>
      <c r="K39" s="50"/>
    </row>
    <row r="43" spans="2:11" s="7" customFormat="1" ht="7.5" customHeight="1">
      <c r="B43" s="134"/>
      <c r="C43" s="135"/>
      <c r="D43" s="135"/>
      <c r="E43" s="135"/>
      <c r="F43" s="135"/>
      <c r="G43" s="135"/>
      <c r="H43" s="135"/>
      <c r="I43" s="135"/>
      <c r="J43" s="135"/>
      <c r="K43" s="136"/>
    </row>
    <row r="44" spans="2:11" s="7" customFormat="1" ht="37.5" customHeight="1">
      <c r="B44" s="27"/>
      <c r="C44" s="13" t="s">
        <v>109</v>
      </c>
      <c r="D44" s="28"/>
      <c r="E44" s="28"/>
      <c r="F44" s="28"/>
      <c r="G44" s="28"/>
      <c r="H44" s="28"/>
      <c r="J44" s="28"/>
      <c r="K44" s="32"/>
    </row>
    <row r="45" spans="2:11" s="7" customFormat="1" ht="7.5" customHeight="1">
      <c r="B45" s="27"/>
      <c r="C45" s="28"/>
      <c r="D45" s="28"/>
      <c r="E45" s="28"/>
      <c r="F45" s="28"/>
      <c r="G45" s="28"/>
      <c r="H45" s="28"/>
      <c r="J45" s="28"/>
      <c r="K45" s="32"/>
    </row>
    <row r="46" spans="2:11" s="7" customFormat="1" ht="15" customHeight="1">
      <c r="B46" s="27"/>
      <c r="C46" s="22" t="s">
        <v>15</v>
      </c>
      <c r="D46" s="28"/>
      <c r="E46" s="28"/>
      <c r="F46" s="28"/>
      <c r="G46" s="28"/>
      <c r="H46" s="28"/>
      <c r="J46" s="28"/>
      <c r="K46" s="32"/>
    </row>
    <row r="47" spans="2:11" s="7" customFormat="1" ht="16.5" customHeight="1">
      <c r="B47" s="27"/>
      <c r="C47" s="28"/>
      <c r="D47" s="28"/>
      <c r="E47" s="118" t="str">
        <f>$E$7</f>
        <v>Oprava opěrné zdi v ulici Pražská silnice v Karlových Varech</v>
      </c>
      <c r="F47" s="28"/>
      <c r="G47" s="28"/>
      <c r="H47" s="28"/>
      <c r="J47" s="28"/>
      <c r="K47" s="32"/>
    </row>
    <row r="48" spans="2:11" s="2" customFormat="1" ht="15.75" customHeight="1">
      <c r="B48" s="11"/>
      <c r="C48" s="22" t="s">
        <v>105</v>
      </c>
      <c r="D48" s="12"/>
      <c r="E48" s="12"/>
      <c r="F48" s="12"/>
      <c r="G48" s="12"/>
      <c r="H48" s="12"/>
      <c r="J48" s="12"/>
      <c r="K48" s="14"/>
    </row>
    <row r="49" spans="2:11" s="7" customFormat="1" ht="16.5" customHeight="1">
      <c r="B49" s="27"/>
      <c r="C49" s="28"/>
      <c r="D49" s="28"/>
      <c r="E49" s="118" t="s">
        <v>647</v>
      </c>
      <c r="F49" s="28"/>
      <c r="G49" s="28"/>
      <c r="H49" s="28"/>
      <c r="J49" s="28"/>
      <c r="K49" s="32"/>
    </row>
    <row r="50" spans="2:11" s="7" customFormat="1" ht="15" customHeight="1">
      <c r="B50" s="27"/>
      <c r="C50" s="22" t="s">
        <v>107</v>
      </c>
      <c r="D50" s="28"/>
      <c r="E50" s="28"/>
      <c r="F50" s="28"/>
      <c r="G50" s="28"/>
      <c r="H50" s="28"/>
      <c r="J50" s="28"/>
      <c r="K50" s="32"/>
    </row>
    <row r="51" spans="2:11" s="7" customFormat="1" ht="19.5" customHeight="1">
      <c r="B51" s="27"/>
      <c r="C51" s="28"/>
      <c r="D51" s="28"/>
      <c r="E51" s="60" t="str">
        <f>$E$11</f>
        <v>SO.04 01 - Soupis prací</v>
      </c>
      <c r="F51" s="28"/>
      <c r="G51" s="28"/>
      <c r="H51" s="28"/>
      <c r="J51" s="28"/>
      <c r="K51" s="32"/>
    </row>
    <row r="52" spans="2:11" s="7" customFormat="1" ht="7.5" customHeight="1">
      <c r="B52" s="27"/>
      <c r="C52" s="28"/>
      <c r="D52" s="28"/>
      <c r="E52" s="28"/>
      <c r="F52" s="28"/>
      <c r="G52" s="28"/>
      <c r="H52" s="28"/>
      <c r="J52" s="28"/>
      <c r="K52" s="32"/>
    </row>
    <row r="53" spans="2:11" s="7" customFormat="1" ht="18.75" customHeight="1">
      <c r="B53" s="27"/>
      <c r="C53" s="22" t="s">
        <v>22</v>
      </c>
      <c r="D53" s="28"/>
      <c r="E53" s="28"/>
      <c r="F53" s="18" t="str">
        <f>$F$14</f>
        <v>Karlovy Vary</v>
      </c>
      <c r="G53" s="28"/>
      <c r="H53" s="28"/>
      <c r="I53" s="123" t="s">
        <v>24</v>
      </c>
      <c r="J53" s="63">
        <f>IF($J$14="","",$J$14)</f>
        <v>0</v>
      </c>
      <c r="K53" s="32"/>
    </row>
    <row r="54" spans="2:11" s="7" customFormat="1" ht="7.5" customHeight="1">
      <c r="B54" s="27"/>
      <c r="C54" s="28"/>
      <c r="D54" s="28"/>
      <c r="E54" s="28"/>
      <c r="F54" s="28"/>
      <c r="G54" s="28"/>
      <c r="H54" s="28"/>
      <c r="J54" s="28"/>
      <c r="K54" s="32"/>
    </row>
    <row r="55" spans="2:11" s="7" customFormat="1" ht="15.75" customHeight="1">
      <c r="B55" s="27"/>
      <c r="C55" s="22" t="s">
        <v>28</v>
      </c>
      <c r="D55" s="28"/>
      <c r="E55" s="28"/>
      <c r="F55" s="18" t="str">
        <f>$E$17</f>
        <v>Statutární město Karlovy Vary</v>
      </c>
      <c r="G55" s="28"/>
      <c r="H55" s="28"/>
      <c r="I55" s="123" t="s">
        <v>35</v>
      </c>
      <c r="J55" s="18" t="str">
        <f>$E$23</f>
        <v>Ing. Miloslav Čáp, Ph.D.</v>
      </c>
      <c r="K55" s="32"/>
    </row>
    <row r="56" spans="2:11" s="7" customFormat="1" ht="15" customHeight="1">
      <c r="B56" s="27"/>
      <c r="C56" s="22" t="s">
        <v>33</v>
      </c>
      <c r="D56" s="28"/>
      <c r="E56" s="28"/>
      <c r="F56" s="18">
        <f>IF($E$20="","",$E$20)</f>
        <v>0</v>
      </c>
      <c r="G56" s="28"/>
      <c r="H56" s="28"/>
      <c r="J56" s="28"/>
      <c r="K56" s="32"/>
    </row>
    <row r="57" spans="2:11" s="7" customFormat="1" ht="11.25" customHeight="1">
      <c r="B57" s="27"/>
      <c r="C57" s="28"/>
      <c r="D57" s="28"/>
      <c r="E57" s="28"/>
      <c r="F57" s="28"/>
      <c r="G57" s="28"/>
      <c r="H57" s="28"/>
      <c r="J57" s="28"/>
      <c r="K57" s="32"/>
    </row>
    <row r="58" spans="2:11" s="7" customFormat="1" ht="30" customHeight="1">
      <c r="B58" s="27"/>
      <c r="C58" s="137" t="s">
        <v>110</v>
      </c>
      <c r="D58" s="40"/>
      <c r="E58" s="40"/>
      <c r="F58" s="40"/>
      <c r="G58" s="40"/>
      <c r="H58" s="40"/>
      <c r="I58" s="138"/>
      <c r="J58" s="139" t="s">
        <v>111</v>
      </c>
      <c r="K58" s="47"/>
    </row>
    <row r="59" spans="2:11" s="7" customFormat="1" ht="11.25" customHeight="1">
      <c r="B59" s="27"/>
      <c r="C59" s="28"/>
      <c r="D59" s="28"/>
      <c r="E59" s="28"/>
      <c r="F59" s="28"/>
      <c r="G59" s="28"/>
      <c r="H59" s="28"/>
      <c r="J59" s="28"/>
      <c r="K59" s="32"/>
    </row>
    <row r="60" spans="2:47" s="7" customFormat="1" ht="30" customHeight="1">
      <c r="B60" s="27"/>
      <c r="C60" s="82" t="s">
        <v>112</v>
      </c>
      <c r="D60" s="28"/>
      <c r="E60" s="28"/>
      <c r="F60" s="28"/>
      <c r="G60" s="28"/>
      <c r="H60" s="28"/>
      <c r="J60" s="83">
        <f>ROUNDUP($J$88,2)</f>
        <v>0</v>
      </c>
      <c r="K60" s="32"/>
      <c r="AU60" s="7" t="s">
        <v>113</v>
      </c>
    </row>
    <row r="61" spans="2:11" s="89" customFormat="1" ht="25.5" customHeight="1">
      <c r="B61" s="140"/>
      <c r="C61" s="141"/>
      <c r="D61" s="142" t="s">
        <v>114</v>
      </c>
      <c r="E61" s="142"/>
      <c r="F61" s="142"/>
      <c r="G61" s="142"/>
      <c r="H61" s="142"/>
      <c r="I61" s="143"/>
      <c r="J61" s="144">
        <f>ROUNDUP($J$89,2)</f>
        <v>0</v>
      </c>
      <c r="K61" s="145"/>
    </row>
    <row r="62" spans="2:11" s="102" customFormat="1" ht="21" customHeight="1">
      <c r="B62" s="146"/>
      <c r="C62" s="104"/>
      <c r="D62" s="147" t="s">
        <v>115</v>
      </c>
      <c r="E62" s="147"/>
      <c r="F62" s="147"/>
      <c r="G62" s="147"/>
      <c r="H62" s="147"/>
      <c r="I62" s="148"/>
      <c r="J62" s="149">
        <f>ROUNDUP($J$90,2)</f>
        <v>0</v>
      </c>
      <c r="K62" s="150"/>
    </row>
    <row r="63" spans="2:11" s="102" customFormat="1" ht="21" customHeight="1">
      <c r="B63" s="146"/>
      <c r="C63" s="104"/>
      <c r="D63" s="147" t="s">
        <v>442</v>
      </c>
      <c r="E63" s="147"/>
      <c r="F63" s="147"/>
      <c r="G63" s="147"/>
      <c r="H63" s="147"/>
      <c r="I63" s="148"/>
      <c r="J63" s="149">
        <f>ROUNDUP($J$127,2)</f>
        <v>0</v>
      </c>
      <c r="K63" s="150"/>
    </row>
    <row r="64" spans="2:11" s="102" customFormat="1" ht="21" customHeight="1">
      <c r="B64" s="146"/>
      <c r="C64" s="104"/>
      <c r="D64" s="147" t="s">
        <v>117</v>
      </c>
      <c r="E64" s="147"/>
      <c r="F64" s="147"/>
      <c r="G64" s="147"/>
      <c r="H64" s="147"/>
      <c r="I64" s="148"/>
      <c r="J64" s="149">
        <f>ROUNDUP($J$150,2)</f>
        <v>0</v>
      </c>
      <c r="K64" s="150"/>
    </row>
    <row r="65" spans="2:11" s="102" customFormat="1" ht="21" customHeight="1">
      <c r="B65" s="146"/>
      <c r="C65" s="104"/>
      <c r="D65" s="147" t="s">
        <v>649</v>
      </c>
      <c r="E65" s="147"/>
      <c r="F65" s="147"/>
      <c r="G65" s="147"/>
      <c r="H65" s="147"/>
      <c r="I65" s="148"/>
      <c r="J65" s="149">
        <f>ROUNDUP($J$205,2)</f>
        <v>0</v>
      </c>
      <c r="K65" s="150"/>
    </row>
    <row r="66" spans="2:11" s="102" customFormat="1" ht="21" customHeight="1">
      <c r="B66" s="146"/>
      <c r="C66" s="104"/>
      <c r="D66" s="147" t="s">
        <v>119</v>
      </c>
      <c r="E66" s="147"/>
      <c r="F66" s="147"/>
      <c r="G66" s="147"/>
      <c r="H66" s="147"/>
      <c r="I66" s="148"/>
      <c r="J66" s="149">
        <f>ROUNDUP($J$213,2)</f>
        <v>0</v>
      </c>
      <c r="K66" s="150"/>
    </row>
    <row r="67" spans="2:11" s="7" customFormat="1" ht="22.5" customHeight="1">
      <c r="B67" s="27"/>
      <c r="C67" s="28"/>
      <c r="D67" s="28"/>
      <c r="E67" s="28"/>
      <c r="F67" s="28"/>
      <c r="G67" s="28"/>
      <c r="H67" s="28"/>
      <c r="J67" s="28"/>
      <c r="K67" s="32"/>
    </row>
    <row r="68" spans="2:11" s="7" customFormat="1" ht="7.5" customHeight="1">
      <c r="B68" s="48"/>
      <c r="C68" s="49"/>
      <c r="D68" s="49"/>
      <c r="E68" s="49"/>
      <c r="F68" s="49"/>
      <c r="G68" s="49"/>
      <c r="H68" s="49"/>
      <c r="I68" s="133"/>
      <c r="J68" s="49"/>
      <c r="K68" s="50"/>
    </row>
    <row r="72" spans="2:12" s="7" customFormat="1" ht="7.5" customHeight="1">
      <c r="B72" s="51"/>
      <c r="C72" s="52"/>
      <c r="D72" s="52"/>
      <c r="E72" s="52"/>
      <c r="F72" s="52"/>
      <c r="G72" s="52"/>
      <c r="H72" s="52"/>
      <c r="I72" s="135"/>
      <c r="J72" s="52"/>
      <c r="K72" s="52"/>
      <c r="L72" s="53"/>
    </row>
    <row r="73" spans="2:12" s="7" customFormat="1" ht="37.5" customHeight="1">
      <c r="B73" s="27"/>
      <c r="C73" s="13" t="s">
        <v>120</v>
      </c>
      <c r="D73" s="28"/>
      <c r="E73" s="28"/>
      <c r="F73" s="28"/>
      <c r="G73" s="28"/>
      <c r="H73" s="28"/>
      <c r="J73" s="28"/>
      <c r="K73" s="28"/>
      <c r="L73" s="53"/>
    </row>
    <row r="74" spans="2:12" s="7" customFormat="1" ht="7.5" customHeight="1">
      <c r="B74" s="27"/>
      <c r="C74" s="28"/>
      <c r="D74" s="28"/>
      <c r="E74" s="28"/>
      <c r="F74" s="28"/>
      <c r="G74" s="28"/>
      <c r="H74" s="28"/>
      <c r="J74" s="28"/>
      <c r="K74" s="28"/>
      <c r="L74" s="53"/>
    </row>
    <row r="75" spans="2:12" s="7" customFormat="1" ht="15" customHeight="1">
      <c r="B75" s="27"/>
      <c r="C75" s="22" t="s">
        <v>15</v>
      </c>
      <c r="D75" s="28"/>
      <c r="E75" s="28"/>
      <c r="F75" s="28"/>
      <c r="G75" s="28"/>
      <c r="H75" s="28"/>
      <c r="J75" s="28"/>
      <c r="K75" s="28"/>
      <c r="L75" s="53"/>
    </row>
    <row r="76" spans="2:12" s="7" customFormat="1" ht="16.5" customHeight="1">
      <c r="B76" s="27"/>
      <c r="C76" s="28"/>
      <c r="D76" s="28"/>
      <c r="E76" s="118" t="str">
        <f>$E$7</f>
        <v>Oprava opěrné zdi v ulici Pražská silnice v Karlových Varech</v>
      </c>
      <c r="F76" s="28"/>
      <c r="G76" s="28"/>
      <c r="H76" s="28"/>
      <c r="J76" s="28"/>
      <c r="K76" s="28"/>
      <c r="L76" s="53"/>
    </row>
    <row r="77" spans="2:12" s="2" customFormat="1" ht="15.75" customHeight="1">
      <c r="B77" s="11"/>
      <c r="C77" s="22" t="s">
        <v>105</v>
      </c>
      <c r="D77" s="12"/>
      <c r="E77" s="12"/>
      <c r="F77" s="12"/>
      <c r="G77" s="12"/>
      <c r="H77" s="12"/>
      <c r="J77" s="12"/>
      <c r="K77" s="12"/>
      <c r="L77" s="151"/>
    </row>
    <row r="78" spans="2:12" s="7" customFormat="1" ht="16.5" customHeight="1">
      <c r="B78" s="27"/>
      <c r="C78" s="28"/>
      <c r="D78" s="28"/>
      <c r="E78" s="118" t="s">
        <v>647</v>
      </c>
      <c r="F78" s="28"/>
      <c r="G78" s="28"/>
      <c r="H78" s="28"/>
      <c r="J78" s="28"/>
      <c r="K78" s="28"/>
      <c r="L78" s="53"/>
    </row>
    <row r="79" spans="2:12" s="7" customFormat="1" ht="15" customHeight="1">
      <c r="B79" s="27"/>
      <c r="C79" s="22" t="s">
        <v>107</v>
      </c>
      <c r="D79" s="28"/>
      <c r="E79" s="28"/>
      <c r="F79" s="28"/>
      <c r="G79" s="28"/>
      <c r="H79" s="28"/>
      <c r="J79" s="28"/>
      <c r="K79" s="28"/>
      <c r="L79" s="53"/>
    </row>
    <row r="80" spans="2:12" s="7" customFormat="1" ht="19.5" customHeight="1">
      <c r="B80" s="27"/>
      <c r="C80" s="28"/>
      <c r="D80" s="28"/>
      <c r="E80" s="60" t="str">
        <f>$E$11</f>
        <v>SO.04 01 - Soupis prací</v>
      </c>
      <c r="F80" s="28"/>
      <c r="G80" s="28"/>
      <c r="H80" s="28"/>
      <c r="J80" s="28"/>
      <c r="K80" s="28"/>
      <c r="L80" s="53"/>
    </row>
    <row r="81" spans="2:12" s="7" customFormat="1" ht="7.5" customHeight="1">
      <c r="B81" s="27"/>
      <c r="C81" s="28"/>
      <c r="D81" s="28"/>
      <c r="E81" s="28"/>
      <c r="F81" s="28"/>
      <c r="G81" s="28"/>
      <c r="H81" s="28"/>
      <c r="J81" s="28"/>
      <c r="K81" s="28"/>
      <c r="L81" s="53"/>
    </row>
    <row r="82" spans="2:12" s="7" customFormat="1" ht="18.75" customHeight="1">
      <c r="B82" s="27"/>
      <c r="C82" s="22" t="s">
        <v>22</v>
      </c>
      <c r="D82" s="28"/>
      <c r="E82" s="28"/>
      <c r="F82" s="18" t="str">
        <f>$F$14</f>
        <v>Karlovy Vary</v>
      </c>
      <c r="G82" s="28"/>
      <c r="H82" s="28"/>
      <c r="I82" s="123" t="s">
        <v>24</v>
      </c>
      <c r="J82" s="63">
        <f>IF($J$14="","",$J$14)</f>
        <v>0</v>
      </c>
      <c r="K82" s="28"/>
      <c r="L82" s="53"/>
    </row>
    <row r="83" spans="2:12" s="7" customFormat="1" ht="7.5" customHeight="1">
      <c r="B83" s="27"/>
      <c r="C83" s="28"/>
      <c r="D83" s="28"/>
      <c r="E83" s="28"/>
      <c r="F83" s="28"/>
      <c r="G83" s="28"/>
      <c r="H83" s="28"/>
      <c r="J83" s="28"/>
      <c r="K83" s="28"/>
      <c r="L83" s="53"/>
    </row>
    <row r="84" spans="2:12" s="7" customFormat="1" ht="15.75" customHeight="1">
      <c r="B84" s="27"/>
      <c r="C84" s="22" t="s">
        <v>28</v>
      </c>
      <c r="D84" s="28"/>
      <c r="E84" s="28"/>
      <c r="F84" s="18" t="str">
        <f>$E$17</f>
        <v>Statutární město Karlovy Vary</v>
      </c>
      <c r="G84" s="28"/>
      <c r="H84" s="28"/>
      <c r="I84" s="123" t="s">
        <v>35</v>
      </c>
      <c r="J84" s="18" t="str">
        <f>$E$23</f>
        <v>Ing. Miloslav Čáp, Ph.D.</v>
      </c>
      <c r="K84" s="28"/>
      <c r="L84" s="53"/>
    </row>
    <row r="85" spans="2:12" s="7" customFormat="1" ht="15" customHeight="1">
      <c r="B85" s="27"/>
      <c r="C85" s="22" t="s">
        <v>33</v>
      </c>
      <c r="D85" s="28"/>
      <c r="E85" s="28"/>
      <c r="F85" s="18">
        <f>IF($E$20="","",$E$20)</f>
        <v>0</v>
      </c>
      <c r="G85" s="28"/>
      <c r="H85" s="28"/>
      <c r="J85" s="28"/>
      <c r="K85" s="28"/>
      <c r="L85" s="53"/>
    </row>
    <row r="86" spans="2:12" s="7" customFormat="1" ht="11.25" customHeight="1">
      <c r="B86" s="27"/>
      <c r="C86" s="28"/>
      <c r="D86" s="28"/>
      <c r="E86" s="28"/>
      <c r="F86" s="28"/>
      <c r="G86" s="28"/>
      <c r="H86" s="28"/>
      <c r="J86" s="28"/>
      <c r="K86" s="28"/>
      <c r="L86" s="53"/>
    </row>
    <row r="87" spans="2:20" s="152" customFormat="1" ht="30" customHeight="1">
      <c r="B87" s="153"/>
      <c r="C87" s="154" t="s">
        <v>121</v>
      </c>
      <c r="D87" s="155" t="s">
        <v>60</v>
      </c>
      <c r="E87" s="155" t="s">
        <v>56</v>
      </c>
      <c r="F87" s="155" t="s">
        <v>122</v>
      </c>
      <c r="G87" s="155" t="s">
        <v>123</v>
      </c>
      <c r="H87" s="155" t="s">
        <v>124</v>
      </c>
      <c r="I87" s="156" t="s">
        <v>125</v>
      </c>
      <c r="J87" s="155" t="s">
        <v>126</v>
      </c>
      <c r="K87" s="157" t="s">
        <v>127</v>
      </c>
      <c r="L87" s="158"/>
      <c r="M87" s="75" t="s">
        <v>128</v>
      </c>
      <c r="N87" s="76" t="s">
        <v>45</v>
      </c>
      <c r="O87" s="76" t="s">
        <v>129</v>
      </c>
      <c r="P87" s="76" t="s">
        <v>130</v>
      </c>
      <c r="Q87" s="76" t="s">
        <v>131</v>
      </c>
      <c r="R87" s="76" t="s">
        <v>132</v>
      </c>
      <c r="S87" s="76" t="s">
        <v>133</v>
      </c>
      <c r="T87" s="77" t="s">
        <v>134</v>
      </c>
    </row>
    <row r="88" spans="2:63" s="7" customFormat="1" ht="30" customHeight="1">
      <c r="B88" s="27"/>
      <c r="C88" s="82" t="s">
        <v>112</v>
      </c>
      <c r="D88" s="28"/>
      <c r="E88" s="28"/>
      <c r="F88" s="28"/>
      <c r="G88" s="28"/>
      <c r="H88" s="28"/>
      <c r="J88" s="159">
        <f>$BK$88</f>
        <v>0</v>
      </c>
      <c r="K88" s="28"/>
      <c r="L88" s="53"/>
      <c r="M88" s="79"/>
      <c r="N88" s="80"/>
      <c r="O88" s="80"/>
      <c r="P88" s="160">
        <f>$P$89</f>
        <v>0</v>
      </c>
      <c r="Q88" s="80"/>
      <c r="R88" s="160">
        <f>$R$89</f>
        <v>60.5801379535</v>
      </c>
      <c r="S88" s="80"/>
      <c r="T88" s="161">
        <f>$T$89</f>
        <v>177.73141999999999</v>
      </c>
      <c r="AT88" s="7" t="s">
        <v>74</v>
      </c>
      <c r="AU88" s="7" t="s">
        <v>113</v>
      </c>
      <c r="BK88" s="162">
        <f>$BK$89</f>
        <v>0</v>
      </c>
    </row>
    <row r="89" spans="2:63" s="163" customFormat="1" ht="37.5" customHeight="1">
      <c r="B89" s="164"/>
      <c r="C89" s="165"/>
      <c r="D89" s="166" t="s">
        <v>74</v>
      </c>
      <c r="E89" s="167" t="s">
        <v>135</v>
      </c>
      <c r="F89" s="167" t="s">
        <v>136</v>
      </c>
      <c r="G89" s="165"/>
      <c r="H89" s="165"/>
      <c r="J89" s="168">
        <f>$BK$89</f>
        <v>0</v>
      </c>
      <c r="K89" s="165"/>
      <c r="L89" s="169"/>
      <c r="M89" s="170"/>
      <c r="N89" s="165"/>
      <c r="O89" s="165"/>
      <c r="P89" s="171">
        <f>$P$90+$P$127+$P$150+$P$205+$P$213</f>
        <v>0</v>
      </c>
      <c r="Q89" s="165"/>
      <c r="R89" s="171">
        <f>$R$90+$R$127+$R$150+$R$205+$R$213</f>
        <v>60.5801379535</v>
      </c>
      <c r="S89" s="165"/>
      <c r="T89" s="172">
        <f>$T$90+$T$127+$T$150+$T$205+$T$213</f>
        <v>177.73141999999999</v>
      </c>
      <c r="AR89" s="173" t="s">
        <v>21</v>
      </c>
      <c r="AT89" s="173" t="s">
        <v>74</v>
      </c>
      <c r="AU89" s="173" t="s">
        <v>75</v>
      </c>
      <c r="AY89" s="173" t="s">
        <v>137</v>
      </c>
      <c r="BK89" s="174">
        <f>$BK$90+$BK$127+$BK$150+$BK$205+$BK$213</f>
        <v>0</v>
      </c>
    </row>
    <row r="90" spans="2:63" s="163" customFormat="1" ht="21" customHeight="1">
      <c r="B90" s="164"/>
      <c r="C90" s="165"/>
      <c r="D90" s="166" t="s">
        <v>74</v>
      </c>
      <c r="E90" s="175" t="s">
        <v>21</v>
      </c>
      <c r="F90" s="175" t="s">
        <v>138</v>
      </c>
      <c r="G90" s="165"/>
      <c r="H90" s="165"/>
      <c r="J90" s="176">
        <f>$BK$90</f>
        <v>0</v>
      </c>
      <c r="K90" s="165"/>
      <c r="L90" s="169"/>
      <c r="M90" s="170"/>
      <c r="N90" s="165"/>
      <c r="O90" s="165"/>
      <c r="P90" s="171">
        <f>SUM($P$91:$P$126)</f>
        <v>0</v>
      </c>
      <c r="Q90" s="165"/>
      <c r="R90" s="171">
        <f>SUM($R$91:$R$126)</f>
        <v>0</v>
      </c>
      <c r="S90" s="165"/>
      <c r="T90" s="172">
        <f>SUM($T$91:$T$126)</f>
        <v>146.5091</v>
      </c>
      <c r="AR90" s="173" t="s">
        <v>21</v>
      </c>
      <c r="AT90" s="173" t="s">
        <v>74</v>
      </c>
      <c r="AU90" s="173" t="s">
        <v>21</v>
      </c>
      <c r="AY90" s="173" t="s">
        <v>137</v>
      </c>
      <c r="BK90" s="174">
        <f>SUM($BK$91:$BK$126)</f>
        <v>0</v>
      </c>
    </row>
    <row r="91" spans="2:65" s="7" customFormat="1" ht="15.75" customHeight="1">
      <c r="B91" s="27"/>
      <c r="C91" s="177" t="s">
        <v>21</v>
      </c>
      <c r="D91" s="177" t="s">
        <v>139</v>
      </c>
      <c r="E91" s="178" t="s">
        <v>650</v>
      </c>
      <c r="F91" s="179" t="s">
        <v>651</v>
      </c>
      <c r="G91" s="180" t="s">
        <v>268</v>
      </c>
      <c r="H91" s="181">
        <v>225.45</v>
      </c>
      <c r="I91" s="182"/>
      <c r="J91" s="183">
        <f>ROUND($I$91*$H$91,2)</f>
        <v>0</v>
      </c>
      <c r="K91" s="179" t="s">
        <v>143</v>
      </c>
      <c r="L91" s="53"/>
      <c r="M91" s="184"/>
      <c r="N91" s="185" t="s">
        <v>46</v>
      </c>
      <c r="O91" s="28"/>
      <c r="P91" s="28"/>
      <c r="Q91" s="186">
        <v>0</v>
      </c>
      <c r="R91" s="186">
        <f>$Q$91*$H$91</f>
        <v>0</v>
      </c>
      <c r="S91" s="186">
        <v>0.4</v>
      </c>
      <c r="T91" s="187">
        <f>$S$91*$H$91</f>
        <v>90.18</v>
      </c>
      <c r="AR91" s="119" t="s">
        <v>144</v>
      </c>
      <c r="AT91" s="119" t="s">
        <v>139</v>
      </c>
      <c r="AU91" s="119" t="s">
        <v>83</v>
      </c>
      <c r="AY91" s="7" t="s">
        <v>137</v>
      </c>
      <c r="BE91" s="188">
        <f>IF($N$91="základní",$J$91,0)</f>
        <v>0</v>
      </c>
      <c r="BF91" s="188">
        <f>IF($N$91="snížená",$J$91,0)</f>
        <v>0</v>
      </c>
      <c r="BG91" s="188">
        <f>IF($N$91="zákl. přenesená",$J$91,0)</f>
        <v>0</v>
      </c>
      <c r="BH91" s="188">
        <f>IF($N$91="sníž. přenesená",$J$91,0)</f>
        <v>0</v>
      </c>
      <c r="BI91" s="188">
        <f>IF($N$91="nulová",$J$91,0)</f>
        <v>0</v>
      </c>
      <c r="BJ91" s="119" t="s">
        <v>21</v>
      </c>
      <c r="BK91" s="188">
        <f>ROUND($I$91*$H$91,2)</f>
        <v>0</v>
      </c>
      <c r="BL91" s="119" t="s">
        <v>144</v>
      </c>
      <c r="BM91" s="119" t="s">
        <v>652</v>
      </c>
    </row>
    <row r="92" spans="2:47" s="7" customFormat="1" ht="27" customHeight="1">
      <c r="B92" s="27"/>
      <c r="C92" s="28"/>
      <c r="D92" s="189" t="s">
        <v>146</v>
      </c>
      <c r="E92" s="28"/>
      <c r="F92" s="190" t="s">
        <v>653</v>
      </c>
      <c r="G92" s="28"/>
      <c r="H92" s="28"/>
      <c r="J92" s="28"/>
      <c r="K92" s="28"/>
      <c r="L92" s="53"/>
      <c r="M92" s="69"/>
      <c r="N92" s="28"/>
      <c r="O92" s="28"/>
      <c r="P92" s="28"/>
      <c r="Q92" s="28"/>
      <c r="R92" s="28"/>
      <c r="S92" s="28"/>
      <c r="T92" s="70"/>
      <c r="AT92" s="7" t="s">
        <v>146</v>
      </c>
      <c r="AU92" s="7" t="s">
        <v>83</v>
      </c>
    </row>
    <row r="93" spans="2:51" s="7" customFormat="1" ht="15.75" customHeight="1">
      <c r="B93" s="193"/>
      <c r="C93" s="194"/>
      <c r="D93" s="191" t="s">
        <v>150</v>
      </c>
      <c r="E93" s="195"/>
      <c r="F93" s="196" t="s">
        <v>654</v>
      </c>
      <c r="G93" s="194"/>
      <c r="H93" s="195"/>
      <c r="J93" s="194"/>
      <c r="K93" s="194"/>
      <c r="L93" s="197"/>
      <c r="M93" s="198"/>
      <c r="N93" s="194"/>
      <c r="O93" s="194"/>
      <c r="P93" s="194"/>
      <c r="Q93" s="194"/>
      <c r="R93" s="194"/>
      <c r="S93" s="194"/>
      <c r="T93" s="199"/>
      <c r="AT93" s="200" t="s">
        <v>150</v>
      </c>
      <c r="AU93" s="200" t="s">
        <v>83</v>
      </c>
      <c r="AV93" s="201" t="s">
        <v>21</v>
      </c>
      <c r="AW93" s="201" t="s">
        <v>113</v>
      </c>
      <c r="AX93" s="201" t="s">
        <v>75</v>
      </c>
      <c r="AY93" s="200" t="s">
        <v>137</v>
      </c>
    </row>
    <row r="94" spans="2:51" s="7" customFormat="1" ht="15.75" customHeight="1">
      <c r="B94" s="202"/>
      <c r="C94" s="203"/>
      <c r="D94" s="191" t="s">
        <v>150</v>
      </c>
      <c r="E94" s="204"/>
      <c r="F94" s="205" t="s">
        <v>655</v>
      </c>
      <c r="G94" s="203"/>
      <c r="H94" s="206">
        <v>225.45</v>
      </c>
      <c r="J94" s="203"/>
      <c r="K94" s="203"/>
      <c r="L94" s="207"/>
      <c r="M94" s="208"/>
      <c r="N94" s="203"/>
      <c r="O94" s="203"/>
      <c r="P94" s="203"/>
      <c r="Q94" s="203"/>
      <c r="R94" s="203"/>
      <c r="S94" s="203"/>
      <c r="T94" s="209"/>
      <c r="AT94" s="210" t="s">
        <v>150</v>
      </c>
      <c r="AU94" s="210" t="s">
        <v>83</v>
      </c>
      <c r="AV94" s="211" t="s">
        <v>83</v>
      </c>
      <c r="AW94" s="211" t="s">
        <v>113</v>
      </c>
      <c r="AX94" s="211" t="s">
        <v>75</v>
      </c>
      <c r="AY94" s="210" t="s">
        <v>137</v>
      </c>
    </row>
    <row r="95" spans="2:65" s="7" customFormat="1" ht="15.75" customHeight="1">
      <c r="B95" s="27"/>
      <c r="C95" s="177" t="s">
        <v>83</v>
      </c>
      <c r="D95" s="177" t="s">
        <v>139</v>
      </c>
      <c r="E95" s="178" t="s">
        <v>656</v>
      </c>
      <c r="F95" s="179" t="s">
        <v>657</v>
      </c>
      <c r="G95" s="180" t="s">
        <v>268</v>
      </c>
      <c r="H95" s="181">
        <v>225.45</v>
      </c>
      <c r="I95" s="182"/>
      <c r="J95" s="183">
        <f>ROUND($I$95*$H$95,2)</f>
        <v>0</v>
      </c>
      <c r="K95" s="179" t="s">
        <v>143</v>
      </c>
      <c r="L95" s="53"/>
      <c r="M95" s="184"/>
      <c r="N95" s="185" t="s">
        <v>46</v>
      </c>
      <c r="O95" s="28"/>
      <c r="P95" s="28"/>
      <c r="Q95" s="186">
        <v>0</v>
      </c>
      <c r="R95" s="186">
        <f>$Q$95*$H$95</f>
        <v>0</v>
      </c>
      <c r="S95" s="186">
        <v>0.098</v>
      </c>
      <c r="T95" s="187">
        <f>$S$95*$H$95</f>
        <v>22.0941</v>
      </c>
      <c r="AR95" s="119" t="s">
        <v>144</v>
      </c>
      <c r="AT95" s="119" t="s">
        <v>139</v>
      </c>
      <c r="AU95" s="119" t="s">
        <v>83</v>
      </c>
      <c r="AY95" s="7" t="s">
        <v>137</v>
      </c>
      <c r="BE95" s="188">
        <f>IF($N$95="základní",$J$95,0)</f>
        <v>0</v>
      </c>
      <c r="BF95" s="188">
        <f>IF($N$95="snížená",$J$95,0)</f>
        <v>0</v>
      </c>
      <c r="BG95" s="188">
        <f>IF($N$95="zákl. přenesená",$J$95,0)</f>
        <v>0</v>
      </c>
      <c r="BH95" s="188">
        <f>IF($N$95="sníž. přenesená",$J$95,0)</f>
        <v>0</v>
      </c>
      <c r="BI95" s="188">
        <f>IF($N$95="nulová",$J$95,0)</f>
        <v>0</v>
      </c>
      <c r="BJ95" s="119" t="s">
        <v>21</v>
      </c>
      <c r="BK95" s="188">
        <f>ROUND($I$95*$H$95,2)</f>
        <v>0</v>
      </c>
      <c r="BL95" s="119" t="s">
        <v>144</v>
      </c>
      <c r="BM95" s="119" t="s">
        <v>658</v>
      </c>
    </row>
    <row r="96" spans="2:47" s="7" customFormat="1" ht="27" customHeight="1">
      <c r="B96" s="27"/>
      <c r="C96" s="28"/>
      <c r="D96" s="189" t="s">
        <v>146</v>
      </c>
      <c r="E96" s="28"/>
      <c r="F96" s="190" t="s">
        <v>659</v>
      </c>
      <c r="G96" s="28"/>
      <c r="H96" s="28"/>
      <c r="J96" s="28"/>
      <c r="K96" s="28"/>
      <c r="L96" s="53"/>
      <c r="M96" s="69"/>
      <c r="N96" s="28"/>
      <c r="O96" s="28"/>
      <c r="P96" s="28"/>
      <c r="Q96" s="28"/>
      <c r="R96" s="28"/>
      <c r="S96" s="28"/>
      <c r="T96" s="70"/>
      <c r="AT96" s="7" t="s">
        <v>146</v>
      </c>
      <c r="AU96" s="7" t="s">
        <v>83</v>
      </c>
    </row>
    <row r="97" spans="2:51" s="7" customFormat="1" ht="15.75" customHeight="1">
      <c r="B97" s="193"/>
      <c r="C97" s="194"/>
      <c r="D97" s="191" t="s">
        <v>150</v>
      </c>
      <c r="E97" s="195"/>
      <c r="F97" s="196" t="s">
        <v>654</v>
      </c>
      <c r="G97" s="194"/>
      <c r="H97" s="195"/>
      <c r="J97" s="194"/>
      <c r="K97" s="194"/>
      <c r="L97" s="197"/>
      <c r="M97" s="198"/>
      <c r="N97" s="194"/>
      <c r="O97" s="194"/>
      <c r="P97" s="194"/>
      <c r="Q97" s="194"/>
      <c r="R97" s="194"/>
      <c r="S97" s="194"/>
      <c r="T97" s="199"/>
      <c r="AT97" s="200" t="s">
        <v>150</v>
      </c>
      <c r="AU97" s="200" t="s">
        <v>83</v>
      </c>
      <c r="AV97" s="201" t="s">
        <v>21</v>
      </c>
      <c r="AW97" s="201" t="s">
        <v>113</v>
      </c>
      <c r="AX97" s="201" t="s">
        <v>75</v>
      </c>
      <c r="AY97" s="200" t="s">
        <v>137</v>
      </c>
    </row>
    <row r="98" spans="2:51" s="7" customFormat="1" ht="15.75" customHeight="1">
      <c r="B98" s="202"/>
      <c r="C98" s="203"/>
      <c r="D98" s="191" t="s">
        <v>150</v>
      </c>
      <c r="E98" s="204"/>
      <c r="F98" s="205" t="s">
        <v>655</v>
      </c>
      <c r="G98" s="203"/>
      <c r="H98" s="206">
        <v>225.45</v>
      </c>
      <c r="J98" s="203"/>
      <c r="K98" s="203"/>
      <c r="L98" s="207"/>
      <c r="M98" s="208"/>
      <c r="N98" s="203"/>
      <c r="O98" s="203"/>
      <c r="P98" s="203"/>
      <c r="Q98" s="203"/>
      <c r="R98" s="203"/>
      <c r="S98" s="203"/>
      <c r="T98" s="209"/>
      <c r="AT98" s="210" t="s">
        <v>150</v>
      </c>
      <c r="AU98" s="210" t="s">
        <v>83</v>
      </c>
      <c r="AV98" s="211" t="s">
        <v>83</v>
      </c>
      <c r="AW98" s="211" t="s">
        <v>113</v>
      </c>
      <c r="AX98" s="211" t="s">
        <v>75</v>
      </c>
      <c r="AY98" s="210" t="s">
        <v>137</v>
      </c>
    </row>
    <row r="99" spans="2:65" s="7" customFormat="1" ht="15.75" customHeight="1">
      <c r="B99" s="27"/>
      <c r="C99" s="177" t="s">
        <v>160</v>
      </c>
      <c r="D99" s="177" t="s">
        <v>139</v>
      </c>
      <c r="E99" s="178" t="s">
        <v>660</v>
      </c>
      <c r="F99" s="179" t="s">
        <v>661</v>
      </c>
      <c r="G99" s="180" t="s">
        <v>170</v>
      </c>
      <c r="H99" s="181">
        <v>167</v>
      </c>
      <c r="I99" s="182"/>
      <c r="J99" s="183">
        <f>ROUND($I$99*$H$99,2)</f>
        <v>0</v>
      </c>
      <c r="K99" s="179" t="s">
        <v>143</v>
      </c>
      <c r="L99" s="53"/>
      <c r="M99" s="184"/>
      <c r="N99" s="185" t="s">
        <v>46</v>
      </c>
      <c r="O99" s="28"/>
      <c r="P99" s="28"/>
      <c r="Q99" s="186">
        <v>0</v>
      </c>
      <c r="R99" s="186">
        <f>$Q$99*$H$99</f>
        <v>0</v>
      </c>
      <c r="S99" s="186">
        <v>0.205</v>
      </c>
      <c r="T99" s="187">
        <f>$S$99*$H$99</f>
        <v>34.235</v>
      </c>
      <c r="AR99" s="119" t="s">
        <v>144</v>
      </c>
      <c r="AT99" s="119" t="s">
        <v>139</v>
      </c>
      <c r="AU99" s="119" t="s">
        <v>83</v>
      </c>
      <c r="AY99" s="7" t="s">
        <v>137</v>
      </c>
      <c r="BE99" s="188">
        <f>IF($N$99="základní",$J$99,0)</f>
        <v>0</v>
      </c>
      <c r="BF99" s="188">
        <f>IF($N$99="snížená",$J$99,0)</f>
        <v>0</v>
      </c>
      <c r="BG99" s="188">
        <f>IF($N$99="zákl. přenesená",$J$99,0)</f>
        <v>0</v>
      </c>
      <c r="BH99" s="188">
        <f>IF($N$99="sníž. přenesená",$J$99,0)</f>
        <v>0</v>
      </c>
      <c r="BI99" s="188">
        <f>IF($N$99="nulová",$J$99,0)</f>
        <v>0</v>
      </c>
      <c r="BJ99" s="119" t="s">
        <v>21</v>
      </c>
      <c r="BK99" s="188">
        <f>ROUND($I$99*$H$99,2)</f>
        <v>0</v>
      </c>
      <c r="BL99" s="119" t="s">
        <v>144</v>
      </c>
      <c r="BM99" s="119" t="s">
        <v>662</v>
      </c>
    </row>
    <row r="100" spans="2:47" s="7" customFormat="1" ht="27" customHeight="1">
      <c r="B100" s="27"/>
      <c r="C100" s="28"/>
      <c r="D100" s="189" t="s">
        <v>146</v>
      </c>
      <c r="E100" s="28"/>
      <c r="F100" s="190" t="s">
        <v>663</v>
      </c>
      <c r="G100" s="28"/>
      <c r="H100" s="28"/>
      <c r="J100" s="28"/>
      <c r="K100" s="28"/>
      <c r="L100" s="53"/>
      <c r="M100" s="69"/>
      <c r="N100" s="28"/>
      <c r="O100" s="28"/>
      <c r="P100" s="28"/>
      <c r="Q100" s="28"/>
      <c r="R100" s="28"/>
      <c r="S100" s="28"/>
      <c r="T100" s="70"/>
      <c r="AT100" s="7" t="s">
        <v>146</v>
      </c>
      <c r="AU100" s="7" t="s">
        <v>83</v>
      </c>
    </row>
    <row r="101" spans="2:51" s="7" customFormat="1" ht="15.75" customHeight="1">
      <c r="B101" s="193"/>
      <c r="C101" s="194"/>
      <c r="D101" s="191" t="s">
        <v>150</v>
      </c>
      <c r="E101" s="195"/>
      <c r="F101" s="196" t="s">
        <v>664</v>
      </c>
      <c r="G101" s="194"/>
      <c r="H101" s="195"/>
      <c r="J101" s="194"/>
      <c r="K101" s="194"/>
      <c r="L101" s="197"/>
      <c r="M101" s="198"/>
      <c r="N101" s="194"/>
      <c r="O101" s="194"/>
      <c r="P101" s="194"/>
      <c r="Q101" s="194"/>
      <c r="R101" s="194"/>
      <c r="S101" s="194"/>
      <c r="T101" s="199"/>
      <c r="AT101" s="200" t="s">
        <v>150</v>
      </c>
      <c r="AU101" s="200" t="s">
        <v>83</v>
      </c>
      <c r="AV101" s="201" t="s">
        <v>21</v>
      </c>
      <c r="AW101" s="201" t="s">
        <v>113</v>
      </c>
      <c r="AX101" s="201" t="s">
        <v>75</v>
      </c>
      <c r="AY101" s="200" t="s">
        <v>137</v>
      </c>
    </row>
    <row r="102" spans="2:51" s="7" customFormat="1" ht="15.75" customHeight="1">
      <c r="B102" s="193"/>
      <c r="C102" s="194"/>
      <c r="D102" s="191" t="s">
        <v>150</v>
      </c>
      <c r="E102" s="195"/>
      <c r="F102" s="196" t="s">
        <v>665</v>
      </c>
      <c r="G102" s="194"/>
      <c r="H102" s="195"/>
      <c r="J102" s="194"/>
      <c r="K102" s="194"/>
      <c r="L102" s="197"/>
      <c r="M102" s="198"/>
      <c r="N102" s="194"/>
      <c r="O102" s="194"/>
      <c r="P102" s="194"/>
      <c r="Q102" s="194"/>
      <c r="R102" s="194"/>
      <c r="S102" s="194"/>
      <c r="T102" s="199"/>
      <c r="AT102" s="200" t="s">
        <v>150</v>
      </c>
      <c r="AU102" s="200" t="s">
        <v>83</v>
      </c>
      <c r="AV102" s="201" t="s">
        <v>21</v>
      </c>
      <c r="AW102" s="201" t="s">
        <v>113</v>
      </c>
      <c r="AX102" s="201" t="s">
        <v>75</v>
      </c>
      <c r="AY102" s="200" t="s">
        <v>137</v>
      </c>
    </row>
    <row r="103" spans="2:51" s="7" customFormat="1" ht="15.75" customHeight="1">
      <c r="B103" s="202"/>
      <c r="C103" s="203"/>
      <c r="D103" s="191" t="s">
        <v>150</v>
      </c>
      <c r="E103" s="204"/>
      <c r="F103" s="205" t="s">
        <v>666</v>
      </c>
      <c r="G103" s="203"/>
      <c r="H103" s="206">
        <v>167</v>
      </c>
      <c r="J103" s="203"/>
      <c r="K103" s="203"/>
      <c r="L103" s="207"/>
      <c r="M103" s="208"/>
      <c r="N103" s="203"/>
      <c r="O103" s="203"/>
      <c r="P103" s="203"/>
      <c r="Q103" s="203"/>
      <c r="R103" s="203"/>
      <c r="S103" s="203"/>
      <c r="T103" s="209"/>
      <c r="AT103" s="210" t="s">
        <v>150</v>
      </c>
      <c r="AU103" s="210" t="s">
        <v>83</v>
      </c>
      <c r="AV103" s="211" t="s">
        <v>83</v>
      </c>
      <c r="AW103" s="211" t="s">
        <v>113</v>
      </c>
      <c r="AX103" s="211" t="s">
        <v>75</v>
      </c>
      <c r="AY103" s="210" t="s">
        <v>137</v>
      </c>
    </row>
    <row r="104" spans="2:65" s="7" customFormat="1" ht="15.75" customHeight="1">
      <c r="B104" s="27"/>
      <c r="C104" s="177" t="s">
        <v>144</v>
      </c>
      <c r="D104" s="177" t="s">
        <v>139</v>
      </c>
      <c r="E104" s="178" t="s">
        <v>212</v>
      </c>
      <c r="F104" s="179" t="s">
        <v>213</v>
      </c>
      <c r="G104" s="180" t="s">
        <v>142</v>
      </c>
      <c r="H104" s="181">
        <v>12.525</v>
      </c>
      <c r="I104" s="182"/>
      <c r="J104" s="183">
        <f>ROUND($I$104*$H$104,2)</f>
        <v>0</v>
      </c>
      <c r="K104" s="179" t="s">
        <v>143</v>
      </c>
      <c r="L104" s="53"/>
      <c r="M104" s="184"/>
      <c r="N104" s="185" t="s">
        <v>46</v>
      </c>
      <c r="O104" s="28"/>
      <c r="P104" s="28"/>
      <c r="Q104" s="186">
        <v>0</v>
      </c>
      <c r="R104" s="186">
        <f>$Q$104*$H$104</f>
        <v>0</v>
      </c>
      <c r="S104" s="186">
        <v>0</v>
      </c>
      <c r="T104" s="187">
        <f>$S$104*$H$104</f>
        <v>0</v>
      </c>
      <c r="AR104" s="119" t="s">
        <v>144</v>
      </c>
      <c r="AT104" s="119" t="s">
        <v>139</v>
      </c>
      <c r="AU104" s="119" t="s">
        <v>83</v>
      </c>
      <c r="AY104" s="7" t="s">
        <v>137</v>
      </c>
      <c r="BE104" s="188">
        <f>IF($N$104="základní",$J$104,0)</f>
        <v>0</v>
      </c>
      <c r="BF104" s="188">
        <f>IF($N$104="snížená",$J$104,0)</f>
        <v>0</v>
      </c>
      <c r="BG104" s="188">
        <f>IF($N$104="zákl. přenesená",$J$104,0)</f>
        <v>0</v>
      </c>
      <c r="BH104" s="188">
        <f>IF($N$104="sníž. přenesená",$J$104,0)</f>
        <v>0</v>
      </c>
      <c r="BI104" s="188">
        <f>IF($N$104="nulová",$J$104,0)</f>
        <v>0</v>
      </c>
      <c r="BJ104" s="119" t="s">
        <v>21</v>
      </c>
      <c r="BK104" s="188">
        <f>ROUND($I$104*$H$104,2)</f>
        <v>0</v>
      </c>
      <c r="BL104" s="119" t="s">
        <v>144</v>
      </c>
      <c r="BM104" s="119" t="s">
        <v>214</v>
      </c>
    </row>
    <row r="105" spans="2:47" s="7" customFormat="1" ht="27" customHeight="1">
      <c r="B105" s="27"/>
      <c r="C105" s="28"/>
      <c r="D105" s="189" t="s">
        <v>146</v>
      </c>
      <c r="E105" s="28"/>
      <c r="F105" s="190" t="s">
        <v>215</v>
      </c>
      <c r="G105" s="28"/>
      <c r="H105" s="28"/>
      <c r="J105" s="28"/>
      <c r="K105" s="28"/>
      <c r="L105" s="53"/>
      <c r="M105" s="69"/>
      <c r="N105" s="28"/>
      <c r="O105" s="28"/>
      <c r="P105" s="28"/>
      <c r="Q105" s="28"/>
      <c r="R105" s="28"/>
      <c r="S105" s="28"/>
      <c r="T105" s="70"/>
      <c r="AT105" s="7" t="s">
        <v>146</v>
      </c>
      <c r="AU105" s="7" t="s">
        <v>83</v>
      </c>
    </row>
    <row r="106" spans="2:51" s="7" customFormat="1" ht="15.75" customHeight="1">
      <c r="B106" s="193"/>
      <c r="C106" s="194"/>
      <c r="D106" s="191" t="s">
        <v>150</v>
      </c>
      <c r="E106" s="195"/>
      <c r="F106" s="196" t="s">
        <v>667</v>
      </c>
      <c r="G106" s="194"/>
      <c r="H106" s="195"/>
      <c r="J106" s="194"/>
      <c r="K106" s="194"/>
      <c r="L106" s="197"/>
      <c r="M106" s="198"/>
      <c r="N106" s="194"/>
      <c r="O106" s="194"/>
      <c r="P106" s="194"/>
      <c r="Q106" s="194"/>
      <c r="R106" s="194"/>
      <c r="S106" s="194"/>
      <c r="T106" s="199"/>
      <c r="AT106" s="200" t="s">
        <v>150</v>
      </c>
      <c r="AU106" s="200" t="s">
        <v>83</v>
      </c>
      <c r="AV106" s="201" t="s">
        <v>21</v>
      </c>
      <c r="AW106" s="201" t="s">
        <v>113</v>
      </c>
      <c r="AX106" s="201" t="s">
        <v>75</v>
      </c>
      <c r="AY106" s="200" t="s">
        <v>137</v>
      </c>
    </row>
    <row r="107" spans="2:51" s="7" customFormat="1" ht="15.75" customHeight="1">
      <c r="B107" s="202"/>
      <c r="C107" s="203"/>
      <c r="D107" s="191" t="s">
        <v>150</v>
      </c>
      <c r="E107" s="204"/>
      <c r="F107" s="205" t="s">
        <v>668</v>
      </c>
      <c r="G107" s="203"/>
      <c r="H107" s="206">
        <v>12.525</v>
      </c>
      <c r="J107" s="203"/>
      <c r="K107" s="203"/>
      <c r="L107" s="207"/>
      <c r="M107" s="208"/>
      <c r="N107" s="203"/>
      <c r="O107" s="203"/>
      <c r="P107" s="203"/>
      <c r="Q107" s="203"/>
      <c r="R107" s="203"/>
      <c r="S107" s="203"/>
      <c r="T107" s="209"/>
      <c r="AT107" s="210" t="s">
        <v>150</v>
      </c>
      <c r="AU107" s="210" t="s">
        <v>83</v>
      </c>
      <c r="AV107" s="211" t="s">
        <v>83</v>
      </c>
      <c r="AW107" s="211" t="s">
        <v>113</v>
      </c>
      <c r="AX107" s="211" t="s">
        <v>75</v>
      </c>
      <c r="AY107" s="210" t="s">
        <v>137</v>
      </c>
    </row>
    <row r="108" spans="2:65" s="7" customFormat="1" ht="15.75" customHeight="1">
      <c r="B108" s="27"/>
      <c r="C108" s="177" t="s">
        <v>176</v>
      </c>
      <c r="D108" s="177" t="s">
        <v>139</v>
      </c>
      <c r="E108" s="178" t="s">
        <v>218</v>
      </c>
      <c r="F108" s="179" t="s">
        <v>219</v>
      </c>
      <c r="G108" s="180" t="s">
        <v>142</v>
      </c>
      <c r="H108" s="181">
        <v>62.625</v>
      </c>
      <c r="I108" s="182"/>
      <c r="J108" s="183">
        <f>ROUND($I$108*$H$108,2)</f>
        <v>0</v>
      </c>
      <c r="K108" s="179" t="s">
        <v>143</v>
      </c>
      <c r="L108" s="53"/>
      <c r="M108" s="184"/>
      <c r="N108" s="185" t="s">
        <v>46</v>
      </c>
      <c r="O108" s="28"/>
      <c r="P108" s="28"/>
      <c r="Q108" s="186">
        <v>0</v>
      </c>
      <c r="R108" s="186">
        <f>$Q$108*$H$108</f>
        <v>0</v>
      </c>
      <c r="S108" s="186">
        <v>0</v>
      </c>
      <c r="T108" s="187">
        <f>$S$108*$H$108</f>
        <v>0</v>
      </c>
      <c r="AR108" s="119" t="s">
        <v>144</v>
      </c>
      <c r="AT108" s="119" t="s">
        <v>139</v>
      </c>
      <c r="AU108" s="119" t="s">
        <v>83</v>
      </c>
      <c r="AY108" s="7" t="s">
        <v>137</v>
      </c>
      <c r="BE108" s="188">
        <f>IF($N$108="základní",$J$108,0)</f>
        <v>0</v>
      </c>
      <c r="BF108" s="188">
        <f>IF($N$108="snížená",$J$108,0)</f>
        <v>0</v>
      </c>
      <c r="BG108" s="188">
        <f>IF($N$108="zákl. přenesená",$J$108,0)</f>
        <v>0</v>
      </c>
      <c r="BH108" s="188">
        <f>IF($N$108="sníž. přenesená",$J$108,0)</f>
        <v>0</v>
      </c>
      <c r="BI108" s="188">
        <f>IF($N$108="nulová",$J$108,0)</f>
        <v>0</v>
      </c>
      <c r="BJ108" s="119" t="s">
        <v>21</v>
      </c>
      <c r="BK108" s="188">
        <f>ROUND($I$108*$H$108,2)</f>
        <v>0</v>
      </c>
      <c r="BL108" s="119" t="s">
        <v>144</v>
      </c>
      <c r="BM108" s="119" t="s">
        <v>220</v>
      </c>
    </row>
    <row r="109" spans="2:47" s="7" customFormat="1" ht="27" customHeight="1">
      <c r="B109" s="27"/>
      <c r="C109" s="28"/>
      <c r="D109" s="189" t="s">
        <v>146</v>
      </c>
      <c r="E109" s="28"/>
      <c r="F109" s="190" t="s">
        <v>221</v>
      </c>
      <c r="G109" s="28"/>
      <c r="H109" s="28"/>
      <c r="J109" s="28"/>
      <c r="K109" s="28"/>
      <c r="L109" s="53"/>
      <c r="M109" s="69"/>
      <c r="N109" s="28"/>
      <c r="O109" s="28"/>
      <c r="P109" s="28"/>
      <c r="Q109" s="28"/>
      <c r="R109" s="28"/>
      <c r="S109" s="28"/>
      <c r="T109" s="70"/>
      <c r="AT109" s="7" t="s">
        <v>146</v>
      </c>
      <c r="AU109" s="7" t="s">
        <v>83</v>
      </c>
    </row>
    <row r="110" spans="2:47" s="7" customFormat="1" ht="30.75" customHeight="1">
      <c r="B110" s="27"/>
      <c r="C110" s="28"/>
      <c r="D110" s="191" t="s">
        <v>222</v>
      </c>
      <c r="E110" s="28"/>
      <c r="F110" s="192" t="s">
        <v>223</v>
      </c>
      <c r="G110" s="28"/>
      <c r="H110" s="28"/>
      <c r="J110" s="28"/>
      <c r="K110" s="28"/>
      <c r="L110" s="53"/>
      <c r="M110" s="69"/>
      <c r="N110" s="28"/>
      <c r="O110" s="28"/>
      <c r="P110" s="28"/>
      <c r="Q110" s="28"/>
      <c r="R110" s="28"/>
      <c r="S110" s="28"/>
      <c r="T110" s="70"/>
      <c r="AT110" s="7" t="s">
        <v>222</v>
      </c>
      <c r="AU110" s="7" t="s">
        <v>83</v>
      </c>
    </row>
    <row r="111" spans="2:51" s="7" customFormat="1" ht="15.75" customHeight="1">
      <c r="B111" s="193"/>
      <c r="C111" s="194"/>
      <c r="D111" s="191" t="s">
        <v>150</v>
      </c>
      <c r="E111" s="195"/>
      <c r="F111" s="196" t="s">
        <v>669</v>
      </c>
      <c r="G111" s="194"/>
      <c r="H111" s="195"/>
      <c r="J111" s="194"/>
      <c r="K111" s="194"/>
      <c r="L111" s="197"/>
      <c r="M111" s="198"/>
      <c r="N111" s="194"/>
      <c r="O111" s="194"/>
      <c r="P111" s="194"/>
      <c r="Q111" s="194"/>
      <c r="R111" s="194"/>
      <c r="S111" s="194"/>
      <c r="T111" s="199"/>
      <c r="AT111" s="200" t="s">
        <v>150</v>
      </c>
      <c r="AU111" s="200" t="s">
        <v>83</v>
      </c>
      <c r="AV111" s="201" t="s">
        <v>21</v>
      </c>
      <c r="AW111" s="201" t="s">
        <v>113</v>
      </c>
      <c r="AX111" s="201" t="s">
        <v>75</v>
      </c>
      <c r="AY111" s="200" t="s">
        <v>137</v>
      </c>
    </row>
    <row r="112" spans="2:51" s="7" customFormat="1" ht="15.75" customHeight="1">
      <c r="B112" s="202"/>
      <c r="C112" s="203"/>
      <c r="D112" s="191" t="s">
        <v>150</v>
      </c>
      <c r="E112" s="204"/>
      <c r="F112" s="205" t="s">
        <v>670</v>
      </c>
      <c r="G112" s="203"/>
      <c r="H112" s="206">
        <v>62.625</v>
      </c>
      <c r="J112" s="203"/>
      <c r="K112" s="203"/>
      <c r="L112" s="207"/>
      <c r="M112" s="208"/>
      <c r="N112" s="203"/>
      <c r="O112" s="203"/>
      <c r="P112" s="203"/>
      <c r="Q112" s="203"/>
      <c r="R112" s="203"/>
      <c r="S112" s="203"/>
      <c r="T112" s="209"/>
      <c r="AT112" s="210" t="s">
        <v>150</v>
      </c>
      <c r="AU112" s="210" t="s">
        <v>83</v>
      </c>
      <c r="AV112" s="211" t="s">
        <v>83</v>
      </c>
      <c r="AW112" s="211" t="s">
        <v>113</v>
      </c>
      <c r="AX112" s="211" t="s">
        <v>75</v>
      </c>
      <c r="AY112" s="210" t="s">
        <v>137</v>
      </c>
    </row>
    <row r="113" spans="2:65" s="7" customFormat="1" ht="15.75" customHeight="1">
      <c r="B113" s="27"/>
      <c r="C113" s="177" t="s">
        <v>183</v>
      </c>
      <c r="D113" s="177" t="s">
        <v>139</v>
      </c>
      <c r="E113" s="178" t="s">
        <v>492</v>
      </c>
      <c r="F113" s="179" t="s">
        <v>493</v>
      </c>
      <c r="G113" s="180" t="s">
        <v>142</v>
      </c>
      <c r="H113" s="181">
        <v>12.525</v>
      </c>
      <c r="I113" s="182"/>
      <c r="J113" s="183">
        <f>ROUND($I$113*$H$113,2)</f>
        <v>0</v>
      </c>
      <c r="K113" s="179" t="s">
        <v>143</v>
      </c>
      <c r="L113" s="53"/>
      <c r="M113" s="184"/>
      <c r="N113" s="185" t="s">
        <v>46</v>
      </c>
      <c r="O113" s="28"/>
      <c r="P113" s="28"/>
      <c r="Q113" s="186">
        <v>0</v>
      </c>
      <c r="R113" s="186">
        <f>$Q$113*$H$113</f>
        <v>0</v>
      </c>
      <c r="S113" s="186">
        <v>0</v>
      </c>
      <c r="T113" s="187">
        <f>$S$113*$H$113</f>
        <v>0</v>
      </c>
      <c r="AR113" s="119" t="s">
        <v>144</v>
      </c>
      <c r="AT113" s="119" t="s">
        <v>139</v>
      </c>
      <c r="AU113" s="119" t="s">
        <v>83</v>
      </c>
      <c r="AY113" s="7" t="s">
        <v>137</v>
      </c>
      <c r="BE113" s="188">
        <f>IF($N$113="základní",$J$113,0)</f>
        <v>0</v>
      </c>
      <c r="BF113" s="188">
        <f>IF($N$113="snížená",$J$113,0)</f>
        <v>0</v>
      </c>
      <c r="BG113" s="188">
        <f>IF($N$113="zákl. přenesená",$J$113,0)</f>
        <v>0</v>
      </c>
      <c r="BH113" s="188">
        <f>IF($N$113="sníž. přenesená",$J$113,0)</f>
        <v>0</v>
      </c>
      <c r="BI113" s="188">
        <f>IF($N$113="nulová",$J$113,0)</f>
        <v>0</v>
      </c>
      <c r="BJ113" s="119" t="s">
        <v>21</v>
      </c>
      <c r="BK113" s="188">
        <f>ROUND($I$113*$H$113,2)</f>
        <v>0</v>
      </c>
      <c r="BL113" s="119" t="s">
        <v>144</v>
      </c>
      <c r="BM113" s="119" t="s">
        <v>671</v>
      </c>
    </row>
    <row r="114" spans="2:47" s="7" customFormat="1" ht="16.5" customHeight="1">
      <c r="B114" s="27"/>
      <c r="C114" s="28"/>
      <c r="D114" s="189" t="s">
        <v>146</v>
      </c>
      <c r="E114" s="28"/>
      <c r="F114" s="190" t="s">
        <v>495</v>
      </c>
      <c r="G114" s="28"/>
      <c r="H114" s="28"/>
      <c r="J114" s="28"/>
      <c r="K114" s="28"/>
      <c r="L114" s="53"/>
      <c r="M114" s="69"/>
      <c r="N114" s="28"/>
      <c r="O114" s="28"/>
      <c r="P114" s="28"/>
      <c r="Q114" s="28"/>
      <c r="R114" s="28"/>
      <c r="S114" s="28"/>
      <c r="T114" s="70"/>
      <c r="AT114" s="7" t="s">
        <v>146</v>
      </c>
      <c r="AU114" s="7" t="s">
        <v>83</v>
      </c>
    </row>
    <row r="115" spans="2:51" s="7" customFormat="1" ht="15.75" customHeight="1">
      <c r="B115" s="193"/>
      <c r="C115" s="194"/>
      <c r="D115" s="191" t="s">
        <v>150</v>
      </c>
      <c r="E115" s="195"/>
      <c r="F115" s="196" t="s">
        <v>667</v>
      </c>
      <c r="G115" s="194"/>
      <c r="H115" s="195"/>
      <c r="J115" s="194"/>
      <c r="K115" s="194"/>
      <c r="L115" s="197"/>
      <c r="M115" s="198"/>
      <c r="N115" s="194"/>
      <c r="O115" s="194"/>
      <c r="P115" s="194"/>
      <c r="Q115" s="194"/>
      <c r="R115" s="194"/>
      <c r="S115" s="194"/>
      <c r="T115" s="199"/>
      <c r="AT115" s="200" t="s">
        <v>150</v>
      </c>
      <c r="AU115" s="200" t="s">
        <v>83</v>
      </c>
      <c r="AV115" s="201" t="s">
        <v>21</v>
      </c>
      <c r="AW115" s="201" t="s">
        <v>113</v>
      </c>
      <c r="AX115" s="201" t="s">
        <v>75</v>
      </c>
      <c r="AY115" s="200" t="s">
        <v>137</v>
      </c>
    </row>
    <row r="116" spans="2:51" s="7" customFormat="1" ht="15.75" customHeight="1">
      <c r="B116" s="202"/>
      <c r="C116" s="203"/>
      <c r="D116" s="191" t="s">
        <v>150</v>
      </c>
      <c r="E116" s="204"/>
      <c r="F116" s="205" t="s">
        <v>668</v>
      </c>
      <c r="G116" s="203"/>
      <c r="H116" s="206">
        <v>12.525</v>
      </c>
      <c r="J116" s="203"/>
      <c r="K116" s="203"/>
      <c r="L116" s="207"/>
      <c r="M116" s="208"/>
      <c r="N116" s="203"/>
      <c r="O116" s="203"/>
      <c r="P116" s="203"/>
      <c r="Q116" s="203"/>
      <c r="R116" s="203"/>
      <c r="S116" s="203"/>
      <c r="T116" s="209"/>
      <c r="AT116" s="210" t="s">
        <v>150</v>
      </c>
      <c r="AU116" s="210" t="s">
        <v>83</v>
      </c>
      <c r="AV116" s="211" t="s">
        <v>83</v>
      </c>
      <c r="AW116" s="211" t="s">
        <v>113</v>
      </c>
      <c r="AX116" s="211" t="s">
        <v>75</v>
      </c>
      <c r="AY116" s="210" t="s">
        <v>137</v>
      </c>
    </row>
    <row r="117" spans="2:65" s="7" customFormat="1" ht="15.75" customHeight="1">
      <c r="B117" s="27"/>
      <c r="C117" s="177" t="s">
        <v>188</v>
      </c>
      <c r="D117" s="177" t="s">
        <v>139</v>
      </c>
      <c r="E117" s="178" t="s">
        <v>227</v>
      </c>
      <c r="F117" s="179" t="s">
        <v>228</v>
      </c>
      <c r="G117" s="180" t="s">
        <v>142</v>
      </c>
      <c r="H117" s="181">
        <v>60.58</v>
      </c>
      <c r="I117" s="182"/>
      <c r="J117" s="183">
        <f>ROUND($I$117*$H$117,2)</f>
        <v>0</v>
      </c>
      <c r="K117" s="179" t="s">
        <v>143</v>
      </c>
      <c r="L117" s="53"/>
      <c r="M117" s="184"/>
      <c r="N117" s="185" t="s">
        <v>46</v>
      </c>
      <c r="O117" s="28"/>
      <c r="P117" s="28"/>
      <c r="Q117" s="186">
        <v>0</v>
      </c>
      <c r="R117" s="186">
        <f>$Q$117*$H$117</f>
        <v>0</v>
      </c>
      <c r="S117" s="186">
        <v>0</v>
      </c>
      <c r="T117" s="187">
        <f>$S$117*$H$117</f>
        <v>0</v>
      </c>
      <c r="AR117" s="119" t="s">
        <v>144</v>
      </c>
      <c r="AT117" s="119" t="s">
        <v>139</v>
      </c>
      <c r="AU117" s="119" t="s">
        <v>83</v>
      </c>
      <c r="AY117" s="7" t="s">
        <v>137</v>
      </c>
      <c r="BE117" s="188">
        <f>IF($N$117="základní",$J$117,0)</f>
        <v>0</v>
      </c>
      <c r="BF117" s="188">
        <f>IF($N$117="snížená",$J$117,0)</f>
        <v>0</v>
      </c>
      <c r="BG117" s="188">
        <f>IF($N$117="zákl. přenesená",$J$117,0)</f>
        <v>0</v>
      </c>
      <c r="BH117" s="188">
        <f>IF($N$117="sníž. přenesená",$J$117,0)</f>
        <v>0</v>
      </c>
      <c r="BI117" s="188">
        <f>IF($N$117="nulová",$J$117,0)</f>
        <v>0</v>
      </c>
      <c r="BJ117" s="119" t="s">
        <v>21</v>
      </c>
      <c r="BK117" s="188">
        <f>ROUND($I$117*$H$117,2)</f>
        <v>0</v>
      </c>
      <c r="BL117" s="119" t="s">
        <v>144</v>
      </c>
      <c r="BM117" s="119" t="s">
        <v>229</v>
      </c>
    </row>
    <row r="118" spans="2:47" s="7" customFormat="1" ht="16.5" customHeight="1">
      <c r="B118" s="27"/>
      <c r="C118" s="28"/>
      <c r="D118" s="189" t="s">
        <v>146</v>
      </c>
      <c r="E118" s="28"/>
      <c r="F118" s="190" t="s">
        <v>230</v>
      </c>
      <c r="G118" s="28"/>
      <c r="H118" s="28"/>
      <c r="J118" s="28"/>
      <c r="K118" s="28"/>
      <c r="L118" s="53"/>
      <c r="M118" s="69"/>
      <c r="N118" s="28"/>
      <c r="O118" s="28"/>
      <c r="P118" s="28"/>
      <c r="Q118" s="28"/>
      <c r="R118" s="28"/>
      <c r="S118" s="28"/>
      <c r="T118" s="70"/>
      <c r="AT118" s="7" t="s">
        <v>146</v>
      </c>
      <c r="AU118" s="7" t="s">
        <v>83</v>
      </c>
    </row>
    <row r="119" spans="2:65" s="7" customFormat="1" ht="15.75" customHeight="1">
      <c r="B119" s="27"/>
      <c r="C119" s="177" t="s">
        <v>157</v>
      </c>
      <c r="D119" s="177" t="s">
        <v>139</v>
      </c>
      <c r="E119" s="178" t="s">
        <v>498</v>
      </c>
      <c r="F119" s="179" t="s">
        <v>234</v>
      </c>
      <c r="G119" s="180" t="s">
        <v>179</v>
      </c>
      <c r="H119" s="181">
        <v>25.05</v>
      </c>
      <c r="I119" s="182"/>
      <c r="J119" s="183">
        <f>ROUND($I$119*$H$119,2)</f>
        <v>0</v>
      </c>
      <c r="K119" s="179"/>
      <c r="L119" s="53"/>
      <c r="M119" s="184"/>
      <c r="N119" s="185" t="s">
        <v>46</v>
      </c>
      <c r="O119" s="28"/>
      <c r="P119" s="28"/>
      <c r="Q119" s="186">
        <v>0</v>
      </c>
      <c r="R119" s="186">
        <f>$Q$119*$H$119</f>
        <v>0</v>
      </c>
      <c r="S119" s="186">
        <v>0</v>
      </c>
      <c r="T119" s="187">
        <f>$S$119*$H$119</f>
        <v>0</v>
      </c>
      <c r="AR119" s="119" t="s">
        <v>144</v>
      </c>
      <c r="AT119" s="119" t="s">
        <v>139</v>
      </c>
      <c r="AU119" s="119" t="s">
        <v>83</v>
      </c>
      <c r="AY119" s="7" t="s">
        <v>137</v>
      </c>
      <c r="BE119" s="188">
        <f>IF($N$119="základní",$J$119,0)</f>
        <v>0</v>
      </c>
      <c r="BF119" s="188">
        <f>IF($N$119="snížená",$J$119,0)</f>
        <v>0</v>
      </c>
      <c r="BG119" s="188">
        <f>IF($N$119="zákl. přenesená",$J$119,0)</f>
        <v>0</v>
      </c>
      <c r="BH119" s="188">
        <f>IF($N$119="sníž. přenesená",$J$119,0)</f>
        <v>0</v>
      </c>
      <c r="BI119" s="188">
        <f>IF($N$119="nulová",$J$119,0)</f>
        <v>0</v>
      </c>
      <c r="BJ119" s="119" t="s">
        <v>21</v>
      </c>
      <c r="BK119" s="188">
        <f>ROUND($I$119*$H$119,2)</f>
        <v>0</v>
      </c>
      <c r="BL119" s="119" t="s">
        <v>144</v>
      </c>
      <c r="BM119" s="119" t="s">
        <v>235</v>
      </c>
    </row>
    <row r="120" spans="2:47" s="7" customFormat="1" ht="16.5" customHeight="1">
      <c r="B120" s="27"/>
      <c r="C120" s="28"/>
      <c r="D120" s="189" t="s">
        <v>146</v>
      </c>
      <c r="E120" s="28"/>
      <c r="F120" s="190" t="s">
        <v>236</v>
      </c>
      <c r="G120" s="28"/>
      <c r="H120" s="28"/>
      <c r="J120" s="28"/>
      <c r="K120" s="28"/>
      <c r="L120" s="53"/>
      <c r="M120" s="69"/>
      <c r="N120" s="28"/>
      <c r="O120" s="28"/>
      <c r="P120" s="28"/>
      <c r="Q120" s="28"/>
      <c r="R120" s="28"/>
      <c r="S120" s="28"/>
      <c r="T120" s="70"/>
      <c r="AT120" s="7" t="s">
        <v>146</v>
      </c>
      <c r="AU120" s="7" t="s">
        <v>83</v>
      </c>
    </row>
    <row r="121" spans="2:51" s="7" customFormat="1" ht="15.75" customHeight="1">
      <c r="B121" s="193"/>
      <c r="C121" s="194"/>
      <c r="D121" s="191" t="s">
        <v>150</v>
      </c>
      <c r="E121" s="195"/>
      <c r="F121" s="196" t="s">
        <v>672</v>
      </c>
      <c r="G121" s="194"/>
      <c r="H121" s="195"/>
      <c r="J121" s="194"/>
      <c r="K121" s="194"/>
      <c r="L121" s="197"/>
      <c r="M121" s="198"/>
      <c r="N121" s="194"/>
      <c r="O121" s="194"/>
      <c r="P121" s="194"/>
      <c r="Q121" s="194"/>
      <c r="R121" s="194"/>
      <c r="S121" s="194"/>
      <c r="T121" s="199"/>
      <c r="AT121" s="200" t="s">
        <v>150</v>
      </c>
      <c r="AU121" s="200" t="s">
        <v>83</v>
      </c>
      <c r="AV121" s="201" t="s">
        <v>21</v>
      </c>
      <c r="AW121" s="201" t="s">
        <v>113</v>
      </c>
      <c r="AX121" s="201" t="s">
        <v>75</v>
      </c>
      <c r="AY121" s="200" t="s">
        <v>137</v>
      </c>
    </row>
    <row r="122" spans="2:51" s="7" customFormat="1" ht="15.75" customHeight="1">
      <c r="B122" s="202"/>
      <c r="C122" s="203"/>
      <c r="D122" s="191" t="s">
        <v>150</v>
      </c>
      <c r="E122" s="204"/>
      <c r="F122" s="205" t="s">
        <v>673</v>
      </c>
      <c r="G122" s="203"/>
      <c r="H122" s="206">
        <v>25.05</v>
      </c>
      <c r="J122" s="203"/>
      <c r="K122" s="203"/>
      <c r="L122" s="207"/>
      <c r="M122" s="208"/>
      <c r="N122" s="203"/>
      <c r="O122" s="203"/>
      <c r="P122" s="203"/>
      <c r="Q122" s="203"/>
      <c r="R122" s="203"/>
      <c r="S122" s="203"/>
      <c r="T122" s="209"/>
      <c r="AT122" s="210" t="s">
        <v>150</v>
      </c>
      <c r="AU122" s="210" t="s">
        <v>83</v>
      </c>
      <c r="AV122" s="211" t="s">
        <v>83</v>
      </c>
      <c r="AW122" s="211" t="s">
        <v>113</v>
      </c>
      <c r="AX122" s="211" t="s">
        <v>75</v>
      </c>
      <c r="AY122" s="210" t="s">
        <v>137</v>
      </c>
    </row>
    <row r="123" spans="2:65" s="7" customFormat="1" ht="15.75" customHeight="1">
      <c r="B123" s="27"/>
      <c r="C123" s="177" t="s">
        <v>205</v>
      </c>
      <c r="D123" s="177" t="s">
        <v>139</v>
      </c>
      <c r="E123" s="178" t="s">
        <v>674</v>
      </c>
      <c r="F123" s="179" t="s">
        <v>675</v>
      </c>
      <c r="G123" s="180" t="s">
        <v>268</v>
      </c>
      <c r="H123" s="181">
        <v>250.5</v>
      </c>
      <c r="I123" s="182"/>
      <c r="J123" s="183">
        <f>ROUND($I$123*$H$123,2)</f>
        <v>0</v>
      </c>
      <c r="K123" s="179" t="s">
        <v>143</v>
      </c>
      <c r="L123" s="53"/>
      <c r="M123" s="184"/>
      <c r="N123" s="185" t="s">
        <v>46</v>
      </c>
      <c r="O123" s="28"/>
      <c r="P123" s="28"/>
      <c r="Q123" s="186">
        <v>0</v>
      </c>
      <c r="R123" s="186">
        <f>$Q$123*$H$123</f>
        <v>0</v>
      </c>
      <c r="S123" s="186">
        <v>0</v>
      </c>
      <c r="T123" s="187">
        <f>$S$123*$H$123</f>
        <v>0</v>
      </c>
      <c r="AR123" s="119" t="s">
        <v>144</v>
      </c>
      <c r="AT123" s="119" t="s">
        <v>139</v>
      </c>
      <c r="AU123" s="119" t="s">
        <v>83</v>
      </c>
      <c r="AY123" s="7" t="s">
        <v>137</v>
      </c>
      <c r="BE123" s="188">
        <f>IF($N$123="základní",$J$123,0)</f>
        <v>0</v>
      </c>
      <c r="BF123" s="188">
        <f>IF($N$123="snížená",$J$123,0)</f>
        <v>0</v>
      </c>
      <c r="BG123" s="188">
        <f>IF($N$123="zákl. přenesená",$J$123,0)</f>
        <v>0</v>
      </c>
      <c r="BH123" s="188">
        <f>IF($N$123="sníž. přenesená",$J$123,0)</f>
        <v>0</v>
      </c>
      <c r="BI123" s="188">
        <f>IF($N$123="nulová",$J$123,0)</f>
        <v>0</v>
      </c>
      <c r="BJ123" s="119" t="s">
        <v>21</v>
      </c>
      <c r="BK123" s="188">
        <f>ROUND($I$123*$H$123,2)</f>
        <v>0</v>
      </c>
      <c r="BL123" s="119" t="s">
        <v>144</v>
      </c>
      <c r="BM123" s="119" t="s">
        <v>676</v>
      </c>
    </row>
    <row r="124" spans="2:47" s="7" customFormat="1" ht="16.5" customHeight="1">
      <c r="B124" s="27"/>
      <c r="C124" s="28"/>
      <c r="D124" s="189" t="s">
        <v>146</v>
      </c>
      <c r="E124" s="28"/>
      <c r="F124" s="190" t="s">
        <v>677</v>
      </c>
      <c r="G124" s="28"/>
      <c r="H124" s="28"/>
      <c r="J124" s="28"/>
      <c r="K124" s="28"/>
      <c r="L124" s="53"/>
      <c r="M124" s="69"/>
      <c r="N124" s="28"/>
      <c r="O124" s="28"/>
      <c r="P124" s="28"/>
      <c r="Q124" s="28"/>
      <c r="R124" s="28"/>
      <c r="S124" s="28"/>
      <c r="T124" s="70"/>
      <c r="AT124" s="7" t="s">
        <v>146</v>
      </c>
      <c r="AU124" s="7" t="s">
        <v>83</v>
      </c>
    </row>
    <row r="125" spans="2:51" s="7" customFormat="1" ht="15.75" customHeight="1">
      <c r="B125" s="193"/>
      <c r="C125" s="194"/>
      <c r="D125" s="191" t="s">
        <v>150</v>
      </c>
      <c r="E125" s="195"/>
      <c r="F125" s="196" t="s">
        <v>654</v>
      </c>
      <c r="G125" s="194"/>
      <c r="H125" s="195"/>
      <c r="J125" s="194"/>
      <c r="K125" s="194"/>
      <c r="L125" s="197"/>
      <c r="M125" s="198"/>
      <c r="N125" s="194"/>
      <c r="O125" s="194"/>
      <c r="P125" s="194"/>
      <c r="Q125" s="194"/>
      <c r="R125" s="194"/>
      <c r="S125" s="194"/>
      <c r="T125" s="199"/>
      <c r="AT125" s="200" t="s">
        <v>150</v>
      </c>
      <c r="AU125" s="200" t="s">
        <v>83</v>
      </c>
      <c r="AV125" s="201" t="s">
        <v>21</v>
      </c>
      <c r="AW125" s="201" t="s">
        <v>113</v>
      </c>
      <c r="AX125" s="201" t="s">
        <v>75</v>
      </c>
      <c r="AY125" s="200" t="s">
        <v>137</v>
      </c>
    </row>
    <row r="126" spans="2:51" s="7" customFormat="1" ht="15.75" customHeight="1">
      <c r="B126" s="202"/>
      <c r="C126" s="203"/>
      <c r="D126" s="191" t="s">
        <v>150</v>
      </c>
      <c r="E126" s="204"/>
      <c r="F126" s="205" t="s">
        <v>678</v>
      </c>
      <c r="G126" s="203"/>
      <c r="H126" s="206">
        <v>250.5</v>
      </c>
      <c r="J126" s="203"/>
      <c r="K126" s="203"/>
      <c r="L126" s="207"/>
      <c r="M126" s="208"/>
      <c r="N126" s="203"/>
      <c r="O126" s="203"/>
      <c r="P126" s="203"/>
      <c r="Q126" s="203"/>
      <c r="R126" s="203"/>
      <c r="S126" s="203"/>
      <c r="T126" s="209"/>
      <c r="AT126" s="210" t="s">
        <v>150</v>
      </c>
      <c r="AU126" s="210" t="s">
        <v>83</v>
      </c>
      <c r="AV126" s="211" t="s">
        <v>83</v>
      </c>
      <c r="AW126" s="211" t="s">
        <v>113</v>
      </c>
      <c r="AX126" s="211" t="s">
        <v>75</v>
      </c>
      <c r="AY126" s="210" t="s">
        <v>137</v>
      </c>
    </row>
    <row r="127" spans="2:63" s="163" customFormat="1" ht="30.75" customHeight="1">
      <c r="B127" s="164"/>
      <c r="C127" s="165"/>
      <c r="D127" s="166" t="s">
        <v>74</v>
      </c>
      <c r="E127" s="175" t="s">
        <v>176</v>
      </c>
      <c r="F127" s="175" t="s">
        <v>564</v>
      </c>
      <c r="G127" s="165"/>
      <c r="H127" s="165"/>
      <c r="J127" s="176">
        <f>$BK$127</f>
        <v>0</v>
      </c>
      <c r="K127" s="165"/>
      <c r="L127" s="169"/>
      <c r="M127" s="170"/>
      <c r="N127" s="165"/>
      <c r="O127" s="165"/>
      <c r="P127" s="171">
        <f>SUM($P$128:$P$149)</f>
        <v>0</v>
      </c>
      <c r="Q127" s="165"/>
      <c r="R127" s="171">
        <f>SUM($R$128:$R$149)</f>
        <v>0.1417031</v>
      </c>
      <c r="S127" s="165"/>
      <c r="T127" s="172">
        <f>SUM($T$128:$T$149)</f>
        <v>0</v>
      </c>
      <c r="AR127" s="173" t="s">
        <v>21</v>
      </c>
      <c r="AT127" s="173" t="s">
        <v>74</v>
      </c>
      <c r="AU127" s="173" t="s">
        <v>21</v>
      </c>
      <c r="AY127" s="173" t="s">
        <v>137</v>
      </c>
      <c r="BK127" s="174">
        <f>SUM($BK$128:$BK$149)</f>
        <v>0</v>
      </c>
    </row>
    <row r="128" spans="2:65" s="7" customFormat="1" ht="15.75" customHeight="1">
      <c r="B128" s="27"/>
      <c r="C128" s="177" t="s">
        <v>26</v>
      </c>
      <c r="D128" s="177" t="s">
        <v>139</v>
      </c>
      <c r="E128" s="178" t="s">
        <v>679</v>
      </c>
      <c r="F128" s="179" t="s">
        <v>680</v>
      </c>
      <c r="G128" s="180" t="s">
        <v>268</v>
      </c>
      <c r="H128" s="181">
        <v>208.75</v>
      </c>
      <c r="I128" s="182"/>
      <c r="J128" s="183">
        <f>ROUND($I$128*$H$128,2)</f>
        <v>0</v>
      </c>
      <c r="K128" s="179" t="s">
        <v>143</v>
      </c>
      <c r="L128" s="53"/>
      <c r="M128" s="184"/>
      <c r="N128" s="185" t="s">
        <v>46</v>
      </c>
      <c r="O128" s="28"/>
      <c r="P128" s="28"/>
      <c r="Q128" s="186">
        <v>0</v>
      </c>
      <c r="R128" s="186">
        <f>$Q$128*$H$128</f>
        <v>0</v>
      </c>
      <c r="S128" s="186">
        <v>0</v>
      </c>
      <c r="T128" s="187">
        <f>$S$128*$H$128</f>
        <v>0</v>
      </c>
      <c r="AR128" s="119" t="s">
        <v>144</v>
      </c>
      <c r="AT128" s="119" t="s">
        <v>139</v>
      </c>
      <c r="AU128" s="119" t="s">
        <v>83</v>
      </c>
      <c r="AY128" s="7" t="s">
        <v>137</v>
      </c>
      <c r="BE128" s="188">
        <f>IF($N$128="základní",$J$128,0)</f>
        <v>0</v>
      </c>
      <c r="BF128" s="188">
        <f>IF($N$128="snížená",$J$128,0)</f>
        <v>0</v>
      </c>
      <c r="BG128" s="188">
        <f>IF($N$128="zákl. přenesená",$J$128,0)</f>
        <v>0</v>
      </c>
      <c r="BH128" s="188">
        <f>IF($N$128="sníž. přenesená",$J$128,0)</f>
        <v>0</v>
      </c>
      <c r="BI128" s="188">
        <f>IF($N$128="nulová",$J$128,0)</f>
        <v>0</v>
      </c>
      <c r="BJ128" s="119" t="s">
        <v>21</v>
      </c>
      <c r="BK128" s="188">
        <f>ROUND($I$128*$H$128,2)</f>
        <v>0</v>
      </c>
      <c r="BL128" s="119" t="s">
        <v>144</v>
      </c>
      <c r="BM128" s="119" t="s">
        <v>681</v>
      </c>
    </row>
    <row r="129" spans="2:47" s="7" customFormat="1" ht="16.5" customHeight="1">
      <c r="B129" s="27"/>
      <c r="C129" s="28"/>
      <c r="D129" s="189" t="s">
        <v>146</v>
      </c>
      <c r="E129" s="28"/>
      <c r="F129" s="190" t="s">
        <v>682</v>
      </c>
      <c r="G129" s="28"/>
      <c r="H129" s="28"/>
      <c r="J129" s="28"/>
      <c r="K129" s="28"/>
      <c r="L129" s="53"/>
      <c r="M129" s="69"/>
      <c r="N129" s="28"/>
      <c r="O129" s="28"/>
      <c r="P129" s="28"/>
      <c r="Q129" s="28"/>
      <c r="R129" s="28"/>
      <c r="S129" s="28"/>
      <c r="T129" s="70"/>
      <c r="AT129" s="7" t="s">
        <v>146</v>
      </c>
      <c r="AU129" s="7" t="s">
        <v>83</v>
      </c>
    </row>
    <row r="130" spans="2:51" s="7" customFormat="1" ht="15.75" customHeight="1">
      <c r="B130" s="193"/>
      <c r="C130" s="194"/>
      <c r="D130" s="191" t="s">
        <v>150</v>
      </c>
      <c r="E130" s="195"/>
      <c r="F130" s="196" t="s">
        <v>654</v>
      </c>
      <c r="G130" s="194"/>
      <c r="H130" s="195"/>
      <c r="J130" s="194"/>
      <c r="K130" s="194"/>
      <c r="L130" s="197"/>
      <c r="M130" s="198"/>
      <c r="N130" s="194"/>
      <c r="O130" s="194"/>
      <c r="P130" s="194"/>
      <c r="Q130" s="194"/>
      <c r="R130" s="194"/>
      <c r="S130" s="194"/>
      <c r="T130" s="199"/>
      <c r="AT130" s="200" t="s">
        <v>150</v>
      </c>
      <c r="AU130" s="200" t="s">
        <v>83</v>
      </c>
      <c r="AV130" s="201" t="s">
        <v>21</v>
      </c>
      <c r="AW130" s="201" t="s">
        <v>113</v>
      </c>
      <c r="AX130" s="201" t="s">
        <v>75</v>
      </c>
      <c r="AY130" s="200" t="s">
        <v>137</v>
      </c>
    </row>
    <row r="131" spans="2:51" s="7" customFormat="1" ht="15.75" customHeight="1">
      <c r="B131" s="202"/>
      <c r="C131" s="203"/>
      <c r="D131" s="191" t="s">
        <v>150</v>
      </c>
      <c r="E131" s="204"/>
      <c r="F131" s="205" t="s">
        <v>683</v>
      </c>
      <c r="G131" s="203"/>
      <c r="H131" s="206">
        <v>208.75</v>
      </c>
      <c r="J131" s="203"/>
      <c r="K131" s="203"/>
      <c r="L131" s="207"/>
      <c r="M131" s="208"/>
      <c r="N131" s="203"/>
      <c r="O131" s="203"/>
      <c r="P131" s="203"/>
      <c r="Q131" s="203"/>
      <c r="R131" s="203"/>
      <c r="S131" s="203"/>
      <c r="T131" s="209"/>
      <c r="AT131" s="210" t="s">
        <v>150</v>
      </c>
      <c r="AU131" s="210" t="s">
        <v>83</v>
      </c>
      <c r="AV131" s="211" t="s">
        <v>83</v>
      </c>
      <c r="AW131" s="211" t="s">
        <v>113</v>
      </c>
      <c r="AX131" s="211" t="s">
        <v>75</v>
      </c>
      <c r="AY131" s="210" t="s">
        <v>137</v>
      </c>
    </row>
    <row r="132" spans="2:65" s="7" customFormat="1" ht="15.75" customHeight="1">
      <c r="B132" s="27"/>
      <c r="C132" s="177" t="s">
        <v>217</v>
      </c>
      <c r="D132" s="177" t="s">
        <v>139</v>
      </c>
      <c r="E132" s="178" t="s">
        <v>684</v>
      </c>
      <c r="F132" s="179" t="s">
        <v>685</v>
      </c>
      <c r="G132" s="180" t="s">
        <v>170</v>
      </c>
      <c r="H132" s="181">
        <v>167.3</v>
      </c>
      <c r="I132" s="182"/>
      <c r="J132" s="183">
        <f>ROUND($I$132*$H$132,2)</f>
        <v>0</v>
      </c>
      <c r="K132" s="179" t="s">
        <v>143</v>
      </c>
      <c r="L132" s="53"/>
      <c r="M132" s="184"/>
      <c r="N132" s="185" t="s">
        <v>46</v>
      </c>
      <c r="O132" s="28"/>
      <c r="P132" s="28"/>
      <c r="Q132" s="186">
        <v>0.000847</v>
      </c>
      <c r="R132" s="186">
        <f>$Q$132*$H$132</f>
        <v>0.1417031</v>
      </c>
      <c r="S132" s="186">
        <v>0</v>
      </c>
      <c r="T132" s="187">
        <f>$S$132*$H$132</f>
        <v>0</v>
      </c>
      <c r="AR132" s="119" t="s">
        <v>144</v>
      </c>
      <c r="AT132" s="119" t="s">
        <v>139</v>
      </c>
      <c r="AU132" s="119" t="s">
        <v>83</v>
      </c>
      <c r="AY132" s="7" t="s">
        <v>137</v>
      </c>
      <c r="BE132" s="188">
        <f>IF($N$132="základní",$J$132,0)</f>
        <v>0</v>
      </c>
      <c r="BF132" s="188">
        <f>IF($N$132="snížená",$J$132,0)</f>
        <v>0</v>
      </c>
      <c r="BG132" s="188">
        <f>IF($N$132="zákl. přenesená",$J$132,0)</f>
        <v>0</v>
      </c>
      <c r="BH132" s="188">
        <f>IF($N$132="sníž. přenesená",$J$132,0)</f>
        <v>0</v>
      </c>
      <c r="BI132" s="188">
        <f>IF($N$132="nulová",$J$132,0)</f>
        <v>0</v>
      </c>
      <c r="BJ132" s="119" t="s">
        <v>21</v>
      </c>
      <c r="BK132" s="188">
        <f>ROUND($I$132*$H$132,2)</f>
        <v>0</v>
      </c>
      <c r="BL132" s="119" t="s">
        <v>144</v>
      </c>
      <c r="BM132" s="119" t="s">
        <v>686</v>
      </c>
    </row>
    <row r="133" spans="2:47" s="7" customFormat="1" ht="16.5" customHeight="1">
      <c r="B133" s="27"/>
      <c r="C133" s="28"/>
      <c r="D133" s="189" t="s">
        <v>146</v>
      </c>
      <c r="E133" s="28"/>
      <c r="F133" s="190" t="s">
        <v>687</v>
      </c>
      <c r="G133" s="28"/>
      <c r="H133" s="28"/>
      <c r="J133" s="28"/>
      <c r="K133" s="28"/>
      <c r="L133" s="53"/>
      <c r="M133" s="69"/>
      <c r="N133" s="28"/>
      <c r="O133" s="28"/>
      <c r="P133" s="28"/>
      <c r="Q133" s="28"/>
      <c r="R133" s="28"/>
      <c r="S133" s="28"/>
      <c r="T133" s="70"/>
      <c r="AT133" s="7" t="s">
        <v>146</v>
      </c>
      <c r="AU133" s="7" t="s">
        <v>83</v>
      </c>
    </row>
    <row r="134" spans="2:47" s="7" customFormat="1" ht="30.75" customHeight="1">
      <c r="B134" s="27"/>
      <c r="C134" s="28"/>
      <c r="D134" s="191" t="s">
        <v>222</v>
      </c>
      <c r="E134" s="28"/>
      <c r="F134" s="192" t="s">
        <v>688</v>
      </c>
      <c r="G134" s="28"/>
      <c r="H134" s="28"/>
      <c r="J134" s="28"/>
      <c r="K134" s="28"/>
      <c r="L134" s="53"/>
      <c r="M134" s="69"/>
      <c r="N134" s="28"/>
      <c r="O134" s="28"/>
      <c r="P134" s="28"/>
      <c r="Q134" s="28"/>
      <c r="R134" s="28"/>
      <c r="S134" s="28"/>
      <c r="T134" s="70"/>
      <c r="AT134" s="7" t="s">
        <v>222</v>
      </c>
      <c r="AU134" s="7" t="s">
        <v>83</v>
      </c>
    </row>
    <row r="135" spans="2:51" s="7" customFormat="1" ht="15.75" customHeight="1">
      <c r="B135" s="193"/>
      <c r="C135" s="194"/>
      <c r="D135" s="191" t="s">
        <v>150</v>
      </c>
      <c r="E135" s="195"/>
      <c r="F135" s="196" t="s">
        <v>689</v>
      </c>
      <c r="G135" s="194"/>
      <c r="H135" s="195"/>
      <c r="J135" s="194"/>
      <c r="K135" s="194"/>
      <c r="L135" s="197"/>
      <c r="M135" s="198"/>
      <c r="N135" s="194"/>
      <c r="O135" s="194"/>
      <c r="P135" s="194"/>
      <c r="Q135" s="194"/>
      <c r="R135" s="194"/>
      <c r="S135" s="194"/>
      <c r="T135" s="199"/>
      <c r="AT135" s="200" t="s">
        <v>150</v>
      </c>
      <c r="AU135" s="200" t="s">
        <v>83</v>
      </c>
      <c r="AV135" s="201" t="s">
        <v>21</v>
      </c>
      <c r="AW135" s="201" t="s">
        <v>113</v>
      </c>
      <c r="AX135" s="201" t="s">
        <v>75</v>
      </c>
      <c r="AY135" s="200" t="s">
        <v>137</v>
      </c>
    </row>
    <row r="136" spans="2:51" s="7" customFormat="1" ht="15.75" customHeight="1">
      <c r="B136" s="202"/>
      <c r="C136" s="203"/>
      <c r="D136" s="191" t="s">
        <v>150</v>
      </c>
      <c r="E136" s="204"/>
      <c r="F136" s="205" t="s">
        <v>690</v>
      </c>
      <c r="G136" s="203"/>
      <c r="H136" s="206">
        <v>167.3</v>
      </c>
      <c r="J136" s="203"/>
      <c r="K136" s="203"/>
      <c r="L136" s="207"/>
      <c r="M136" s="208"/>
      <c r="N136" s="203"/>
      <c r="O136" s="203"/>
      <c r="P136" s="203"/>
      <c r="Q136" s="203"/>
      <c r="R136" s="203"/>
      <c r="S136" s="203"/>
      <c r="T136" s="209"/>
      <c r="AT136" s="210" t="s">
        <v>150</v>
      </c>
      <c r="AU136" s="210" t="s">
        <v>83</v>
      </c>
      <c r="AV136" s="211" t="s">
        <v>83</v>
      </c>
      <c r="AW136" s="211" t="s">
        <v>113</v>
      </c>
      <c r="AX136" s="211" t="s">
        <v>75</v>
      </c>
      <c r="AY136" s="210" t="s">
        <v>137</v>
      </c>
    </row>
    <row r="137" spans="2:65" s="7" customFormat="1" ht="15.75" customHeight="1">
      <c r="B137" s="27"/>
      <c r="C137" s="177" t="s">
        <v>226</v>
      </c>
      <c r="D137" s="177" t="s">
        <v>139</v>
      </c>
      <c r="E137" s="178" t="s">
        <v>691</v>
      </c>
      <c r="F137" s="179" t="s">
        <v>692</v>
      </c>
      <c r="G137" s="180" t="s">
        <v>268</v>
      </c>
      <c r="H137" s="181">
        <v>208.75</v>
      </c>
      <c r="I137" s="182"/>
      <c r="J137" s="183">
        <f>ROUND($I$137*$H$137,2)</f>
        <v>0</v>
      </c>
      <c r="K137" s="179" t="s">
        <v>143</v>
      </c>
      <c r="L137" s="53"/>
      <c r="M137" s="184"/>
      <c r="N137" s="185" t="s">
        <v>46</v>
      </c>
      <c r="O137" s="28"/>
      <c r="P137" s="28"/>
      <c r="Q137" s="186">
        <v>0</v>
      </c>
      <c r="R137" s="186">
        <f>$Q$137*$H$137</f>
        <v>0</v>
      </c>
      <c r="S137" s="186">
        <v>0</v>
      </c>
      <c r="T137" s="187">
        <f>$S$137*$H$137</f>
        <v>0</v>
      </c>
      <c r="AR137" s="119" t="s">
        <v>144</v>
      </c>
      <c r="AT137" s="119" t="s">
        <v>139</v>
      </c>
      <c r="AU137" s="119" t="s">
        <v>83</v>
      </c>
      <c r="AY137" s="7" t="s">
        <v>137</v>
      </c>
      <c r="BE137" s="188">
        <f>IF($N$137="základní",$J$137,0)</f>
        <v>0</v>
      </c>
      <c r="BF137" s="188">
        <f>IF($N$137="snížená",$J$137,0)</f>
        <v>0</v>
      </c>
      <c r="BG137" s="188">
        <f>IF($N$137="zákl. přenesená",$J$137,0)</f>
        <v>0</v>
      </c>
      <c r="BH137" s="188">
        <f>IF($N$137="sníž. přenesená",$J$137,0)</f>
        <v>0</v>
      </c>
      <c r="BI137" s="188">
        <f>IF($N$137="nulová",$J$137,0)</f>
        <v>0</v>
      </c>
      <c r="BJ137" s="119" t="s">
        <v>21</v>
      </c>
      <c r="BK137" s="188">
        <f>ROUND($I$137*$H$137,2)</f>
        <v>0</v>
      </c>
      <c r="BL137" s="119" t="s">
        <v>144</v>
      </c>
      <c r="BM137" s="119" t="s">
        <v>693</v>
      </c>
    </row>
    <row r="138" spans="2:47" s="7" customFormat="1" ht="27" customHeight="1">
      <c r="B138" s="27"/>
      <c r="C138" s="28"/>
      <c r="D138" s="189" t="s">
        <v>146</v>
      </c>
      <c r="E138" s="28"/>
      <c r="F138" s="190" t="s">
        <v>694</v>
      </c>
      <c r="G138" s="28"/>
      <c r="H138" s="28"/>
      <c r="J138" s="28"/>
      <c r="K138" s="28"/>
      <c r="L138" s="53"/>
      <c r="M138" s="69"/>
      <c r="N138" s="28"/>
      <c r="O138" s="28"/>
      <c r="P138" s="28"/>
      <c r="Q138" s="28"/>
      <c r="R138" s="28"/>
      <c r="S138" s="28"/>
      <c r="T138" s="70"/>
      <c r="AT138" s="7" t="s">
        <v>146</v>
      </c>
      <c r="AU138" s="7" t="s">
        <v>83</v>
      </c>
    </row>
    <row r="139" spans="2:51" s="7" customFormat="1" ht="15.75" customHeight="1">
      <c r="B139" s="193"/>
      <c r="C139" s="194"/>
      <c r="D139" s="191" t="s">
        <v>150</v>
      </c>
      <c r="E139" s="195"/>
      <c r="F139" s="196" t="s">
        <v>654</v>
      </c>
      <c r="G139" s="194"/>
      <c r="H139" s="195"/>
      <c r="J139" s="194"/>
      <c r="K139" s="194"/>
      <c r="L139" s="197"/>
      <c r="M139" s="198"/>
      <c r="N139" s="194"/>
      <c r="O139" s="194"/>
      <c r="P139" s="194"/>
      <c r="Q139" s="194"/>
      <c r="R139" s="194"/>
      <c r="S139" s="194"/>
      <c r="T139" s="199"/>
      <c r="AT139" s="200" t="s">
        <v>150</v>
      </c>
      <c r="AU139" s="200" t="s">
        <v>83</v>
      </c>
      <c r="AV139" s="201" t="s">
        <v>21</v>
      </c>
      <c r="AW139" s="201" t="s">
        <v>113</v>
      </c>
      <c r="AX139" s="201" t="s">
        <v>75</v>
      </c>
      <c r="AY139" s="200" t="s">
        <v>137</v>
      </c>
    </row>
    <row r="140" spans="2:51" s="7" customFormat="1" ht="15.75" customHeight="1">
      <c r="B140" s="202"/>
      <c r="C140" s="203"/>
      <c r="D140" s="191" t="s">
        <v>150</v>
      </c>
      <c r="E140" s="204"/>
      <c r="F140" s="205" t="s">
        <v>683</v>
      </c>
      <c r="G140" s="203"/>
      <c r="H140" s="206">
        <v>208.75</v>
      </c>
      <c r="J140" s="203"/>
      <c r="K140" s="203"/>
      <c r="L140" s="207"/>
      <c r="M140" s="208"/>
      <c r="N140" s="203"/>
      <c r="O140" s="203"/>
      <c r="P140" s="203"/>
      <c r="Q140" s="203"/>
      <c r="R140" s="203"/>
      <c r="S140" s="203"/>
      <c r="T140" s="209"/>
      <c r="AT140" s="210" t="s">
        <v>150</v>
      </c>
      <c r="AU140" s="210" t="s">
        <v>83</v>
      </c>
      <c r="AV140" s="211" t="s">
        <v>83</v>
      </c>
      <c r="AW140" s="211" t="s">
        <v>113</v>
      </c>
      <c r="AX140" s="211" t="s">
        <v>75</v>
      </c>
      <c r="AY140" s="210" t="s">
        <v>137</v>
      </c>
    </row>
    <row r="141" spans="2:65" s="7" customFormat="1" ht="15.75" customHeight="1">
      <c r="B141" s="27"/>
      <c r="C141" s="177" t="s">
        <v>232</v>
      </c>
      <c r="D141" s="177" t="s">
        <v>139</v>
      </c>
      <c r="E141" s="178" t="s">
        <v>695</v>
      </c>
      <c r="F141" s="179" t="s">
        <v>696</v>
      </c>
      <c r="G141" s="180" t="s">
        <v>268</v>
      </c>
      <c r="H141" s="181">
        <v>208.75</v>
      </c>
      <c r="I141" s="182"/>
      <c r="J141" s="183">
        <f>ROUND($I$141*$H$141,2)</f>
        <v>0</v>
      </c>
      <c r="K141" s="179" t="s">
        <v>143</v>
      </c>
      <c r="L141" s="53"/>
      <c r="M141" s="184"/>
      <c r="N141" s="185" t="s">
        <v>46</v>
      </c>
      <c r="O141" s="28"/>
      <c r="P141" s="28"/>
      <c r="Q141" s="186">
        <v>0</v>
      </c>
      <c r="R141" s="186">
        <f>$Q$141*$H$141</f>
        <v>0</v>
      </c>
      <c r="S141" s="186">
        <v>0</v>
      </c>
      <c r="T141" s="187">
        <f>$S$141*$H$141</f>
        <v>0</v>
      </c>
      <c r="AR141" s="119" t="s">
        <v>144</v>
      </c>
      <c r="AT141" s="119" t="s">
        <v>139</v>
      </c>
      <c r="AU141" s="119" t="s">
        <v>83</v>
      </c>
      <c r="AY141" s="7" t="s">
        <v>137</v>
      </c>
      <c r="BE141" s="188">
        <f>IF($N$141="základní",$J$141,0)</f>
        <v>0</v>
      </c>
      <c r="BF141" s="188">
        <f>IF($N$141="snížená",$J$141,0)</f>
        <v>0</v>
      </c>
      <c r="BG141" s="188">
        <f>IF($N$141="zákl. přenesená",$J$141,0)</f>
        <v>0</v>
      </c>
      <c r="BH141" s="188">
        <f>IF($N$141="sníž. přenesená",$J$141,0)</f>
        <v>0</v>
      </c>
      <c r="BI141" s="188">
        <f>IF($N$141="nulová",$J$141,0)</f>
        <v>0</v>
      </c>
      <c r="BJ141" s="119" t="s">
        <v>21</v>
      </c>
      <c r="BK141" s="188">
        <f>ROUND($I$141*$H$141,2)</f>
        <v>0</v>
      </c>
      <c r="BL141" s="119" t="s">
        <v>144</v>
      </c>
      <c r="BM141" s="119" t="s">
        <v>697</v>
      </c>
    </row>
    <row r="142" spans="2:47" s="7" customFormat="1" ht="27" customHeight="1">
      <c r="B142" s="27"/>
      <c r="C142" s="28"/>
      <c r="D142" s="189" t="s">
        <v>146</v>
      </c>
      <c r="E142" s="28"/>
      <c r="F142" s="190" t="s">
        <v>698</v>
      </c>
      <c r="G142" s="28"/>
      <c r="H142" s="28"/>
      <c r="J142" s="28"/>
      <c r="K142" s="28"/>
      <c r="L142" s="53"/>
      <c r="M142" s="69"/>
      <c r="N142" s="28"/>
      <c r="O142" s="28"/>
      <c r="P142" s="28"/>
      <c r="Q142" s="28"/>
      <c r="R142" s="28"/>
      <c r="S142" s="28"/>
      <c r="T142" s="70"/>
      <c r="AT142" s="7" t="s">
        <v>146</v>
      </c>
      <c r="AU142" s="7" t="s">
        <v>83</v>
      </c>
    </row>
    <row r="143" spans="2:51" s="7" customFormat="1" ht="15.75" customHeight="1">
      <c r="B143" s="193"/>
      <c r="C143" s="194"/>
      <c r="D143" s="191" t="s">
        <v>150</v>
      </c>
      <c r="E143" s="195"/>
      <c r="F143" s="196" t="s">
        <v>654</v>
      </c>
      <c r="G143" s="194"/>
      <c r="H143" s="195"/>
      <c r="J143" s="194"/>
      <c r="K143" s="194"/>
      <c r="L143" s="197"/>
      <c r="M143" s="198"/>
      <c r="N143" s="194"/>
      <c r="O143" s="194"/>
      <c r="P143" s="194"/>
      <c r="Q143" s="194"/>
      <c r="R143" s="194"/>
      <c r="S143" s="194"/>
      <c r="T143" s="199"/>
      <c r="AT143" s="200" t="s">
        <v>150</v>
      </c>
      <c r="AU143" s="200" t="s">
        <v>83</v>
      </c>
      <c r="AV143" s="201" t="s">
        <v>21</v>
      </c>
      <c r="AW143" s="201" t="s">
        <v>113</v>
      </c>
      <c r="AX143" s="201" t="s">
        <v>75</v>
      </c>
      <c r="AY143" s="200" t="s">
        <v>137</v>
      </c>
    </row>
    <row r="144" spans="2:51" s="7" customFormat="1" ht="15.75" customHeight="1">
      <c r="B144" s="202"/>
      <c r="C144" s="203"/>
      <c r="D144" s="191" t="s">
        <v>150</v>
      </c>
      <c r="E144" s="204"/>
      <c r="F144" s="205" t="s">
        <v>699</v>
      </c>
      <c r="G144" s="203"/>
      <c r="H144" s="206">
        <v>208.75</v>
      </c>
      <c r="J144" s="203"/>
      <c r="K144" s="203"/>
      <c r="L144" s="207"/>
      <c r="M144" s="208"/>
      <c r="N144" s="203"/>
      <c r="O144" s="203"/>
      <c r="P144" s="203"/>
      <c r="Q144" s="203"/>
      <c r="R144" s="203"/>
      <c r="S144" s="203"/>
      <c r="T144" s="209"/>
      <c r="AT144" s="210" t="s">
        <v>150</v>
      </c>
      <c r="AU144" s="210" t="s">
        <v>83</v>
      </c>
      <c r="AV144" s="211" t="s">
        <v>83</v>
      </c>
      <c r="AW144" s="211" t="s">
        <v>113</v>
      </c>
      <c r="AX144" s="211" t="s">
        <v>75</v>
      </c>
      <c r="AY144" s="210" t="s">
        <v>137</v>
      </c>
    </row>
    <row r="145" spans="2:65" s="7" customFormat="1" ht="15.75" customHeight="1">
      <c r="B145" s="27"/>
      <c r="C145" s="177" t="s">
        <v>240</v>
      </c>
      <c r="D145" s="177" t="s">
        <v>139</v>
      </c>
      <c r="E145" s="178" t="s">
        <v>700</v>
      </c>
      <c r="F145" s="179" t="s">
        <v>701</v>
      </c>
      <c r="G145" s="180" t="s">
        <v>268</v>
      </c>
      <c r="H145" s="181">
        <v>25.05</v>
      </c>
      <c r="I145" s="182"/>
      <c r="J145" s="183">
        <f>ROUND($I$145*$H$145,2)</f>
        <v>0</v>
      </c>
      <c r="K145" s="179" t="s">
        <v>143</v>
      </c>
      <c r="L145" s="53"/>
      <c r="M145" s="184"/>
      <c r="N145" s="185" t="s">
        <v>46</v>
      </c>
      <c r="O145" s="28"/>
      <c r="P145" s="28"/>
      <c r="Q145" s="186">
        <v>0</v>
      </c>
      <c r="R145" s="186">
        <f>$Q$145*$H$145</f>
        <v>0</v>
      </c>
      <c r="S145" s="186">
        <v>0</v>
      </c>
      <c r="T145" s="187">
        <f>$S$145*$H$145</f>
        <v>0</v>
      </c>
      <c r="AR145" s="119" t="s">
        <v>144</v>
      </c>
      <c r="AT145" s="119" t="s">
        <v>139</v>
      </c>
      <c r="AU145" s="119" t="s">
        <v>83</v>
      </c>
      <c r="AY145" s="7" t="s">
        <v>137</v>
      </c>
      <c r="BE145" s="188">
        <f>IF($N$145="základní",$J$145,0)</f>
        <v>0</v>
      </c>
      <c r="BF145" s="188">
        <f>IF($N$145="snížená",$J$145,0)</f>
        <v>0</v>
      </c>
      <c r="BG145" s="188">
        <f>IF($N$145="zákl. přenesená",$J$145,0)</f>
        <v>0</v>
      </c>
      <c r="BH145" s="188">
        <f>IF($N$145="sníž. přenesená",$J$145,0)</f>
        <v>0</v>
      </c>
      <c r="BI145" s="188">
        <f>IF($N$145="nulová",$J$145,0)</f>
        <v>0</v>
      </c>
      <c r="BJ145" s="119" t="s">
        <v>21</v>
      </c>
      <c r="BK145" s="188">
        <f>ROUND($I$145*$H$145,2)</f>
        <v>0</v>
      </c>
      <c r="BL145" s="119" t="s">
        <v>144</v>
      </c>
      <c r="BM145" s="119" t="s">
        <v>702</v>
      </c>
    </row>
    <row r="146" spans="2:47" s="7" customFormat="1" ht="27" customHeight="1">
      <c r="B146" s="27"/>
      <c r="C146" s="28"/>
      <c r="D146" s="189" t="s">
        <v>146</v>
      </c>
      <c r="E146" s="28"/>
      <c r="F146" s="190" t="s">
        <v>703</v>
      </c>
      <c r="G146" s="28"/>
      <c r="H146" s="28"/>
      <c r="J146" s="28"/>
      <c r="K146" s="28"/>
      <c r="L146" s="53"/>
      <c r="M146" s="69"/>
      <c r="N146" s="28"/>
      <c r="O146" s="28"/>
      <c r="P146" s="28"/>
      <c r="Q146" s="28"/>
      <c r="R146" s="28"/>
      <c r="S146" s="28"/>
      <c r="T146" s="70"/>
      <c r="AT146" s="7" t="s">
        <v>146</v>
      </c>
      <c r="AU146" s="7" t="s">
        <v>83</v>
      </c>
    </row>
    <row r="147" spans="2:47" s="7" customFormat="1" ht="30.75" customHeight="1">
      <c r="B147" s="27"/>
      <c r="C147" s="28"/>
      <c r="D147" s="191" t="s">
        <v>222</v>
      </c>
      <c r="E147" s="28"/>
      <c r="F147" s="192" t="s">
        <v>704</v>
      </c>
      <c r="G147" s="28"/>
      <c r="H147" s="28"/>
      <c r="J147" s="28"/>
      <c r="K147" s="28"/>
      <c r="L147" s="53"/>
      <c r="M147" s="69"/>
      <c r="N147" s="28"/>
      <c r="O147" s="28"/>
      <c r="P147" s="28"/>
      <c r="Q147" s="28"/>
      <c r="R147" s="28"/>
      <c r="S147" s="28"/>
      <c r="T147" s="70"/>
      <c r="AT147" s="7" t="s">
        <v>222</v>
      </c>
      <c r="AU147" s="7" t="s">
        <v>83</v>
      </c>
    </row>
    <row r="148" spans="2:51" s="7" customFormat="1" ht="15.75" customHeight="1">
      <c r="B148" s="193"/>
      <c r="C148" s="194"/>
      <c r="D148" s="191" t="s">
        <v>150</v>
      </c>
      <c r="E148" s="195"/>
      <c r="F148" s="196" t="s">
        <v>705</v>
      </c>
      <c r="G148" s="194"/>
      <c r="H148" s="195"/>
      <c r="J148" s="194"/>
      <c r="K148" s="194"/>
      <c r="L148" s="197"/>
      <c r="M148" s="198"/>
      <c r="N148" s="194"/>
      <c r="O148" s="194"/>
      <c r="P148" s="194"/>
      <c r="Q148" s="194"/>
      <c r="R148" s="194"/>
      <c r="S148" s="194"/>
      <c r="T148" s="199"/>
      <c r="AT148" s="200" t="s">
        <v>150</v>
      </c>
      <c r="AU148" s="200" t="s">
        <v>83</v>
      </c>
      <c r="AV148" s="201" t="s">
        <v>21</v>
      </c>
      <c r="AW148" s="201" t="s">
        <v>113</v>
      </c>
      <c r="AX148" s="201" t="s">
        <v>75</v>
      </c>
      <c r="AY148" s="200" t="s">
        <v>137</v>
      </c>
    </row>
    <row r="149" spans="2:51" s="7" customFormat="1" ht="15.75" customHeight="1">
      <c r="B149" s="202"/>
      <c r="C149" s="203"/>
      <c r="D149" s="191" t="s">
        <v>150</v>
      </c>
      <c r="E149" s="204"/>
      <c r="F149" s="205" t="s">
        <v>706</v>
      </c>
      <c r="G149" s="203"/>
      <c r="H149" s="206">
        <v>25.05</v>
      </c>
      <c r="J149" s="203"/>
      <c r="K149" s="203"/>
      <c r="L149" s="207"/>
      <c r="M149" s="208"/>
      <c r="N149" s="203"/>
      <c r="O149" s="203"/>
      <c r="P149" s="203"/>
      <c r="Q149" s="203"/>
      <c r="R149" s="203"/>
      <c r="S149" s="203"/>
      <c r="T149" s="209"/>
      <c r="AT149" s="210" t="s">
        <v>150</v>
      </c>
      <c r="AU149" s="210" t="s">
        <v>83</v>
      </c>
      <c r="AV149" s="211" t="s">
        <v>83</v>
      </c>
      <c r="AW149" s="211" t="s">
        <v>113</v>
      </c>
      <c r="AX149" s="211" t="s">
        <v>75</v>
      </c>
      <c r="AY149" s="210" t="s">
        <v>137</v>
      </c>
    </row>
    <row r="150" spans="2:63" s="163" customFormat="1" ht="30.75" customHeight="1">
      <c r="B150" s="164"/>
      <c r="C150" s="165"/>
      <c r="D150" s="166" t="s">
        <v>74</v>
      </c>
      <c r="E150" s="175" t="s">
        <v>205</v>
      </c>
      <c r="F150" s="175" t="s">
        <v>341</v>
      </c>
      <c r="G150" s="165"/>
      <c r="H150" s="165"/>
      <c r="J150" s="176">
        <f>$BK$150</f>
        <v>0</v>
      </c>
      <c r="K150" s="165"/>
      <c r="L150" s="169"/>
      <c r="M150" s="170"/>
      <c r="N150" s="165"/>
      <c r="O150" s="165"/>
      <c r="P150" s="171">
        <f>SUM($P$151:$P$204)</f>
        <v>0</v>
      </c>
      <c r="Q150" s="165"/>
      <c r="R150" s="171">
        <f>SUM($R$151:$R$204)</f>
        <v>60.4384348535</v>
      </c>
      <c r="S150" s="165"/>
      <c r="T150" s="172">
        <f>SUM($T$151:$T$204)</f>
        <v>31.22232</v>
      </c>
      <c r="AR150" s="173" t="s">
        <v>21</v>
      </c>
      <c r="AT150" s="173" t="s">
        <v>74</v>
      </c>
      <c r="AU150" s="173" t="s">
        <v>21</v>
      </c>
      <c r="AY150" s="173" t="s">
        <v>137</v>
      </c>
      <c r="BK150" s="174">
        <f>SUM($BK$151:$BK$204)</f>
        <v>0</v>
      </c>
    </row>
    <row r="151" spans="2:65" s="7" customFormat="1" ht="15.75" customHeight="1">
      <c r="B151" s="27"/>
      <c r="C151" s="177" t="s">
        <v>7</v>
      </c>
      <c r="D151" s="177" t="s">
        <v>139</v>
      </c>
      <c r="E151" s="178" t="s">
        <v>707</v>
      </c>
      <c r="F151" s="179" t="s">
        <v>708</v>
      </c>
      <c r="G151" s="180" t="s">
        <v>191</v>
      </c>
      <c r="H151" s="181">
        <v>1</v>
      </c>
      <c r="I151" s="182"/>
      <c r="J151" s="183">
        <f>ROUND($I$151*$H$151,2)</f>
        <v>0</v>
      </c>
      <c r="K151" s="179" t="s">
        <v>143</v>
      </c>
      <c r="L151" s="53"/>
      <c r="M151" s="184"/>
      <c r="N151" s="185" t="s">
        <v>46</v>
      </c>
      <c r="O151" s="28"/>
      <c r="P151" s="28"/>
      <c r="Q151" s="186">
        <v>0.0007</v>
      </c>
      <c r="R151" s="186">
        <f>$Q$151*$H$151</f>
        <v>0.0007</v>
      </c>
      <c r="S151" s="186">
        <v>0</v>
      </c>
      <c r="T151" s="187">
        <f>$S$151*$H$151</f>
        <v>0</v>
      </c>
      <c r="AR151" s="119" t="s">
        <v>144</v>
      </c>
      <c r="AT151" s="119" t="s">
        <v>139</v>
      </c>
      <c r="AU151" s="119" t="s">
        <v>83</v>
      </c>
      <c r="AY151" s="7" t="s">
        <v>137</v>
      </c>
      <c r="BE151" s="188">
        <f>IF($N$151="základní",$J$151,0)</f>
        <v>0</v>
      </c>
      <c r="BF151" s="188">
        <f>IF($N$151="snížená",$J$151,0)</f>
        <v>0</v>
      </c>
      <c r="BG151" s="188">
        <f>IF($N$151="zákl. přenesená",$J$151,0)</f>
        <v>0</v>
      </c>
      <c r="BH151" s="188">
        <f>IF($N$151="sníž. přenesená",$J$151,0)</f>
        <v>0</v>
      </c>
      <c r="BI151" s="188">
        <f>IF($N$151="nulová",$J$151,0)</f>
        <v>0</v>
      </c>
      <c r="BJ151" s="119" t="s">
        <v>21</v>
      </c>
      <c r="BK151" s="188">
        <f>ROUND($I$151*$H$151,2)</f>
        <v>0</v>
      </c>
      <c r="BL151" s="119" t="s">
        <v>144</v>
      </c>
      <c r="BM151" s="119" t="s">
        <v>709</v>
      </c>
    </row>
    <row r="152" spans="2:47" s="7" customFormat="1" ht="16.5" customHeight="1">
      <c r="B152" s="27"/>
      <c r="C152" s="28"/>
      <c r="D152" s="189" t="s">
        <v>146</v>
      </c>
      <c r="E152" s="28"/>
      <c r="F152" s="190" t="s">
        <v>710</v>
      </c>
      <c r="G152" s="28"/>
      <c r="H152" s="28"/>
      <c r="J152" s="28"/>
      <c r="K152" s="28"/>
      <c r="L152" s="53"/>
      <c r="M152" s="69"/>
      <c r="N152" s="28"/>
      <c r="O152" s="28"/>
      <c r="P152" s="28"/>
      <c r="Q152" s="28"/>
      <c r="R152" s="28"/>
      <c r="S152" s="28"/>
      <c r="T152" s="70"/>
      <c r="AT152" s="7" t="s">
        <v>146</v>
      </c>
      <c r="AU152" s="7" t="s">
        <v>83</v>
      </c>
    </row>
    <row r="153" spans="2:51" s="7" customFormat="1" ht="15.75" customHeight="1">
      <c r="B153" s="193"/>
      <c r="C153" s="194"/>
      <c r="D153" s="191" t="s">
        <v>150</v>
      </c>
      <c r="E153" s="195"/>
      <c r="F153" s="196" t="s">
        <v>711</v>
      </c>
      <c r="G153" s="194"/>
      <c r="H153" s="195"/>
      <c r="J153" s="194"/>
      <c r="K153" s="194"/>
      <c r="L153" s="197"/>
      <c r="M153" s="198"/>
      <c r="N153" s="194"/>
      <c r="O153" s="194"/>
      <c r="P153" s="194"/>
      <c r="Q153" s="194"/>
      <c r="R153" s="194"/>
      <c r="S153" s="194"/>
      <c r="T153" s="199"/>
      <c r="AT153" s="200" t="s">
        <v>150</v>
      </c>
      <c r="AU153" s="200" t="s">
        <v>83</v>
      </c>
      <c r="AV153" s="201" t="s">
        <v>21</v>
      </c>
      <c r="AW153" s="201" t="s">
        <v>113</v>
      </c>
      <c r="AX153" s="201" t="s">
        <v>75</v>
      </c>
      <c r="AY153" s="200" t="s">
        <v>137</v>
      </c>
    </row>
    <row r="154" spans="2:51" s="7" customFormat="1" ht="15.75" customHeight="1">
      <c r="B154" s="202"/>
      <c r="C154" s="203"/>
      <c r="D154" s="191" t="s">
        <v>150</v>
      </c>
      <c r="E154" s="204"/>
      <c r="F154" s="205" t="s">
        <v>21</v>
      </c>
      <c r="G154" s="203"/>
      <c r="H154" s="206">
        <v>1</v>
      </c>
      <c r="J154" s="203"/>
      <c r="K154" s="203"/>
      <c r="L154" s="207"/>
      <c r="M154" s="208"/>
      <c r="N154" s="203"/>
      <c r="O154" s="203"/>
      <c r="P154" s="203"/>
      <c r="Q154" s="203"/>
      <c r="R154" s="203"/>
      <c r="S154" s="203"/>
      <c r="T154" s="209"/>
      <c r="AT154" s="210" t="s">
        <v>150</v>
      </c>
      <c r="AU154" s="210" t="s">
        <v>83</v>
      </c>
      <c r="AV154" s="211" t="s">
        <v>83</v>
      </c>
      <c r="AW154" s="211" t="s">
        <v>113</v>
      </c>
      <c r="AX154" s="211" t="s">
        <v>75</v>
      </c>
      <c r="AY154" s="210" t="s">
        <v>137</v>
      </c>
    </row>
    <row r="155" spans="2:65" s="7" customFormat="1" ht="15.75" customHeight="1">
      <c r="B155" s="27"/>
      <c r="C155" s="212" t="s">
        <v>252</v>
      </c>
      <c r="D155" s="212" t="s">
        <v>154</v>
      </c>
      <c r="E155" s="213" t="s">
        <v>712</v>
      </c>
      <c r="F155" s="214" t="s">
        <v>713</v>
      </c>
      <c r="G155" s="215" t="s">
        <v>191</v>
      </c>
      <c r="H155" s="216">
        <v>1</v>
      </c>
      <c r="I155" s="217"/>
      <c r="J155" s="218">
        <f>ROUND($I$155*$H$155,2)</f>
        <v>0</v>
      </c>
      <c r="K155" s="214" t="s">
        <v>143</v>
      </c>
      <c r="L155" s="219"/>
      <c r="M155" s="220"/>
      <c r="N155" s="221" t="s">
        <v>46</v>
      </c>
      <c r="O155" s="28"/>
      <c r="P155" s="28"/>
      <c r="Q155" s="186">
        <v>0.00145</v>
      </c>
      <c r="R155" s="186">
        <f>$Q$155*$H$155</f>
        <v>0.00145</v>
      </c>
      <c r="S155" s="186">
        <v>0</v>
      </c>
      <c r="T155" s="187">
        <f>$S$155*$H$155</f>
        <v>0</v>
      </c>
      <c r="AR155" s="119" t="s">
        <v>157</v>
      </c>
      <c r="AT155" s="119" t="s">
        <v>154</v>
      </c>
      <c r="AU155" s="119" t="s">
        <v>83</v>
      </c>
      <c r="AY155" s="7" t="s">
        <v>137</v>
      </c>
      <c r="BE155" s="188">
        <f>IF($N$155="základní",$J$155,0)</f>
        <v>0</v>
      </c>
      <c r="BF155" s="188">
        <f>IF($N$155="snížená",$J$155,0)</f>
        <v>0</v>
      </c>
      <c r="BG155" s="188">
        <f>IF($N$155="zákl. přenesená",$J$155,0)</f>
        <v>0</v>
      </c>
      <c r="BH155" s="188">
        <f>IF($N$155="sníž. přenesená",$J$155,0)</f>
        <v>0</v>
      </c>
      <c r="BI155" s="188">
        <f>IF($N$155="nulová",$J$155,0)</f>
        <v>0</v>
      </c>
      <c r="BJ155" s="119" t="s">
        <v>21</v>
      </c>
      <c r="BK155" s="188">
        <f>ROUND($I$155*$H$155,2)</f>
        <v>0</v>
      </c>
      <c r="BL155" s="119" t="s">
        <v>144</v>
      </c>
      <c r="BM155" s="119" t="s">
        <v>714</v>
      </c>
    </row>
    <row r="156" spans="2:47" s="7" customFormat="1" ht="27" customHeight="1">
      <c r="B156" s="27"/>
      <c r="C156" s="28"/>
      <c r="D156" s="189" t="s">
        <v>146</v>
      </c>
      <c r="E156" s="28"/>
      <c r="F156" s="190" t="s">
        <v>715</v>
      </c>
      <c r="G156" s="28"/>
      <c r="H156" s="28"/>
      <c r="J156" s="28"/>
      <c r="K156" s="28"/>
      <c r="L156" s="53"/>
      <c r="M156" s="69"/>
      <c r="N156" s="28"/>
      <c r="O156" s="28"/>
      <c r="P156" s="28"/>
      <c r="Q156" s="28"/>
      <c r="R156" s="28"/>
      <c r="S156" s="28"/>
      <c r="T156" s="70"/>
      <c r="AT156" s="7" t="s">
        <v>146</v>
      </c>
      <c r="AU156" s="7" t="s">
        <v>83</v>
      </c>
    </row>
    <row r="157" spans="2:65" s="7" customFormat="1" ht="15.75" customHeight="1">
      <c r="B157" s="27"/>
      <c r="C157" s="212" t="s">
        <v>259</v>
      </c>
      <c r="D157" s="212" t="s">
        <v>154</v>
      </c>
      <c r="E157" s="213" t="s">
        <v>716</v>
      </c>
      <c r="F157" s="214" t="s">
        <v>717</v>
      </c>
      <c r="G157" s="215" t="s">
        <v>191</v>
      </c>
      <c r="H157" s="216">
        <v>1</v>
      </c>
      <c r="I157" s="217"/>
      <c r="J157" s="218">
        <f>ROUND($I$157*$H$157,2)</f>
        <v>0</v>
      </c>
      <c r="K157" s="214" t="s">
        <v>143</v>
      </c>
      <c r="L157" s="219"/>
      <c r="M157" s="220"/>
      <c r="N157" s="221" t="s">
        <v>46</v>
      </c>
      <c r="O157" s="28"/>
      <c r="P157" s="28"/>
      <c r="Q157" s="186">
        <v>0.0001</v>
      </c>
      <c r="R157" s="186">
        <f>$Q$157*$H$157</f>
        <v>0.0001</v>
      </c>
      <c r="S157" s="186">
        <v>0</v>
      </c>
      <c r="T157" s="187">
        <f>$S$157*$H$157</f>
        <v>0</v>
      </c>
      <c r="AR157" s="119" t="s">
        <v>157</v>
      </c>
      <c r="AT157" s="119" t="s">
        <v>154</v>
      </c>
      <c r="AU157" s="119" t="s">
        <v>83</v>
      </c>
      <c r="AY157" s="7" t="s">
        <v>137</v>
      </c>
      <c r="BE157" s="188">
        <f>IF($N$157="základní",$J$157,0)</f>
        <v>0</v>
      </c>
      <c r="BF157" s="188">
        <f>IF($N$157="snížená",$J$157,0)</f>
        <v>0</v>
      </c>
      <c r="BG157" s="188">
        <f>IF($N$157="zákl. přenesená",$J$157,0)</f>
        <v>0</v>
      </c>
      <c r="BH157" s="188">
        <f>IF($N$157="sníž. přenesená",$J$157,0)</f>
        <v>0</v>
      </c>
      <c r="BI157" s="188">
        <f>IF($N$157="nulová",$J$157,0)</f>
        <v>0</v>
      </c>
      <c r="BJ157" s="119" t="s">
        <v>21</v>
      </c>
      <c r="BK157" s="188">
        <f>ROUND($I$157*$H$157,2)</f>
        <v>0</v>
      </c>
      <c r="BL157" s="119" t="s">
        <v>144</v>
      </c>
      <c r="BM157" s="119" t="s">
        <v>718</v>
      </c>
    </row>
    <row r="158" spans="2:47" s="7" customFormat="1" ht="16.5" customHeight="1">
      <c r="B158" s="27"/>
      <c r="C158" s="28"/>
      <c r="D158" s="189" t="s">
        <v>146</v>
      </c>
      <c r="E158" s="28"/>
      <c r="F158" s="190" t="s">
        <v>719</v>
      </c>
      <c r="G158" s="28"/>
      <c r="H158" s="28"/>
      <c r="J158" s="28"/>
      <c r="K158" s="28"/>
      <c r="L158" s="53"/>
      <c r="M158" s="69"/>
      <c r="N158" s="28"/>
      <c r="O158" s="28"/>
      <c r="P158" s="28"/>
      <c r="Q158" s="28"/>
      <c r="R158" s="28"/>
      <c r="S158" s="28"/>
      <c r="T158" s="70"/>
      <c r="AT158" s="7" t="s">
        <v>146</v>
      </c>
      <c r="AU158" s="7" t="s">
        <v>83</v>
      </c>
    </row>
    <row r="159" spans="2:65" s="7" customFormat="1" ht="15.75" customHeight="1">
      <c r="B159" s="27"/>
      <c r="C159" s="212" t="s">
        <v>211</v>
      </c>
      <c r="D159" s="212" t="s">
        <v>154</v>
      </c>
      <c r="E159" s="213" t="s">
        <v>720</v>
      </c>
      <c r="F159" s="214" t="s">
        <v>721</v>
      </c>
      <c r="G159" s="215" t="s">
        <v>191</v>
      </c>
      <c r="H159" s="216">
        <v>1</v>
      </c>
      <c r="I159" s="217"/>
      <c r="J159" s="218">
        <f>ROUND($I$159*$H$159,2)</f>
        <v>0</v>
      </c>
      <c r="K159" s="214" t="s">
        <v>143</v>
      </c>
      <c r="L159" s="219"/>
      <c r="M159" s="220"/>
      <c r="N159" s="221" t="s">
        <v>46</v>
      </c>
      <c r="O159" s="28"/>
      <c r="P159" s="28"/>
      <c r="Q159" s="186">
        <v>0.0061</v>
      </c>
      <c r="R159" s="186">
        <f>$Q$159*$H$159</f>
        <v>0.0061</v>
      </c>
      <c r="S159" s="186">
        <v>0</v>
      </c>
      <c r="T159" s="187">
        <f>$S$159*$H$159</f>
        <v>0</v>
      </c>
      <c r="AR159" s="119" t="s">
        <v>157</v>
      </c>
      <c r="AT159" s="119" t="s">
        <v>154</v>
      </c>
      <c r="AU159" s="119" t="s">
        <v>83</v>
      </c>
      <c r="AY159" s="7" t="s">
        <v>137</v>
      </c>
      <c r="BE159" s="188">
        <f>IF($N$159="základní",$J$159,0)</f>
        <v>0</v>
      </c>
      <c r="BF159" s="188">
        <f>IF($N$159="snížená",$J$159,0)</f>
        <v>0</v>
      </c>
      <c r="BG159" s="188">
        <f>IF($N$159="zákl. přenesená",$J$159,0)</f>
        <v>0</v>
      </c>
      <c r="BH159" s="188">
        <f>IF($N$159="sníž. přenesená",$J$159,0)</f>
        <v>0</v>
      </c>
      <c r="BI159" s="188">
        <f>IF($N$159="nulová",$J$159,0)</f>
        <v>0</v>
      </c>
      <c r="BJ159" s="119" t="s">
        <v>21</v>
      </c>
      <c r="BK159" s="188">
        <f>ROUND($I$159*$H$159,2)</f>
        <v>0</v>
      </c>
      <c r="BL159" s="119" t="s">
        <v>144</v>
      </c>
      <c r="BM159" s="119" t="s">
        <v>722</v>
      </c>
    </row>
    <row r="160" spans="2:47" s="7" customFormat="1" ht="16.5" customHeight="1">
      <c r="B160" s="27"/>
      <c r="C160" s="28"/>
      <c r="D160" s="189" t="s">
        <v>146</v>
      </c>
      <c r="E160" s="28"/>
      <c r="F160" s="190" t="s">
        <v>723</v>
      </c>
      <c r="G160" s="28"/>
      <c r="H160" s="28"/>
      <c r="J160" s="28"/>
      <c r="K160" s="28"/>
      <c r="L160" s="53"/>
      <c r="M160" s="69"/>
      <c r="N160" s="28"/>
      <c r="O160" s="28"/>
      <c r="P160" s="28"/>
      <c r="Q160" s="28"/>
      <c r="R160" s="28"/>
      <c r="S160" s="28"/>
      <c r="T160" s="70"/>
      <c r="AT160" s="7" t="s">
        <v>146</v>
      </c>
      <c r="AU160" s="7" t="s">
        <v>83</v>
      </c>
    </row>
    <row r="161" spans="2:65" s="7" customFormat="1" ht="15.75" customHeight="1">
      <c r="B161" s="27"/>
      <c r="C161" s="212" t="s">
        <v>275</v>
      </c>
      <c r="D161" s="212" t="s">
        <v>154</v>
      </c>
      <c r="E161" s="213" t="s">
        <v>724</v>
      </c>
      <c r="F161" s="214" t="s">
        <v>725</v>
      </c>
      <c r="G161" s="215" t="s">
        <v>541</v>
      </c>
      <c r="H161" s="216">
        <v>1</v>
      </c>
      <c r="I161" s="217"/>
      <c r="J161" s="218">
        <f>ROUND($I$161*$H$161,2)</f>
        <v>0</v>
      </c>
      <c r="K161" s="214"/>
      <c r="L161" s="219"/>
      <c r="M161" s="220"/>
      <c r="N161" s="221" t="s">
        <v>46</v>
      </c>
      <c r="O161" s="28"/>
      <c r="P161" s="28"/>
      <c r="Q161" s="186">
        <v>0</v>
      </c>
      <c r="R161" s="186">
        <f>$Q$161*$H$161</f>
        <v>0</v>
      </c>
      <c r="S161" s="186">
        <v>0</v>
      </c>
      <c r="T161" s="187">
        <f>$S$161*$H$161</f>
        <v>0</v>
      </c>
      <c r="AR161" s="119" t="s">
        <v>157</v>
      </c>
      <c r="AT161" s="119" t="s">
        <v>154</v>
      </c>
      <c r="AU161" s="119" t="s">
        <v>83</v>
      </c>
      <c r="AY161" s="7" t="s">
        <v>137</v>
      </c>
      <c r="BE161" s="188">
        <f>IF($N$161="základní",$J$161,0)</f>
        <v>0</v>
      </c>
      <c r="BF161" s="188">
        <f>IF($N$161="snížená",$J$161,0)</f>
        <v>0</v>
      </c>
      <c r="BG161" s="188">
        <f>IF($N$161="zákl. přenesená",$J$161,0)</f>
        <v>0</v>
      </c>
      <c r="BH161" s="188">
        <f>IF($N$161="sníž. přenesená",$J$161,0)</f>
        <v>0</v>
      </c>
      <c r="BI161" s="188">
        <f>IF($N$161="nulová",$J$161,0)</f>
        <v>0</v>
      </c>
      <c r="BJ161" s="119" t="s">
        <v>21</v>
      </c>
      <c r="BK161" s="188">
        <f>ROUND($I$161*$H$161,2)</f>
        <v>0</v>
      </c>
      <c r="BL161" s="119" t="s">
        <v>144</v>
      </c>
      <c r="BM161" s="119" t="s">
        <v>726</v>
      </c>
    </row>
    <row r="162" spans="2:65" s="7" customFormat="1" ht="15.75" customHeight="1">
      <c r="B162" s="27"/>
      <c r="C162" s="180" t="s">
        <v>280</v>
      </c>
      <c r="D162" s="180" t="s">
        <v>139</v>
      </c>
      <c r="E162" s="178" t="s">
        <v>727</v>
      </c>
      <c r="F162" s="179" t="s">
        <v>728</v>
      </c>
      <c r="G162" s="180" t="s">
        <v>170</v>
      </c>
      <c r="H162" s="181">
        <v>167</v>
      </c>
      <c r="I162" s="182"/>
      <c r="J162" s="183">
        <f>ROUND($I$162*$H$162,2)</f>
        <v>0</v>
      </c>
      <c r="K162" s="179" t="s">
        <v>143</v>
      </c>
      <c r="L162" s="53"/>
      <c r="M162" s="184"/>
      <c r="N162" s="185" t="s">
        <v>46</v>
      </c>
      <c r="O162" s="28"/>
      <c r="P162" s="28"/>
      <c r="Q162" s="186">
        <v>0.1684906</v>
      </c>
      <c r="R162" s="186">
        <f>$Q$162*$H$162</f>
        <v>28.1379302</v>
      </c>
      <c r="S162" s="186">
        <v>0</v>
      </c>
      <c r="T162" s="187">
        <f>$S$162*$H$162</f>
        <v>0</v>
      </c>
      <c r="AR162" s="119" t="s">
        <v>144</v>
      </c>
      <c r="AT162" s="119" t="s">
        <v>139</v>
      </c>
      <c r="AU162" s="119" t="s">
        <v>83</v>
      </c>
      <c r="AY162" s="119" t="s">
        <v>137</v>
      </c>
      <c r="BE162" s="188">
        <f>IF($N$162="základní",$J$162,0)</f>
        <v>0</v>
      </c>
      <c r="BF162" s="188">
        <f>IF($N$162="snížená",$J$162,0)</f>
        <v>0</v>
      </c>
      <c r="BG162" s="188">
        <f>IF($N$162="zákl. přenesená",$J$162,0)</f>
        <v>0</v>
      </c>
      <c r="BH162" s="188">
        <f>IF($N$162="sníž. přenesená",$J$162,0)</f>
        <v>0</v>
      </c>
      <c r="BI162" s="188">
        <f>IF($N$162="nulová",$J$162,0)</f>
        <v>0</v>
      </c>
      <c r="BJ162" s="119" t="s">
        <v>21</v>
      </c>
      <c r="BK162" s="188">
        <f>ROUND($I$162*$H$162,2)</f>
        <v>0</v>
      </c>
      <c r="BL162" s="119" t="s">
        <v>144</v>
      </c>
      <c r="BM162" s="119" t="s">
        <v>729</v>
      </c>
    </row>
    <row r="163" spans="2:47" s="7" customFormat="1" ht="27" customHeight="1">
      <c r="B163" s="27"/>
      <c r="C163" s="28"/>
      <c r="D163" s="189" t="s">
        <v>146</v>
      </c>
      <c r="E163" s="28"/>
      <c r="F163" s="190" t="s">
        <v>730</v>
      </c>
      <c r="G163" s="28"/>
      <c r="H163" s="28"/>
      <c r="J163" s="28"/>
      <c r="K163" s="28"/>
      <c r="L163" s="53"/>
      <c r="M163" s="69"/>
      <c r="N163" s="28"/>
      <c r="O163" s="28"/>
      <c r="P163" s="28"/>
      <c r="Q163" s="28"/>
      <c r="R163" s="28"/>
      <c r="S163" s="28"/>
      <c r="T163" s="70"/>
      <c r="AT163" s="7" t="s">
        <v>146</v>
      </c>
      <c r="AU163" s="7" t="s">
        <v>83</v>
      </c>
    </row>
    <row r="164" spans="2:51" s="7" customFormat="1" ht="15.75" customHeight="1">
      <c r="B164" s="193"/>
      <c r="C164" s="194"/>
      <c r="D164" s="191" t="s">
        <v>150</v>
      </c>
      <c r="E164" s="195"/>
      <c r="F164" s="196" t="s">
        <v>665</v>
      </c>
      <c r="G164" s="194"/>
      <c r="H164" s="195"/>
      <c r="J164" s="194"/>
      <c r="K164" s="194"/>
      <c r="L164" s="197"/>
      <c r="M164" s="198"/>
      <c r="N164" s="194"/>
      <c r="O164" s="194"/>
      <c r="P164" s="194"/>
      <c r="Q164" s="194"/>
      <c r="R164" s="194"/>
      <c r="S164" s="194"/>
      <c r="T164" s="199"/>
      <c r="AT164" s="200" t="s">
        <v>150</v>
      </c>
      <c r="AU164" s="200" t="s">
        <v>83</v>
      </c>
      <c r="AV164" s="201" t="s">
        <v>21</v>
      </c>
      <c r="AW164" s="201" t="s">
        <v>113</v>
      </c>
      <c r="AX164" s="201" t="s">
        <v>75</v>
      </c>
      <c r="AY164" s="200" t="s">
        <v>137</v>
      </c>
    </row>
    <row r="165" spans="2:51" s="7" customFormat="1" ht="15.75" customHeight="1">
      <c r="B165" s="202"/>
      <c r="C165" s="203"/>
      <c r="D165" s="191" t="s">
        <v>150</v>
      </c>
      <c r="E165" s="204"/>
      <c r="F165" s="205" t="s">
        <v>666</v>
      </c>
      <c r="G165" s="203"/>
      <c r="H165" s="206">
        <v>167</v>
      </c>
      <c r="J165" s="203"/>
      <c r="K165" s="203"/>
      <c r="L165" s="207"/>
      <c r="M165" s="208"/>
      <c r="N165" s="203"/>
      <c r="O165" s="203"/>
      <c r="P165" s="203"/>
      <c r="Q165" s="203"/>
      <c r="R165" s="203"/>
      <c r="S165" s="203"/>
      <c r="T165" s="209"/>
      <c r="AT165" s="210" t="s">
        <v>150</v>
      </c>
      <c r="AU165" s="210" t="s">
        <v>83</v>
      </c>
      <c r="AV165" s="211" t="s">
        <v>83</v>
      </c>
      <c r="AW165" s="211" t="s">
        <v>113</v>
      </c>
      <c r="AX165" s="211" t="s">
        <v>75</v>
      </c>
      <c r="AY165" s="210" t="s">
        <v>137</v>
      </c>
    </row>
    <row r="166" spans="2:65" s="7" customFormat="1" ht="15.75" customHeight="1">
      <c r="B166" s="27"/>
      <c r="C166" s="212" t="s">
        <v>6</v>
      </c>
      <c r="D166" s="212" t="s">
        <v>154</v>
      </c>
      <c r="E166" s="213" t="s">
        <v>731</v>
      </c>
      <c r="F166" s="214" t="s">
        <v>732</v>
      </c>
      <c r="G166" s="215" t="s">
        <v>170</v>
      </c>
      <c r="H166" s="216">
        <v>167</v>
      </c>
      <c r="I166" s="217"/>
      <c r="J166" s="218">
        <f>ROUND($I$166*$H$166,2)</f>
        <v>0</v>
      </c>
      <c r="K166" s="214" t="s">
        <v>143</v>
      </c>
      <c r="L166" s="219"/>
      <c r="M166" s="220"/>
      <c r="N166" s="221" t="s">
        <v>46</v>
      </c>
      <c r="O166" s="28"/>
      <c r="P166" s="28"/>
      <c r="Q166" s="186">
        <v>0.162</v>
      </c>
      <c r="R166" s="186">
        <f>$Q$166*$H$166</f>
        <v>27.054000000000002</v>
      </c>
      <c r="S166" s="186">
        <v>0</v>
      </c>
      <c r="T166" s="187">
        <f>$S$166*$H$166</f>
        <v>0</v>
      </c>
      <c r="AR166" s="119" t="s">
        <v>157</v>
      </c>
      <c r="AT166" s="119" t="s">
        <v>154</v>
      </c>
      <c r="AU166" s="119" t="s">
        <v>83</v>
      </c>
      <c r="AY166" s="7" t="s">
        <v>137</v>
      </c>
      <c r="BE166" s="188">
        <f>IF($N$166="základní",$J$166,0)</f>
        <v>0</v>
      </c>
      <c r="BF166" s="188">
        <f>IF($N$166="snížená",$J$166,0)</f>
        <v>0</v>
      </c>
      <c r="BG166" s="188">
        <f>IF($N$166="zákl. přenesená",$J$166,0)</f>
        <v>0</v>
      </c>
      <c r="BH166" s="188">
        <f>IF($N$166="sníž. přenesená",$J$166,0)</f>
        <v>0</v>
      </c>
      <c r="BI166" s="188">
        <f>IF($N$166="nulová",$J$166,0)</f>
        <v>0</v>
      </c>
      <c r="BJ166" s="119" t="s">
        <v>21</v>
      </c>
      <c r="BK166" s="188">
        <f>ROUND($I$166*$H$166,2)</f>
        <v>0</v>
      </c>
      <c r="BL166" s="119" t="s">
        <v>144</v>
      </c>
      <c r="BM166" s="119" t="s">
        <v>733</v>
      </c>
    </row>
    <row r="167" spans="2:47" s="7" customFormat="1" ht="27" customHeight="1">
      <c r="B167" s="27"/>
      <c r="C167" s="28"/>
      <c r="D167" s="189" t="s">
        <v>146</v>
      </c>
      <c r="E167" s="28"/>
      <c r="F167" s="190" t="s">
        <v>734</v>
      </c>
      <c r="G167" s="28"/>
      <c r="H167" s="28"/>
      <c r="J167" s="28"/>
      <c r="K167" s="28"/>
      <c r="L167" s="53"/>
      <c r="M167" s="69"/>
      <c r="N167" s="28"/>
      <c r="O167" s="28"/>
      <c r="P167" s="28"/>
      <c r="Q167" s="28"/>
      <c r="R167" s="28"/>
      <c r="S167" s="28"/>
      <c r="T167" s="70"/>
      <c r="AT167" s="7" t="s">
        <v>146</v>
      </c>
      <c r="AU167" s="7" t="s">
        <v>83</v>
      </c>
    </row>
    <row r="168" spans="2:51" s="7" customFormat="1" ht="15.75" customHeight="1">
      <c r="B168" s="193"/>
      <c r="C168" s="194"/>
      <c r="D168" s="191" t="s">
        <v>150</v>
      </c>
      <c r="E168" s="195"/>
      <c r="F168" s="196" t="s">
        <v>665</v>
      </c>
      <c r="G168" s="194"/>
      <c r="H168" s="195"/>
      <c r="J168" s="194"/>
      <c r="K168" s="194"/>
      <c r="L168" s="197"/>
      <c r="M168" s="198"/>
      <c r="N168" s="194"/>
      <c r="O168" s="194"/>
      <c r="P168" s="194"/>
      <c r="Q168" s="194"/>
      <c r="R168" s="194"/>
      <c r="S168" s="194"/>
      <c r="T168" s="199"/>
      <c r="AT168" s="200" t="s">
        <v>150</v>
      </c>
      <c r="AU168" s="200" t="s">
        <v>83</v>
      </c>
      <c r="AV168" s="201" t="s">
        <v>21</v>
      </c>
      <c r="AW168" s="201" t="s">
        <v>113</v>
      </c>
      <c r="AX168" s="201" t="s">
        <v>75</v>
      </c>
      <c r="AY168" s="200" t="s">
        <v>137</v>
      </c>
    </row>
    <row r="169" spans="2:51" s="7" customFormat="1" ht="15.75" customHeight="1">
      <c r="B169" s="202"/>
      <c r="C169" s="203"/>
      <c r="D169" s="191" t="s">
        <v>150</v>
      </c>
      <c r="E169" s="204"/>
      <c r="F169" s="205" t="s">
        <v>666</v>
      </c>
      <c r="G169" s="203"/>
      <c r="H169" s="206">
        <v>167</v>
      </c>
      <c r="J169" s="203"/>
      <c r="K169" s="203"/>
      <c r="L169" s="207"/>
      <c r="M169" s="208"/>
      <c r="N169" s="203"/>
      <c r="O169" s="203"/>
      <c r="P169" s="203"/>
      <c r="Q169" s="203"/>
      <c r="R169" s="203"/>
      <c r="S169" s="203"/>
      <c r="T169" s="209"/>
      <c r="AT169" s="210" t="s">
        <v>150</v>
      </c>
      <c r="AU169" s="210" t="s">
        <v>83</v>
      </c>
      <c r="AV169" s="211" t="s">
        <v>83</v>
      </c>
      <c r="AW169" s="211" t="s">
        <v>113</v>
      </c>
      <c r="AX169" s="211" t="s">
        <v>75</v>
      </c>
      <c r="AY169" s="210" t="s">
        <v>137</v>
      </c>
    </row>
    <row r="170" spans="2:65" s="7" customFormat="1" ht="15.75" customHeight="1">
      <c r="B170" s="27"/>
      <c r="C170" s="177" t="s">
        <v>298</v>
      </c>
      <c r="D170" s="177" t="s">
        <v>139</v>
      </c>
      <c r="E170" s="178" t="s">
        <v>735</v>
      </c>
      <c r="F170" s="179" t="s">
        <v>736</v>
      </c>
      <c r="G170" s="180" t="s">
        <v>170</v>
      </c>
      <c r="H170" s="181">
        <v>167.3</v>
      </c>
      <c r="I170" s="182"/>
      <c r="J170" s="183">
        <f>ROUND($I$170*$H$170,2)</f>
        <v>0</v>
      </c>
      <c r="K170" s="179" t="s">
        <v>143</v>
      </c>
      <c r="L170" s="53"/>
      <c r="M170" s="184"/>
      <c r="N170" s="185" t="s">
        <v>46</v>
      </c>
      <c r="O170" s="28"/>
      <c r="P170" s="28"/>
      <c r="Q170" s="186">
        <v>1.295E-06</v>
      </c>
      <c r="R170" s="186">
        <f>$Q$170*$H$170</f>
        <v>0.00021665350000000004</v>
      </c>
      <c r="S170" s="186">
        <v>0</v>
      </c>
      <c r="T170" s="187">
        <f>$S$170*$H$170</f>
        <v>0</v>
      </c>
      <c r="AR170" s="119" t="s">
        <v>144</v>
      </c>
      <c r="AT170" s="119" t="s">
        <v>139</v>
      </c>
      <c r="AU170" s="119" t="s">
        <v>83</v>
      </c>
      <c r="AY170" s="7" t="s">
        <v>137</v>
      </c>
      <c r="BE170" s="188">
        <f>IF($N$170="základní",$J$170,0)</f>
        <v>0</v>
      </c>
      <c r="BF170" s="188">
        <f>IF($N$170="snížená",$J$170,0)</f>
        <v>0</v>
      </c>
      <c r="BG170" s="188">
        <f>IF($N$170="zákl. přenesená",$J$170,0)</f>
        <v>0</v>
      </c>
      <c r="BH170" s="188">
        <f>IF($N$170="sníž. přenesená",$J$170,0)</f>
        <v>0</v>
      </c>
      <c r="BI170" s="188">
        <f>IF($N$170="nulová",$J$170,0)</f>
        <v>0</v>
      </c>
      <c r="BJ170" s="119" t="s">
        <v>21</v>
      </c>
      <c r="BK170" s="188">
        <f>ROUND($I$170*$H$170,2)</f>
        <v>0</v>
      </c>
      <c r="BL170" s="119" t="s">
        <v>144</v>
      </c>
      <c r="BM170" s="119" t="s">
        <v>737</v>
      </c>
    </row>
    <row r="171" spans="2:47" s="7" customFormat="1" ht="16.5" customHeight="1">
      <c r="B171" s="27"/>
      <c r="C171" s="28"/>
      <c r="D171" s="189" t="s">
        <v>146</v>
      </c>
      <c r="E171" s="28"/>
      <c r="F171" s="190" t="s">
        <v>738</v>
      </c>
      <c r="G171" s="28"/>
      <c r="H171" s="28"/>
      <c r="J171" s="28"/>
      <c r="K171" s="28"/>
      <c r="L171" s="53"/>
      <c r="M171" s="69"/>
      <c r="N171" s="28"/>
      <c r="O171" s="28"/>
      <c r="P171" s="28"/>
      <c r="Q171" s="28"/>
      <c r="R171" s="28"/>
      <c r="S171" s="28"/>
      <c r="T171" s="70"/>
      <c r="AT171" s="7" t="s">
        <v>146</v>
      </c>
      <c r="AU171" s="7" t="s">
        <v>83</v>
      </c>
    </row>
    <row r="172" spans="2:47" s="7" customFormat="1" ht="30.75" customHeight="1">
      <c r="B172" s="27"/>
      <c r="C172" s="28"/>
      <c r="D172" s="191" t="s">
        <v>222</v>
      </c>
      <c r="E172" s="28"/>
      <c r="F172" s="192" t="s">
        <v>739</v>
      </c>
      <c r="G172" s="28"/>
      <c r="H172" s="28"/>
      <c r="J172" s="28"/>
      <c r="K172" s="28"/>
      <c r="L172" s="53"/>
      <c r="M172" s="69"/>
      <c r="N172" s="28"/>
      <c r="O172" s="28"/>
      <c r="P172" s="28"/>
      <c r="Q172" s="28"/>
      <c r="R172" s="28"/>
      <c r="S172" s="28"/>
      <c r="T172" s="70"/>
      <c r="AT172" s="7" t="s">
        <v>222</v>
      </c>
      <c r="AU172" s="7" t="s">
        <v>83</v>
      </c>
    </row>
    <row r="173" spans="2:51" s="7" customFormat="1" ht="15.75" customHeight="1">
      <c r="B173" s="193"/>
      <c r="C173" s="194"/>
      <c r="D173" s="191" t="s">
        <v>150</v>
      </c>
      <c r="E173" s="195"/>
      <c r="F173" s="196" t="s">
        <v>689</v>
      </c>
      <c r="G173" s="194"/>
      <c r="H173" s="195"/>
      <c r="J173" s="194"/>
      <c r="K173" s="194"/>
      <c r="L173" s="197"/>
      <c r="M173" s="198"/>
      <c r="N173" s="194"/>
      <c r="O173" s="194"/>
      <c r="P173" s="194"/>
      <c r="Q173" s="194"/>
      <c r="R173" s="194"/>
      <c r="S173" s="194"/>
      <c r="T173" s="199"/>
      <c r="AT173" s="200" t="s">
        <v>150</v>
      </c>
      <c r="AU173" s="200" t="s">
        <v>83</v>
      </c>
      <c r="AV173" s="201" t="s">
        <v>21</v>
      </c>
      <c r="AW173" s="201" t="s">
        <v>113</v>
      </c>
      <c r="AX173" s="201" t="s">
        <v>75</v>
      </c>
      <c r="AY173" s="200" t="s">
        <v>137</v>
      </c>
    </row>
    <row r="174" spans="2:51" s="7" customFormat="1" ht="15.75" customHeight="1">
      <c r="B174" s="202"/>
      <c r="C174" s="203"/>
      <c r="D174" s="191" t="s">
        <v>150</v>
      </c>
      <c r="E174" s="204"/>
      <c r="F174" s="205" t="s">
        <v>690</v>
      </c>
      <c r="G174" s="203"/>
      <c r="H174" s="206">
        <v>167.3</v>
      </c>
      <c r="J174" s="203"/>
      <c r="K174" s="203"/>
      <c r="L174" s="207"/>
      <c r="M174" s="208"/>
      <c r="N174" s="203"/>
      <c r="O174" s="203"/>
      <c r="P174" s="203"/>
      <c r="Q174" s="203"/>
      <c r="R174" s="203"/>
      <c r="S174" s="203"/>
      <c r="T174" s="209"/>
      <c r="AT174" s="210" t="s">
        <v>150</v>
      </c>
      <c r="AU174" s="210" t="s">
        <v>83</v>
      </c>
      <c r="AV174" s="211" t="s">
        <v>83</v>
      </c>
      <c r="AW174" s="211" t="s">
        <v>113</v>
      </c>
      <c r="AX174" s="211" t="s">
        <v>75</v>
      </c>
      <c r="AY174" s="210" t="s">
        <v>137</v>
      </c>
    </row>
    <row r="175" spans="2:65" s="7" customFormat="1" ht="15.75" customHeight="1">
      <c r="B175" s="27"/>
      <c r="C175" s="177" t="s">
        <v>305</v>
      </c>
      <c r="D175" s="177" t="s">
        <v>139</v>
      </c>
      <c r="E175" s="178" t="s">
        <v>740</v>
      </c>
      <c r="F175" s="179" t="s">
        <v>601</v>
      </c>
      <c r="G175" s="180" t="s">
        <v>170</v>
      </c>
      <c r="H175" s="181">
        <v>337</v>
      </c>
      <c r="I175" s="182"/>
      <c r="J175" s="183">
        <f>ROUND($I$175*$H$175,2)</f>
        <v>0</v>
      </c>
      <c r="K175" s="179"/>
      <c r="L175" s="53"/>
      <c r="M175" s="184"/>
      <c r="N175" s="185" t="s">
        <v>46</v>
      </c>
      <c r="O175" s="28"/>
      <c r="P175" s="28"/>
      <c r="Q175" s="186">
        <v>5E-05</v>
      </c>
      <c r="R175" s="186">
        <f>$Q$175*$H$175</f>
        <v>0.01685</v>
      </c>
      <c r="S175" s="186">
        <v>0</v>
      </c>
      <c r="T175" s="187">
        <f>$S$175*$H$175</f>
        <v>0</v>
      </c>
      <c r="AR175" s="119" t="s">
        <v>144</v>
      </c>
      <c r="AT175" s="119" t="s">
        <v>139</v>
      </c>
      <c r="AU175" s="119" t="s">
        <v>83</v>
      </c>
      <c r="AY175" s="7" t="s">
        <v>137</v>
      </c>
      <c r="BE175" s="188">
        <f>IF($N$175="základní",$J$175,0)</f>
        <v>0</v>
      </c>
      <c r="BF175" s="188">
        <f>IF($N$175="snížená",$J$175,0)</f>
        <v>0</v>
      </c>
      <c r="BG175" s="188">
        <f>IF($N$175="zákl. přenesená",$J$175,0)</f>
        <v>0</v>
      </c>
      <c r="BH175" s="188">
        <f>IF($N$175="sníž. přenesená",$J$175,0)</f>
        <v>0</v>
      </c>
      <c r="BI175" s="188">
        <f>IF($N$175="nulová",$J$175,0)</f>
        <v>0</v>
      </c>
      <c r="BJ175" s="119" t="s">
        <v>21</v>
      </c>
      <c r="BK175" s="188">
        <f>ROUND($I$175*$H$175,2)</f>
        <v>0</v>
      </c>
      <c r="BL175" s="119" t="s">
        <v>144</v>
      </c>
      <c r="BM175" s="119" t="s">
        <v>602</v>
      </c>
    </row>
    <row r="176" spans="2:47" s="7" customFormat="1" ht="16.5" customHeight="1">
      <c r="B176" s="27"/>
      <c r="C176" s="28"/>
      <c r="D176" s="189" t="s">
        <v>146</v>
      </c>
      <c r="E176" s="28"/>
      <c r="F176" s="190" t="s">
        <v>603</v>
      </c>
      <c r="G176" s="28"/>
      <c r="H176" s="28"/>
      <c r="J176" s="28"/>
      <c r="K176" s="28"/>
      <c r="L176" s="53"/>
      <c r="M176" s="69"/>
      <c r="N176" s="28"/>
      <c r="O176" s="28"/>
      <c r="P176" s="28"/>
      <c r="Q176" s="28"/>
      <c r="R176" s="28"/>
      <c r="S176" s="28"/>
      <c r="T176" s="70"/>
      <c r="AT176" s="7" t="s">
        <v>146</v>
      </c>
      <c r="AU176" s="7" t="s">
        <v>83</v>
      </c>
    </row>
    <row r="177" spans="2:51" s="7" customFormat="1" ht="15.75" customHeight="1">
      <c r="B177" s="193"/>
      <c r="C177" s="194"/>
      <c r="D177" s="191" t="s">
        <v>150</v>
      </c>
      <c r="E177" s="195"/>
      <c r="F177" s="196" t="s">
        <v>741</v>
      </c>
      <c r="G177" s="194"/>
      <c r="H177" s="195"/>
      <c r="J177" s="194"/>
      <c r="K177" s="194"/>
      <c r="L177" s="197"/>
      <c r="M177" s="198"/>
      <c r="N177" s="194"/>
      <c r="O177" s="194"/>
      <c r="P177" s="194"/>
      <c r="Q177" s="194"/>
      <c r="R177" s="194"/>
      <c r="S177" s="194"/>
      <c r="T177" s="199"/>
      <c r="AT177" s="200" t="s">
        <v>150</v>
      </c>
      <c r="AU177" s="200" t="s">
        <v>83</v>
      </c>
      <c r="AV177" s="201" t="s">
        <v>21</v>
      </c>
      <c r="AW177" s="201" t="s">
        <v>113</v>
      </c>
      <c r="AX177" s="201" t="s">
        <v>75</v>
      </c>
      <c r="AY177" s="200" t="s">
        <v>137</v>
      </c>
    </row>
    <row r="178" spans="2:51" s="7" customFormat="1" ht="15.75" customHeight="1">
      <c r="B178" s="193"/>
      <c r="C178" s="194"/>
      <c r="D178" s="191" t="s">
        <v>150</v>
      </c>
      <c r="E178" s="195"/>
      <c r="F178" s="196" t="s">
        <v>742</v>
      </c>
      <c r="G178" s="194"/>
      <c r="H178" s="195"/>
      <c r="J178" s="194"/>
      <c r="K178" s="194"/>
      <c r="L178" s="197"/>
      <c r="M178" s="198"/>
      <c r="N178" s="194"/>
      <c r="O178" s="194"/>
      <c r="P178" s="194"/>
      <c r="Q178" s="194"/>
      <c r="R178" s="194"/>
      <c r="S178" s="194"/>
      <c r="T178" s="199"/>
      <c r="AT178" s="200" t="s">
        <v>150</v>
      </c>
      <c r="AU178" s="200" t="s">
        <v>83</v>
      </c>
      <c r="AV178" s="201" t="s">
        <v>21</v>
      </c>
      <c r="AW178" s="201" t="s">
        <v>113</v>
      </c>
      <c r="AX178" s="201" t="s">
        <v>75</v>
      </c>
      <c r="AY178" s="200" t="s">
        <v>137</v>
      </c>
    </row>
    <row r="179" spans="2:51" s="7" customFormat="1" ht="15.75" customHeight="1">
      <c r="B179" s="202"/>
      <c r="C179" s="203"/>
      <c r="D179" s="191" t="s">
        <v>150</v>
      </c>
      <c r="E179" s="204"/>
      <c r="F179" s="205" t="s">
        <v>743</v>
      </c>
      <c r="G179" s="203"/>
      <c r="H179" s="206">
        <v>337</v>
      </c>
      <c r="J179" s="203"/>
      <c r="K179" s="203"/>
      <c r="L179" s="207"/>
      <c r="M179" s="208"/>
      <c r="N179" s="203"/>
      <c r="O179" s="203"/>
      <c r="P179" s="203"/>
      <c r="Q179" s="203"/>
      <c r="R179" s="203"/>
      <c r="S179" s="203"/>
      <c r="T179" s="209"/>
      <c r="AT179" s="210" t="s">
        <v>150</v>
      </c>
      <c r="AU179" s="210" t="s">
        <v>83</v>
      </c>
      <c r="AV179" s="211" t="s">
        <v>83</v>
      </c>
      <c r="AW179" s="211" t="s">
        <v>113</v>
      </c>
      <c r="AX179" s="211" t="s">
        <v>75</v>
      </c>
      <c r="AY179" s="210" t="s">
        <v>137</v>
      </c>
    </row>
    <row r="180" spans="2:65" s="7" customFormat="1" ht="15.75" customHeight="1">
      <c r="B180" s="27"/>
      <c r="C180" s="177" t="s">
        <v>315</v>
      </c>
      <c r="D180" s="177" t="s">
        <v>139</v>
      </c>
      <c r="E180" s="178" t="s">
        <v>388</v>
      </c>
      <c r="F180" s="179" t="s">
        <v>389</v>
      </c>
      <c r="G180" s="180" t="s">
        <v>268</v>
      </c>
      <c r="H180" s="181">
        <v>66.8</v>
      </c>
      <c r="I180" s="182"/>
      <c r="J180" s="183">
        <f>ROUND($I$180*$H$180,2)</f>
        <v>0</v>
      </c>
      <c r="K180" s="179" t="s">
        <v>744</v>
      </c>
      <c r="L180" s="53"/>
      <c r="M180" s="184"/>
      <c r="N180" s="185" t="s">
        <v>46</v>
      </c>
      <c r="O180" s="28"/>
      <c r="P180" s="28"/>
      <c r="Q180" s="186">
        <v>0</v>
      </c>
      <c r="R180" s="186">
        <f>$Q$180*$H$180</f>
        <v>0</v>
      </c>
      <c r="S180" s="186">
        <v>0</v>
      </c>
      <c r="T180" s="187">
        <f>$S$180*$H$180</f>
        <v>0</v>
      </c>
      <c r="AR180" s="119" t="s">
        <v>144</v>
      </c>
      <c r="AT180" s="119" t="s">
        <v>139</v>
      </c>
      <c r="AU180" s="119" t="s">
        <v>83</v>
      </c>
      <c r="AY180" s="7" t="s">
        <v>137</v>
      </c>
      <c r="BE180" s="188">
        <f>IF($N$180="základní",$J$180,0)</f>
        <v>0</v>
      </c>
      <c r="BF180" s="188">
        <f>IF($N$180="snížená",$J$180,0)</f>
        <v>0</v>
      </c>
      <c r="BG180" s="188">
        <f>IF($N$180="zákl. přenesená",$J$180,0)</f>
        <v>0</v>
      </c>
      <c r="BH180" s="188">
        <f>IF($N$180="sníž. přenesená",$J$180,0)</f>
        <v>0</v>
      </c>
      <c r="BI180" s="188">
        <f>IF($N$180="nulová",$J$180,0)</f>
        <v>0</v>
      </c>
      <c r="BJ180" s="119" t="s">
        <v>21</v>
      </c>
      <c r="BK180" s="188">
        <f>ROUND($I$180*$H$180,2)</f>
        <v>0</v>
      </c>
      <c r="BL180" s="119" t="s">
        <v>144</v>
      </c>
      <c r="BM180" s="119" t="s">
        <v>745</v>
      </c>
    </row>
    <row r="181" spans="2:47" s="7" customFormat="1" ht="16.5" customHeight="1">
      <c r="B181" s="27"/>
      <c r="C181" s="28"/>
      <c r="D181" s="189" t="s">
        <v>146</v>
      </c>
      <c r="E181" s="28"/>
      <c r="F181" s="190" t="s">
        <v>389</v>
      </c>
      <c r="G181" s="28"/>
      <c r="H181" s="28"/>
      <c r="J181" s="28"/>
      <c r="K181" s="28"/>
      <c r="L181" s="53"/>
      <c r="M181" s="69"/>
      <c r="N181" s="28"/>
      <c r="O181" s="28"/>
      <c r="P181" s="28"/>
      <c r="Q181" s="28"/>
      <c r="R181" s="28"/>
      <c r="S181" s="28"/>
      <c r="T181" s="70"/>
      <c r="AT181" s="7" t="s">
        <v>146</v>
      </c>
      <c r="AU181" s="7" t="s">
        <v>83</v>
      </c>
    </row>
    <row r="182" spans="2:51" s="7" customFormat="1" ht="15.75" customHeight="1">
      <c r="B182" s="193"/>
      <c r="C182" s="194"/>
      <c r="D182" s="191" t="s">
        <v>150</v>
      </c>
      <c r="E182" s="195"/>
      <c r="F182" s="196" t="s">
        <v>746</v>
      </c>
      <c r="G182" s="194"/>
      <c r="H182" s="195"/>
      <c r="J182" s="194"/>
      <c r="K182" s="194"/>
      <c r="L182" s="197"/>
      <c r="M182" s="198"/>
      <c r="N182" s="194"/>
      <c r="O182" s="194"/>
      <c r="P182" s="194"/>
      <c r="Q182" s="194"/>
      <c r="R182" s="194"/>
      <c r="S182" s="194"/>
      <c r="T182" s="199"/>
      <c r="AT182" s="200" t="s">
        <v>150</v>
      </c>
      <c r="AU182" s="200" t="s">
        <v>83</v>
      </c>
      <c r="AV182" s="201" t="s">
        <v>21</v>
      </c>
      <c r="AW182" s="201" t="s">
        <v>113</v>
      </c>
      <c r="AX182" s="201" t="s">
        <v>75</v>
      </c>
      <c r="AY182" s="200" t="s">
        <v>137</v>
      </c>
    </row>
    <row r="183" spans="2:51" s="7" customFormat="1" ht="15.75" customHeight="1">
      <c r="B183" s="193"/>
      <c r="C183" s="194"/>
      <c r="D183" s="191" t="s">
        <v>150</v>
      </c>
      <c r="E183" s="195"/>
      <c r="F183" s="196" t="s">
        <v>747</v>
      </c>
      <c r="G183" s="194"/>
      <c r="H183" s="195"/>
      <c r="J183" s="194"/>
      <c r="K183" s="194"/>
      <c r="L183" s="197"/>
      <c r="M183" s="198"/>
      <c r="N183" s="194"/>
      <c r="O183" s="194"/>
      <c r="P183" s="194"/>
      <c r="Q183" s="194"/>
      <c r="R183" s="194"/>
      <c r="S183" s="194"/>
      <c r="T183" s="199"/>
      <c r="AT183" s="200" t="s">
        <v>150</v>
      </c>
      <c r="AU183" s="200" t="s">
        <v>83</v>
      </c>
      <c r="AV183" s="201" t="s">
        <v>21</v>
      </c>
      <c r="AW183" s="201" t="s">
        <v>113</v>
      </c>
      <c r="AX183" s="201" t="s">
        <v>75</v>
      </c>
      <c r="AY183" s="200" t="s">
        <v>137</v>
      </c>
    </row>
    <row r="184" spans="2:51" s="7" customFormat="1" ht="15.75" customHeight="1">
      <c r="B184" s="202"/>
      <c r="C184" s="203"/>
      <c r="D184" s="191" t="s">
        <v>150</v>
      </c>
      <c r="E184" s="204"/>
      <c r="F184" s="205" t="s">
        <v>748</v>
      </c>
      <c r="G184" s="203"/>
      <c r="H184" s="206">
        <v>66.8</v>
      </c>
      <c r="J184" s="203"/>
      <c r="K184" s="203"/>
      <c r="L184" s="207"/>
      <c r="M184" s="208"/>
      <c r="N184" s="203"/>
      <c r="O184" s="203"/>
      <c r="P184" s="203"/>
      <c r="Q184" s="203"/>
      <c r="R184" s="203"/>
      <c r="S184" s="203"/>
      <c r="T184" s="209"/>
      <c r="AT184" s="210" t="s">
        <v>150</v>
      </c>
      <c r="AU184" s="210" t="s">
        <v>83</v>
      </c>
      <c r="AV184" s="211" t="s">
        <v>83</v>
      </c>
      <c r="AW184" s="211" t="s">
        <v>113</v>
      </c>
      <c r="AX184" s="211" t="s">
        <v>75</v>
      </c>
      <c r="AY184" s="210" t="s">
        <v>137</v>
      </c>
    </row>
    <row r="185" spans="2:65" s="7" customFormat="1" ht="15.75" customHeight="1">
      <c r="B185" s="27"/>
      <c r="C185" s="177" t="s">
        <v>323</v>
      </c>
      <c r="D185" s="177" t="s">
        <v>139</v>
      </c>
      <c r="E185" s="178" t="s">
        <v>393</v>
      </c>
      <c r="F185" s="179" t="s">
        <v>394</v>
      </c>
      <c r="G185" s="180" t="s">
        <v>268</v>
      </c>
      <c r="H185" s="181">
        <v>66.8</v>
      </c>
      <c r="I185" s="182"/>
      <c r="J185" s="183">
        <f>ROUND($I$185*$H$185,2)</f>
        <v>0</v>
      </c>
      <c r="K185" s="179" t="s">
        <v>143</v>
      </c>
      <c r="L185" s="53"/>
      <c r="M185" s="184"/>
      <c r="N185" s="185" t="s">
        <v>46</v>
      </c>
      <c r="O185" s="28"/>
      <c r="P185" s="28"/>
      <c r="Q185" s="186">
        <v>0</v>
      </c>
      <c r="R185" s="186">
        <f>$Q$185*$H$185</f>
        <v>0</v>
      </c>
      <c r="S185" s="186">
        <v>0.0779</v>
      </c>
      <c r="T185" s="187">
        <f>$S$185*$H$185</f>
        <v>5.20372</v>
      </c>
      <c r="AR185" s="119" t="s">
        <v>144</v>
      </c>
      <c r="AT185" s="119" t="s">
        <v>139</v>
      </c>
      <c r="AU185" s="119" t="s">
        <v>83</v>
      </c>
      <c r="AY185" s="7" t="s">
        <v>137</v>
      </c>
      <c r="BE185" s="188">
        <f>IF($N$185="základní",$J$185,0)</f>
        <v>0</v>
      </c>
      <c r="BF185" s="188">
        <f>IF($N$185="snížená",$J$185,0)</f>
        <v>0</v>
      </c>
      <c r="BG185" s="188">
        <f>IF($N$185="zákl. přenesená",$J$185,0)</f>
        <v>0</v>
      </c>
      <c r="BH185" s="188">
        <f>IF($N$185="sníž. přenesená",$J$185,0)</f>
        <v>0</v>
      </c>
      <c r="BI185" s="188">
        <f>IF($N$185="nulová",$J$185,0)</f>
        <v>0</v>
      </c>
      <c r="BJ185" s="119" t="s">
        <v>21</v>
      </c>
      <c r="BK185" s="188">
        <f>ROUND($I$185*$H$185,2)</f>
        <v>0</v>
      </c>
      <c r="BL185" s="119" t="s">
        <v>144</v>
      </c>
      <c r="BM185" s="119" t="s">
        <v>749</v>
      </c>
    </row>
    <row r="186" spans="2:47" s="7" customFormat="1" ht="27" customHeight="1">
      <c r="B186" s="27"/>
      <c r="C186" s="28"/>
      <c r="D186" s="189" t="s">
        <v>146</v>
      </c>
      <c r="E186" s="28"/>
      <c r="F186" s="190" t="s">
        <v>396</v>
      </c>
      <c r="G186" s="28"/>
      <c r="H186" s="28"/>
      <c r="J186" s="28"/>
      <c r="K186" s="28"/>
      <c r="L186" s="53"/>
      <c r="M186" s="69"/>
      <c r="N186" s="28"/>
      <c r="O186" s="28"/>
      <c r="P186" s="28"/>
      <c r="Q186" s="28"/>
      <c r="R186" s="28"/>
      <c r="S186" s="28"/>
      <c r="T186" s="70"/>
      <c r="AT186" s="7" t="s">
        <v>146</v>
      </c>
      <c r="AU186" s="7" t="s">
        <v>83</v>
      </c>
    </row>
    <row r="187" spans="2:51" s="7" customFormat="1" ht="15.75" customHeight="1">
      <c r="B187" s="193"/>
      <c r="C187" s="194"/>
      <c r="D187" s="191" t="s">
        <v>150</v>
      </c>
      <c r="E187" s="195"/>
      <c r="F187" s="196" t="s">
        <v>746</v>
      </c>
      <c r="G187" s="194"/>
      <c r="H187" s="195"/>
      <c r="J187" s="194"/>
      <c r="K187" s="194"/>
      <c r="L187" s="197"/>
      <c r="M187" s="198"/>
      <c r="N187" s="194"/>
      <c r="O187" s="194"/>
      <c r="P187" s="194"/>
      <c r="Q187" s="194"/>
      <c r="R187" s="194"/>
      <c r="S187" s="194"/>
      <c r="T187" s="199"/>
      <c r="AT187" s="200" t="s">
        <v>150</v>
      </c>
      <c r="AU187" s="200" t="s">
        <v>83</v>
      </c>
      <c r="AV187" s="201" t="s">
        <v>21</v>
      </c>
      <c r="AW187" s="201" t="s">
        <v>113</v>
      </c>
      <c r="AX187" s="201" t="s">
        <v>75</v>
      </c>
      <c r="AY187" s="200" t="s">
        <v>137</v>
      </c>
    </row>
    <row r="188" spans="2:51" s="7" customFormat="1" ht="15.75" customHeight="1">
      <c r="B188" s="193"/>
      <c r="C188" s="194"/>
      <c r="D188" s="191" t="s">
        <v>150</v>
      </c>
      <c r="E188" s="195"/>
      <c r="F188" s="196" t="s">
        <v>747</v>
      </c>
      <c r="G188" s="194"/>
      <c r="H188" s="195"/>
      <c r="J188" s="194"/>
      <c r="K188" s="194"/>
      <c r="L188" s="197"/>
      <c r="M188" s="198"/>
      <c r="N188" s="194"/>
      <c r="O188" s="194"/>
      <c r="P188" s="194"/>
      <c r="Q188" s="194"/>
      <c r="R188" s="194"/>
      <c r="S188" s="194"/>
      <c r="T188" s="199"/>
      <c r="AT188" s="200" t="s">
        <v>150</v>
      </c>
      <c r="AU188" s="200" t="s">
        <v>83</v>
      </c>
      <c r="AV188" s="201" t="s">
        <v>21</v>
      </c>
      <c r="AW188" s="201" t="s">
        <v>113</v>
      </c>
      <c r="AX188" s="201" t="s">
        <v>75</v>
      </c>
      <c r="AY188" s="200" t="s">
        <v>137</v>
      </c>
    </row>
    <row r="189" spans="2:51" s="7" customFormat="1" ht="15.75" customHeight="1">
      <c r="B189" s="202"/>
      <c r="C189" s="203"/>
      <c r="D189" s="191" t="s">
        <v>150</v>
      </c>
      <c r="E189" s="204"/>
      <c r="F189" s="205" t="s">
        <v>748</v>
      </c>
      <c r="G189" s="203"/>
      <c r="H189" s="206">
        <v>66.8</v>
      </c>
      <c r="J189" s="203"/>
      <c r="K189" s="203"/>
      <c r="L189" s="207"/>
      <c r="M189" s="208"/>
      <c r="N189" s="203"/>
      <c r="O189" s="203"/>
      <c r="P189" s="203"/>
      <c r="Q189" s="203"/>
      <c r="R189" s="203"/>
      <c r="S189" s="203"/>
      <c r="T189" s="209"/>
      <c r="AT189" s="210" t="s">
        <v>150</v>
      </c>
      <c r="AU189" s="210" t="s">
        <v>83</v>
      </c>
      <c r="AV189" s="211" t="s">
        <v>83</v>
      </c>
      <c r="AW189" s="211" t="s">
        <v>113</v>
      </c>
      <c r="AX189" s="211" t="s">
        <v>75</v>
      </c>
      <c r="AY189" s="210" t="s">
        <v>137</v>
      </c>
    </row>
    <row r="190" spans="2:65" s="7" customFormat="1" ht="15.75" customHeight="1">
      <c r="B190" s="27"/>
      <c r="C190" s="177" t="s">
        <v>333</v>
      </c>
      <c r="D190" s="177" t="s">
        <v>139</v>
      </c>
      <c r="E190" s="178" t="s">
        <v>750</v>
      </c>
      <c r="F190" s="179" t="s">
        <v>751</v>
      </c>
      <c r="G190" s="180" t="s">
        <v>170</v>
      </c>
      <c r="H190" s="181">
        <v>334</v>
      </c>
      <c r="I190" s="182"/>
      <c r="J190" s="183">
        <f>ROUND($I$190*$H$190,2)</f>
        <v>0</v>
      </c>
      <c r="K190" s="179"/>
      <c r="L190" s="53"/>
      <c r="M190" s="184"/>
      <c r="N190" s="185" t="s">
        <v>46</v>
      </c>
      <c r="O190" s="28"/>
      <c r="P190" s="28"/>
      <c r="Q190" s="186">
        <v>0</v>
      </c>
      <c r="R190" s="186">
        <f>$Q$190*$H$190</f>
        <v>0</v>
      </c>
      <c r="S190" s="186">
        <v>0.0779</v>
      </c>
      <c r="T190" s="187">
        <f>$S$190*$H$190</f>
        <v>26.0186</v>
      </c>
      <c r="AR190" s="119" t="s">
        <v>144</v>
      </c>
      <c r="AT190" s="119" t="s">
        <v>139</v>
      </c>
      <c r="AU190" s="119" t="s">
        <v>83</v>
      </c>
      <c r="AY190" s="7" t="s">
        <v>137</v>
      </c>
      <c r="BE190" s="188">
        <f>IF($N$190="základní",$J$190,0)</f>
        <v>0</v>
      </c>
      <c r="BF190" s="188">
        <f>IF($N$190="snížená",$J$190,0)</f>
        <v>0</v>
      </c>
      <c r="BG190" s="188">
        <f>IF($N$190="zákl. přenesená",$J$190,0)</f>
        <v>0</v>
      </c>
      <c r="BH190" s="188">
        <f>IF($N$190="sníž. přenesená",$J$190,0)</f>
        <v>0</v>
      </c>
      <c r="BI190" s="188">
        <f>IF($N$190="nulová",$J$190,0)</f>
        <v>0</v>
      </c>
      <c r="BJ190" s="119" t="s">
        <v>21</v>
      </c>
      <c r="BK190" s="188">
        <f>ROUND($I$190*$H$190,2)</f>
        <v>0</v>
      </c>
      <c r="BL190" s="119" t="s">
        <v>144</v>
      </c>
      <c r="BM190" s="119" t="s">
        <v>616</v>
      </c>
    </row>
    <row r="191" spans="2:47" s="7" customFormat="1" ht="16.5" customHeight="1">
      <c r="B191" s="27"/>
      <c r="C191" s="28"/>
      <c r="D191" s="189" t="s">
        <v>146</v>
      </c>
      <c r="E191" s="28"/>
      <c r="F191" s="190" t="s">
        <v>752</v>
      </c>
      <c r="G191" s="28"/>
      <c r="H191" s="28"/>
      <c r="J191" s="28"/>
      <c r="K191" s="28"/>
      <c r="L191" s="53"/>
      <c r="M191" s="69"/>
      <c r="N191" s="28"/>
      <c r="O191" s="28"/>
      <c r="P191" s="28"/>
      <c r="Q191" s="28"/>
      <c r="R191" s="28"/>
      <c r="S191" s="28"/>
      <c r="T191" s="70"/>
      <c r="AT191" s="7" t="s">
        <v>146</v>
      </c>
      <c r="AU191" s="7" t="s">
        <v>83</v>
      </c>
    </row>
    <row r="192" spans="2:47" s="7" customFormat="1" ht="30.75" customHeight="1">
      <c r="B192" s="27"/>
      <c r="C192" s="28"/>
      <c r="D192" s="191" t="s">
        <v>222</v>
      </c>
      <c r="E192" s="28"/>
      <c r="F192" s="192" t="s">
        <v>753</v>
      </c>
      <c r="G192" s="28"/>
      <c r="H192" s="28"/>
      <c r="J192" s="28"/>
      <c r="K192" s="28"/>
      <c r="L192" s="53"/>
      <c r="M192" s="69"/>
      <c r="N192" s="28"/>
      <c r="O192" s="28"/>
      <c r="P192" s="28"/>
      <c r="Q192" s="28"/>
      <c r="R192" s="28"/>
      <c r="S192" s="28"/>
      <c r="T192" s="70"/>
      <c r="AT192" s="7" t="s">
        <v>222</v>
      </c>
      <c r="AU192" s="7" t="s">
        <v>83</v>
      </c>
    </row>
    <row r="193" spans="2:51" s="7" customFormat="1" ht="15.75" customHeight="1">
      <c r="B193" s="193"/>
      <c r="C193" s="194"/>
      <c r="D193" s="191" t="s">
        <v>150</v>
      </c>
      <c r="E193" s="195"/>
      <c r="F193" s="196" t="s">
        <v>754</v>
      </c>
      <c r="G193" s="194"/>
      <c r="H193" s="195"/>
      <c r="J193" s="194"/>
      <c r="K193" s="194"/>
      <c r="L193" s="197"/>
      <c r="M193" s="198"/>
      <c r="N193" s="194"/>
      <c r="O193" s="194"/>
      <c r="P193" s="194"/>
      <c r="Q193" s="194"/>
      <c r="R193" s="194"/>
      <c r="S193" s="194"/>
      <c r="T193" s="199"/>
      <c r="AT193" s="200" t="s">
        <v>150</v>
      </c>
      <c r="AU193" s="200" t="s">
        <v>83</v>
      </c>
      <c r="AV193" s="201" t="s">
        <v>21</v>
      </c>
      <c r="AW193" s="201" t="s">
        <v>113</v>
      </c>
      <c r="AX193" s="201" t="s">
        <v>75</v>
      </c>
      <c r="AY193" s="200" t="s">
        <v>137</v>
      </c>
    </row>
    <row r="194" spans="2:51" s="7" customFormat="1" ht="15.75" customHeight="1">
      <c r="B194" s="202"/>
      <c r="C194" s="203"/>
      <c r="D194" s="191" t="s">
        <v>150</v>
      </c>
      <c r="E194" s="204"/>
      <c r="F194" s="205" t="s">
        <v>755</v>
      </c>
      <c r="G194" s="203"/>
      <c r="H194" s="206">
        <v>334</v>
      </c>
      <c r="J194" s="203"/>
      <c r="K194" s="203"/>
      <c r="L194" s="207"/>
      <c r="M194" s="208"/>
      <c r="N194" s="203"/>
      <c r="O194" s="203"/>
      <c r="P194" s="203"/>
      <c r="Q194" s="203"/>
      <c r="R194" s="203"/>
      <c r="S194" s="203"/>
      <c r="T194" s="209"/>
      <c r="AT194" s="210" t="s">
        <v>150</v>
      </c>
      <c r="AU194" s="210" t="s">
        <v>83</v>
      </c>
      <c r="AV194" s="211" t="s">
        <v>83</v>
      </c>
      <c r="AW194" s="211" t="s">
        <v>113</v>
      </c>
      <c r="AX194" s="211" t="s">
        <v>75</v>
      </c>
      <c r="AY194" s="210" t="s">
        <v>137</v>
      </c>
    </row>
    <row r="195" spans="2:65" s="7" customFormat="1" ht="15.75" customHeight="1">
      <c r="B195" s="27"/>
      <c r="C195" s="177" t="s">
        <v>342</v>
      </c>
      <c r="D195" s="177" t="s">
        <v>139</v>
      </c>
      <c r="E195" s="178" t="s">
        <v>399</v>
      </c>
      <c r="F195" s="179" t="s">
        <v>400</v>
      </c>
      <c r="G195" s="180" t="s">
        <v>268</v>
      </c>
      <c r="H195" s="181">
        <v>66.8</v>
      </c>
      <c r="I195" s="182"/>
      <c r="J195" s="183">
        <f>ROUND($I$195*$H$195,2)</f>
        <v>0</v>
      </c>
      <c r="K195" s="179" t="s">
        <v>744</v>
      </c>
      <c r="L195" s="53"/>
      <c r="M195" s="184"/>
      <c r="N195" s="185" t="s">
        <v>46</v>
      </c>
      <c r="O195" s="28"/>
      <c r="P195" s="28"/>
      <c r="Q195" s="186">
        <v>0.07816</v>
      </c>
      <c r="R195" s="186">
        <f>$Q$195*$H$195</f>
        <v>5.221087999999999</v>
      </c>
      <c r="S195" s="186">
        <v>0</v>
      </c>
      <c r="T195" s="187">
        <f>$S$195*$H$195</f>
        <v>0</v>
      </c>
      <c r="AR195" s="119" t="s">
        <v>144</v>
      </c>
      <c r="AT195" s="119" t="s">
        <v>139</v>
      </c>
      <c r="AU195" s="119" t="s">
        <v>83</v>
      </c>
      <c r="AY195" s="7" t="s">
        <v>137</v>
      </c>
      <c r="BE195" s="188">
        <f>IF($N$195="základní",$J$195,0)</f>
        <v>0</v>
      </c>
      <c r="BF195" s="188">
        <f>IF($N$195="snížená",$J$195,0)</f>
        <v>0</v>
      </c>
      <c r="BG195" s="188">
        <f>IF($N$195="zákl. přenesená",$J$195,0)</f>
        <v>0</v>
      </c>
      <c r="BH195" s="188">
        <f>IF($N$195="sníž. přenesená",$J$195,0)</f>
        <v>0</v>
      </c>
      <c r="BI195" s="188">
        <f>IF($N$195="nulová",$J$195,0)</f>
        <v>0</v>
      </c>
      <c r="BJ195" s="119" t="s">
        <v>21</v>
      </c>
      <c r="BK195" s="188">
        <f>ROUND($I$195*$H$195,2)</f>
        <v>0</v>
      </c>
      <c r="BL195" s="119" t="s">
        <v>144</v>
      </c>
      <c r="BM195" s="119" t="s">
        <v>756</v>
      </c>
    </row>
    <row r="196" spans="2:47" s="7" customFormat="1" ht="27" customHeight="1">
      <c r="B196" s="27"/>
      <c r="C196" s="28"/>
      <c r="D196" s="189" t="s">
        <v>146</v>
      </c>
      <c r="E196" s="28"/>
      <c r="F196" s="190" t="s">
        <v>402</v>
      </c>
      <c r="G196" s="28"/>
      <c r="H196" s="28"/>
      <c r="J196" s="28"/>
      <c r="K196" s="28"/>
      <c r="L196" s="53"/>
      <c r="M196" s="69"/>
      <c r="N196" s="28"/>
      <c r="O196" s="28"/>
      <c r="P196" s="28"/>
      <c r="Q196" s="28"/>
      <c r="R196" s="28"/>
      <c r="S196" s="28"/>
      <c r="T196" s="70"/>
      <c r="AT196" s="7" t="s">
        <v>146</v>
      </c>
      <c r="AU196" s="7" t="s">
        <v>83</v>
      </c>
    </row>
    <row r="197" spans="2:51" s="7" customFormat="1" ht="15.75" customHeight="1">
      <c r="B197" s="193"/>
      <c r="C197" s="194"/>
      <c r="D197" s="191" t="s">
        <v>150</v>
      </c>
      <c r="E197" s="195"/>
      <c r="F197" s="196" t="s">
        <v>746</v>
      </c>
      <c r="G197" s="194"/>
      <c r="H197" s="195"/>
      <c r="J197" s="194"/>
      <c r="K197" s="194"/>
      <c r="L197" s="197"/>
      <c r="M197" s="198"/>
      <c r="N197" s="194"/>
      <c r="O197" s="194"/>
      <c r="P197" s="194"/>
      <c r="Q197" s="194"/>
      <c r="R197" s="194"/>
      <c r="S197" s="194"/>
      <c r="T197" s="199"/>
      <c r="AT197" s="200" t="s">
        <v>150</v>
      </c>
      <c r="AU197" s="200" t="s">
        <v>83</v>
      </c>
      <c r="AV197" s="201" t="s">
        <v>21</v>
      </c>
      <c r="AW197" s="201" t="s">
        <v>113</v>
      </c>
      <c r="AX197" s="201" t="s">
        <v>75</v>
      </c>
      <c r="AY197" s="200" t="s">
        <v>137</v>
      </c>
    </row>
    <row r="198" spans="2:51" s="7" customFormat="1" ht="15.75" customHeight="1">
      <c r="B198" s="193"/>
      <c r="C198" s="194"/>
      <c r="D198" s="191" t="s">
        <v>150</v>
      </c>
      <c r="E198" s="195"/>
      <c r="F198" s="196" t="s">
        <v>747</v>
      </c>
      <c r="G198" s="194"/>
      <c r="H198" s="195"/>
      <c r="J198" s="194"/>
      <c r="K198" s="194"/>
      <c r="L198" s="197"/>
      <c r="M198" s="198"/>
      <c r="N198" s="194"/>
      <c r="O198" s="194"/>
      <c r="P198" s="194"/>
      <c r="Q198" s="194"/>
      <c r="R198" s="194"/>
      <c r="S198" s="194"/>
      <c r="T198" s="199"/>
      <c r="AT198" s="200" t="s">
        <v>150</v>
      </c>
      <c r="AU198" s="200" t="s">
        <v>83</v>
      </c>
      <c r="AV198" s="201" t="s">
        <v>21</v>
      </c>
      <c r="AW198" s="201" t="s">
        <v>113</v>
      </c>
      <c r="AX198" s="201" t="s">
        <v>75</v>
      </c>
      <c r="AY198" s="200" t="s">
        <v>137</v>
      </c>
    </row>
    <row r="199" spans="2:51" s="7" customFormat="1" ht="15.75" customHeight="1">
      <c r="B199" s="202"/>
      <c r="C199" s="203"/>
      <c r="D199" s="191" t="s">
        <v>150</v>
      </c>
      <c r="E199" s="204"/>
      <c r="F199" s="205" t="s">
        <v>748</v>
      </c>
      <c r="G199" s="203"/>
      <c r="H199" s="206">
        <v>66.8</v>
      </c>
      <c r="J199" s="203"/>
      <c r="K199" s="203"/>
      <c r="L199" s="207"/>
      <c r="M199" s="208"/>
      <c r="N199" s="203"/>
      <c r="O199" s="203"/>
      <c r="P199" s="203"/>
      <c r="Q199" s="203"/>
      <c r="R199" s="203"/>
      <c r="S199" s="203"/>
      <c r="T199" s="209"/>
      <c r="AT199" s="210" t="s">
        <v>150</v>
      </c>
      <c r="AU199" s="210" t="s">
        <v>83</v>
      </c>
      <c r="AV199" s="211" t="s">
        <v>83</v>
      </c>
      <c r="AW199" s="211" t="s">
        <v>113</v>
      </c>
      <c r="AX199" s="211" t="s">
        <v>75</v>
      </c>
      <c r="AY199" s="210" t="s">
        <v>137</v>
      </c>
    </row>
    <row r="200" spans="2:65" s="7" customFormat="1" ht="15.75" customHeight="1">
      <c r="B200" s="27"/>
      <c r="C200" s="177" t="s">
        <v>351</v>
      </c>
      <c r="D200" s="177" t="s">
        <v>139</v>
      </c>
      <c r="E200" s="178" t="s">
        <v>405</v>
      </c>
      <c r="F200" s="179" t="s">
        <v>406</v>
      </c>
      <c r="G200" s="180" t="s">
        <v>268</v>
      </c>
      <c r="H200" s="181">
        <v>66.8</v>
      </c>
      <c r="I200" s="182"/>
      <c r="J200" s="183">
        <f>ROUND($I$200*$H$200,2)</f>
        <v>0</v>
      </c>
      <c r="K200" s="179" t="s">
        <v>744</v>
      </c>
      <c r="L200" s="53"/>
      <c r="M200" s="184"/>
      <c r="N200" s="185" t="s">
        <v>46</v>
      </c>
      <c r="O200" s="28"/>
      <c r="P200" s="28"/>
      <c r="Q200" s="186">
        <v>0</v>
      </c>
      <c r="R200" s="186">
        <f>$Q$200*$H$200</f>
        <v>0</v>
      </c>
      <c r="S200" s="186">
        <v>0</v>
      </c>
      <c r="T200" s="187">
        <f>$S$200*$H$200</f>
        <v>0</v>
      </c>
      <c r="AR200" s="119" t="s">
        <v>144</v>
      </c>
      <c r="AT200" s="119" t="s">
        <v>139</v>
      </c>
      <c r="AU200" s="119" t="s">
        <v>83</v>
      </c>
      <c r="AY200" s="7" t="s">
        <v>137</v>
      </c>
      <c r="BE200" s="188">
        <f>IF($N$200="základní",$J$200,0)</f>
        <v>0</v>
      </c>
      <c r="BF200" s="188">
        <f>IF($N$200="snížená",$J$200,0)</f>
        <v>0</v>
      </c>
      <c r="BG200" s="188">
        <f>IF($N$200="zákl. přenesená",$J$200,0)</f>
        <v>0</v>
      </c>
      <c r="BH200" s="188">
        <f>IF($N$200="sníž. přenesená",$J$200,0)</f>
        <v>0</v>
      </c>
      <c r="BI200" s="188">
        <f>IF($N$200="nulová",$J$200,0)</f>
        <v>0</v>
      </c>
      <c r="BJ200" s="119" t="s">
        <v>21</v>
      </c>
      <c r="BK200" s="188">
        <f>ROUND($I$200*$H$200,2)</f>
        <v>0</v>
      </c>
      <c r="BL200" s="119" t="s">
        <v>144</v>
      </c>
      <c r="BM200" s="119" t="s">
        <v>757</v>
      </c>
    </row>
    <row r="201" spans="2:47" s="7" customFormat="1" ht="16.5" customHeight="1">
      <c r="B201" s="27"/>
      <c r="C201" s="28"/>
      <c r="D201" s="189" t="s">
        <v>146</v>
      </c>
      <c r="E201" s="28"/>
      <c r="F201" s="190" t="s">
        <v>408</v>
      </c>
      <c r="G201" s="28"/>
      <c r="H201" s="28"/>
      <c r="J201" s="28"/>
      <c r="K201" s="28"/>
      <c r="L201" s="53"/>
      <c r="M201" s="69"/>
      <c r="N201" s="28"/>
      <c r="O201" s="28"/>
      <c r="P201" s="28"/>
      <c r="Q201" s="28"/>
      <c r="R201" s="28"/>
      <c r="S201" s="28"/>
      <c r="T201" s="70"/>
      <c r="AT201" s="7" t="s">
        <v>146</v>
      </c>
      <c r="AU201" s="7" t="s">
        <v>83</v>
      </c>
    </row>
    <row r="202" spans="2:51" s="7" customFormat="1" ht="15.75" customHeight="1">
      <c r="B202" s="193"/>
      <c r="C202" s="194"/>
      <c r="D202" s="191" t="s">
        <v>150</v>
      </c>
      <c r="E202" s="195"/>
      <c r="F202" s="196" t="s">
        <v>746</v>
      </c>
      <c r="G202" s="194"/>
      <c r="H202" s="195"/>
      <c r="J202" s="194"/>
      <c r="K202" s="194"/>
      <c r="L202" s="197"/>
      <c r="M202" s="198"/>
      <c r="N202" s="194"/>
      <c r="O202" s="194"/>
      <c r="P202" s="194"/>
      <c r="Q202" s="194"/>
      <c r="R202" s="194"/>
      <c r="S202" s="194"/>
      <c r="T202" s="199"/>
      <c r="AT202" s="200" t="s">
        <v>150</v>
      </c>
      <c r="AU202" s="200" t="s">
        <v>83</v>
      </c>
      <c r="AV202" s="201" t="s">
        <v>21</v>
      </c>
      <c r="AW202" s="201" t="s">
        <v>113</v>
      </c>
      <c r="AX202" s="201" t="s">
        <v>75</v>
      </c>
      <c r="AY202" s="200" t="s">
        <v>137</v>
      </c>
    </row>
    <row r="203" spans="2:51" s="7" customFormat="1" ht="15.75" customHeight="1">
      <c r="B203" s="193"/>
      <c r="C203" s="194"/>
      <c r="D203" s="191" t="s">
        <v>150</v>
      </c>
      <c r="E203" s="195"/>
      <c r="F203" s="196" t="s">
        <v>747</v>
      </c>
      <c r="G203" s="194"/>
      <c r="H203" s="195"/>
      <c r="J203" s="194"/>
      <c r="K203" s="194"/>
      <c r="L203" s="197"/>
      <c r="M203" s="198"/>
      <c r="N203" s="194"/>
      <c r="O203" s="194"/>
      <c r="P203" s="194"/>
      <c r="Q203" s="194"/>
      <c r="R203" s="194"/>
      <c r="S203" s="194"/>
      <c r="T203" s="199"/>
      <c r="AT203" s="200" t="s">
        <v>150</v>
      </c>
      <c r="AU203" s="200" t="s">
        <v>83</v>
      </c>
      <c r="AV203" s="201" t="s">
        <v>21</v>
      </c>
      <c r="AW203" s="201" t="s">
        <v>113</v>
      </c>
      <c r="AX203" s="201" t="s">
        <v>75</v>
      </c>
      <c r="AY203" s="200" t="s">
        <v>137</v>
      </c>
    </row>
    <row r="204" spans="2:51" s="7" customFormat="1" ht="15.75" customHeight="1">
      <c r="B204" s="202"/>
      <c r="C204" s="203"/>
      <c r="D204" s="191" t="s">
        <v>150</v>
      </c>
      <c r="E204" s="204"/>
      <c r="F204" s="205" t="s">
        <v>748</v>
      </c>
      <c r="G204" s="203"/>
      <c r="H204" s="206">
        <v>66.8</v>
      </c>
      <c r="J204" s="203"/>
      <c r="K204" s="203"/>
      <c r="L204" s="207"/>
      <c r="M204" s="208"/>
      <c r="N204" s="203"/>
      <c r="O204" s="203"/>
      <c r="P204" s="203"/>
      <c r="Q204" s="203"/>
      <c r="R204" s="203"/>
      <c r="S204" s="203"/>
      <c r="T204" s="209"/>
      <c r="AT204" s="210" t="s">
        <v>150</v>
      </c>
      <c r="AU204" s="210" t="s">
        <v>83</v>
      </c>
      <c r="AV204" s="211" t="s">
        <v>83</v>
      </c>
      <c r="AW204" s="211" t="s">
        <v>113</v>
      </c>
      <c r="AX204" s="211" t="s">
        <v>75</v>
      </c>
      <c r="AY204" s="210" t="s">
        <v>137</v>
      </c>
    </row>
    <row r="205" spans="2:63" s="163" customFormat="1" ht="30.75" customHeight="1">
      <c r="B205" s="164"/>
      <c r="C205" s="165"/>
      <c r="D205" s="166" t="s">
        <v>74</v>
      </c>
      <c r="E205" s="175" t="s">
        <v>758</v>
      </c>
      <c r="F205" s="175" t="s">
        <v>759</v>
      </c>
      <c r="G205" s="165"/>
      <c r="H205" s="165"/>
      <c r="J205" s="176">
        <f>$BK$205</f>
        <v>0</v>
      </c>
      <c r="K205" s="165"/>
      <c r="L205" s="169"/>
      <c r="M205" s="170"/>
      <c r="N205" s="165"/>
      <c r="O205" s="165"/>
      <c r="P205" s="171">
        <f>SUM($P$206:$P$212)</f>
        <v>0</v>
      </c>
      <c r="Q205" s="165"/>
      <c r="R205" s="171">
        <f>SUM($R$206:$R$212)</f>
        <v>0</v>
      </c>
      <c r="S205" s="165"/>
      <c r="T205" s="172">
        <f>SUM($T$206:$T$212)</f>
        <v>0</v>
      </c>
      <c r="AR205" s="173" t="s">
        <v>21</v>
      </c>
      <c r="AT205" s="173" t="s">
        <v>74</v>
      </c>
      <c r="AU205" s="173" t="s">
        <v>21</v>
      </c>
      <c r="AY205" s="173" t="s">
        <v>137</v>
      </c>
      <c r="BK205" s="174">
        <f>SUM($BK$206:$BK$212)</f>
        <v>0</v>
      </c>
    </row>
    <row r="206" spans="2:65" s="7" customFormat="1" ht="15.75" customHeight="1">
      <c r="B206" s="27"/>
      <c r="C206" s="177" t="s">
        <v>357</v>
      </c>
      <c r="D206" s="177" t="s">
        <v>139</v>
      </c>
      <c r="E206" s="178" t="s">
        <v>760</v>
      </c>
      <c r="F206" s="179" t="s">
        <v>761</v>
      </c>
      <c r="G206" s="180" t="s">
        <v>179</v>
      </c>
      <c r="H206" s="181">
        <v>177.731</v>
      </c>
      <c r="I206" s="182"/>
      <c r="J206" s="183">
        <f>ROUND($I$206*$H$206,2)</f>
        <v>0</v>
      </c>
      <c r="K206" s="179" t="s">
        <v>143</v>
      </c>
      <c r="L206" s="53"/>
      <c r="M206" s="184"/>
      <c r="N206" s="185" t="s">
        <v>46</v>
      </c>
      <c r="O206" s="28"/>
      <c r="P206" s="28"/>
      <c r="Q206" s="186">
        <v>0</v>
      </c>
      <c r="R206" s="186">
        <f>$Q$206*$H$206</f>
        <v>0</v>
      </c>
      <c r="S206" s="186">
        <v>0</v>
      </c>
      <c r="T206" s="187">
        <f>$S$206*$H$206</f>
        <v>0</v>
      </c>
      <c r="AR206" s="119" t="s">
        <v>144</v>
      </c>
      <c r="AT206" s="119" t="s">
        <v>139</v>
      </c>
      <c r="AU206" s="119" t="s">
        <v>83</v>
      </c>
      <c r="AY206" s="7" t="s">
        <v>137</v>
      </c>
      <c r="BE206" s="188">
        <f>IF($N$206="základní",$J$206,0)</f>
        <v>0</v>
      </c>
      <c r="BF206" s="188">
        <f>IF($N$206="snížená",$J$206,0)</f>
        <v>0</v>
      </c>
      <c r="BG206" s="188">
        <f>IF($N$206="zákl. přenesená",$J$206,0)</f>
        <v>0</v>
      </c>
      <c r="BH206" s="188">
        <f>IF($N$206="sníž. přenesená",$J$206,0)</f>
        <v>0</v>
      </c>
      <c r="BI206" s="188">
        <f>IF($N$206="nulová",$J$206,0)</f>
        <v>0</v>
      </c>
      <c r="BJ206" s="119" t="s">
        <v>21</v>
      </c>
      <c r="BK206" s="188">
        <f>ROUND($I$206*$H$206,2)</f>
        <v>0</v>
      </c>
      <c r="BL206" s="119" t="s">
        <v>144</v>
      </c>
      <c r="BM206" s="119" t="s">
        <v>762</v>
      </c>
    </row>
    <row r="207" spans="2:47" s="7" customFormat="1" ht="16.5" customHeight="1">
      <c r="B207" s="27"/>
      <c r="C207" s="28"/>
      <c r="D207" s="189" t="s">
        <v>146</v>
      </c>
      <c r="E207" s="28"/>
      <c r="F207" s="190" t="s">
        <v>763</v>
      </c>
      <c r="G207" s="28"/>
      <c r="H207" s="28"/>
      <c r="J207" s="28"/>
      <c r="K207" s="28"/>
      <c r="L207" s="53"/>
      <c r="M207" s="69"/>
      <c r="N207" s="28"/>
      <c r="O207" s="28"/>
      <c r="P207" s="28"/>
      <c r="Q207" s="28"/>
      <c r="R207" s="28"/>
      <c r="S207" s="28"/>
      <c r="T207" s="70"/>
      <c r="AT207" s="7" t="s">
        <v>146</v>
      </c>
      <c r="AU207" s="7" t="s">
        <v>83</v>
      </c>
    </row>
    <row r="208" spans="2:65" s="7" customFormat="1" ht="15.75" customHeight="1">
      <c r="B208" s="27"/>
      <c r="C208" s="177" t="s">
        <v>363</v>
      </c>
      <c r="D208" s="177" t="s">
        <v>139</v>
      </c>
      <c r="E208" s="178" t="s">
        <v>764</v>
      </c>
      <c r="F208" s="179" t="s">
        <v>765</v>
      </c>
      <c r="G208" s="180" t="s">
        <v>179</v>
      </c>
      <c r="H208" s="181">
        <v>177.731</v>
      </c>
      <c r="I208" s="182"/>
      <c r="J208" s="183">
        <f>ROUND($I$208*$H$208,2)</f>
        <v>0</v>
      </c>
      <c r="K208" s="179" t="s">
        <v>143</v>
      </c>
      <c r="L208" s="53"/>
      <c r="M208" s="184"/>
      <c r="N208" s="185" t="s">
        <v>46</v>
      </c>
      <c r="O208" s="28"/>
      <c r="P208" s="28"/>
      <c r="Q208" s="186">
        <v>0</v>
      </c>
      <c r="R208" s="186">
        <f>$Q$208*$H$208</f>
        <v>0</v>
      </c>
      <c r="S208" s="186">
        <v>0</v>
      </c>
      <c r="T208" s="187">
        <f>$S$208*$H$208</f>
        <v>0</v>
      </c>
      <c r="AR208" s="119" t="s">
        <v>144</v>
      </c>
      <c r="AT208" s="119" t="s">
        <v>139</v>
      </c>
      <c r="AU208" s="119" t="s">
        <v>83</v>
      </c>
      <c r="AY208" s="7" t="s">
        <v>137</v>
      </c>
      <c r="BE208" s="188">
        <f>IF($N$208="základní",$J$208,0)</f>
        <v>0</v>
      </c>
      <c r="BF208" s="188">
        <f>IF($N$208="snížená",$J$208,0)</f>
        <v>0</v>
      </c>
      <c r="BG208" s="188">
        <f>IF($N$208="zákl. přenesená",$J$208,0)</f>
        <v>0</v>
      </c>
      <c r="BH208" s="188">
        <f>IF($N$208="sníž. přenesená",$J$208,0)</f>
        <v>0</v>
      </c>
      <c r="BI208" s="188">
        <f>IF($N$208="nulová",$J$208,0)</f>
        <v>0</v>
      </c>
      <c r="BJ208" s="119" t="s">
        <v>21</v>
      </c>
      <c r="BK208" s="188">
        <f>ROUND($I$208*$H$208,2)</f>
        <v>0</v>
      </c>
      <c r="BL208" s="119" t="s">
        <v>144</v>
      </c>
      <c r="BM208" s="119" t="s">
        <v>766</v>
      </c>
    </row>
    <row r="209" spans="2:47" s="7" customFormat="1" ht="16.5" customHeight="1">
      <c r="B209" s="27"/>
      <c r="C209" s="28"/>
      <c r="D209" s="189" t="s">
        <v>146</v>
      </c>
      <c r="E209" s="28"/>
      <c r="F209" s="190" t="s">
        <v>767</v>
      </c>
      <c r="G209" s="28"/>
      <c r="H209" s="28"/>
      <c r="J209" s="28"/>
      <c r="K209" s="28"/>
      <c r="L209" s="53"/>
      <c r="M209" s="69"/>
      <c r="N209" s="28"/>
      <c r="O209" s="28"/>
      <c r="P209" s="28"/>
      <c r="Q209" s="28"/>
      <c r="R209" s="28"/>
      <c r="S209" s="28"/>
      <c r="T209" s="70"/>
      <c r="AT209" s="7" t="s">
        <v>146</v>
      </c>
      <c r="AU209" s="7" t="s">
        <v>83</v>
      </c>
    </row>
    <row r="210" spans="2:65" s="7" customFormat="1" ht="15.75" customHeight="1">
      <c r="B210" s="27"/>
      <c r="C210" s="177" t="s">
        <v>369</v>
      </c>
      <c r="D210" s="177" t="s">
        <v>139</v>
      </c>
      <c r="E210" s="178" t="s">
        <v>768</v>
      </c>
      <c r="F210" s="179" t="s">
        <v>769</v>
      </c>
      <c r="G210" s="180" t="s">
        <v>179</v>
      </c>
      <c r="H210" s="181">
        <v>1777.31</v>
      </c>
      <c r="I210" s="182"/>
      <c r="J210" s="183">
        <f>ROUND($I$210*$H$210,2)</f>
        <v>0</v>
      </c>
      <c r="K210" s="179" t="s">
        <v>143</v>
      </c>
      <c r="L210" s="53"/>
      <c r="M210" s="184"/>
      <c r="N210" s="185" t="s">
        <v>46</v>
      </c>
      <c r="O210" s="28"/>
      <c r="P210" s="28"/>
      <c r="Q210" s="186">
        <v>0</v>
      </c>
      <c r="R210" s="186">
        <f>$Q$210*$H$210</f>
        <v>0</v>
      </c>
      <c r="S210" s="186">
        <v>0</v>
      </c>
      <c r="T210" s="187">
        <f>$S$210*$H$210</f>
        <v>0</v>
      </c>
      <c r="AR210" s="119" t="s">
        <v>144</v>
      </c>
      <c r="AT210" s="119" t="s">
        <v>139</v>
      </c>
      <c r="AU210" s="119" t="s">
        <v>83</v>
      </c>
      <c r="AY210" s="7" t="s">
        <v>137</v>
      </c>
      <c r="BE210" s="188">
        <f>IF($N$210="základní",$J$210,0)</f>
        <v>0</v>
      </c>
      <c r="BF210" s="188">
        <f>IF($N$210="snížená",$J$210,0)</f>
        <v>0</v>
      </c>
      <c r="BG210" s="188">
        <f>IF($N$210="zákl. přenesená",$J$210,0)</f>
        <v>0</v>
      </c>
      <c r="BH210" s="188">
        <f>IF($N$210="sníž. přenesená",$J$210,0)</f>
        <v>0</v>
      </c>
      <c r="BI210" s="188">
        <f>IF($N$210="nulová",$J$210,0)</f>
        <v>0</v>
      </c>
      <c r="BJ210" s="119" t="s">
        <v>21</v>
      </c>
      <c r="BK210" s="188">
        <f>ROUND($I$210*$H$210,2)</f>
        <v>0</v>
      </c>
      <c r="BL210" s="119" t="s">
        <v>144</v>
      </c>
      <c r="BM210" s="119" t="s">
        <v>770</v>
      </c>
    </row>
    <row r="211" spans="2:47" s="7" customFormat="1" ht="27" customHeight="1">
      <c r="B211" s="27"/>
      <c r="C211" s="28"/>
      <c r="D211" s="189" t="s">
        <v>146</v>
      </c>
      <c r="E211" s="28"/>
      <c r="F211" s="190" t="s">
        <v>771</v>
      </c>
      <c r="G211" s="28"/>
      <c r="H211" s="28"/>
      <c r="J211" s="28"/>
      <c r="K211" s="28"/>
      <c r="L211" s="53"/>
      <c r="M211" s="69"/>
      <c r="N211" s="28"/>
      <c r="O211" s="28"/>
      <c r="P211" s="28"/>
      <c r="Q211" s="28"/>
      <c r="R211" s="28"/>
      <c r="S211" s="28"/>
      <c r="T211" s="70"/>
      <c r="AT211" s="7" t="s">
        <v>146</v>
      </c>
      <c r="AU211" s="7" t="s">
        <v>83</v>
      </c>
    </row>
    <row r="212" spans="2:51" s="7" customFormat="1" ht="15.75" customHeight="1">
      <c r="B212" s="202"/>
      <c r="C212" s="203"/>
      <c r="D212" s="191" t="s">
        <v>150</v>
      </c>
      <c r="E212" s="203"/>
      <c r="F212" s="205" t="s">
        <v>772</v>
      </c>
      <c r="G212" s="203"/>
      <c r="H212" s="206">
        <v>1777.31</v>
      </c>
      <c r="J212" s="203"/>
      <c r="K212" s="203"/>
      <c r="L212" s="207"/>
      <c r="M212" s="208"/>
      <c r="N212" s="203"/>
      <c r="O212" s="203"/>
      <c r="P212" s="203"/>
      <c r="Q212" s="203"/>
      <c r="R212" s="203"/>
      <c r="S212" s="203"/>
      <c r="T212" s="209"/>
      <c r="AT212" s="210" t="s">
        <v>150</v>
      </c>
      <c r="AU212" s="210" t="s">
        <v>83</v>
      </c>
      <c r="AV212" s="211" t="s">
        <v>83</v>
      </c>
      <c r="AW212" s="211" t="s">
        <v>75</v>
      </c>
      <c r="AX212" s="211" t="s">
        <v>21</v>
      </c>
      <c r="AY212" s="210" t="s">
        <v>137</v>
      </c>
    </row>
    <row r="213" spans="2:63" s="163" customFormat="1" ht="30.75" customHeight="1">
      <c r="B213" s="164"/>
      <c r="C213" s="165"/>
      <c r="D213" s="166" t="s">
        <v>74</v>
      </c>
      <c r="E213" s="175" t="s">
        <v>430</v>
      </c>
      <c r="F213" s="175" t="s">
        <v>431</v>
      </c>
      <c r="G213" s="165"/>
      <c r="H213" s="165"/>
      <c r="J213" s="176">
        <f>$BK$213</f>
        <v>0</v>
      </c>
      <c r="K213" s="165"/>
      <c r="L213" s="169"/>
      <c r="M213" s="170"/>
      <c r="N213" s="165"/>
      <c r="O213" s="165"/>
      <c r="P213" s="171">
        <f>SUM($P$214:$P$215)</f>
        <v>0</v>
      </c>
      <c r="Q213" s="165"/>
      <c r="R213" s="171">
        <f>SUM($R$214:$R$215)</f>
        <v>0</v>
      </c>
      <c r="S213" s="165"/>
      <c r="T213" s="172">
        <f>SUM($T$214:$T$215)</f>
        <v>0</v>
      </c>
      <c r="AR213" s="173" t="s">
        <v>21</v>
      </c>
      <c r="AT213" s="173" t="s">
        <v>74</v>
      </c>
      <c r="AU213" s="173" t="s">
        <v>21</v>
      </c>
      <c r="AY213" s="173" t="s">
        <v>137</v>
      </c>
      <c r="BK213" s="174">
        <f>SUM($BK$214:$BK$215)</f>
        <v>0</v>
      </c>
    </row>
    <row r="214" spans="2:65" s="7" customFormat="1" ht="15.75" customHeight="1">
      <c r="B214" s="27"/>
      <c r="C214" s="177" t="s">
        <v>374</v>
      </c>
      <c r="D214" s="177" t="s">
        <v>139</v>
      </c>
      <c r="E214" s="178" t="s">
        <v>773</v>
      </c>
      <c r="F214" s="179" t="s">
        <v>774</v>
      </c>
      <c r="G214" s="180" t="s">
        <v>179</v>
      </c>
      <c r="H214" s="181">
        <v>60.58</v>
      </c>
      <c r="I214" s="182"/>
      <c r="J214" s="183">
        <f>ROUND($I$214*$H$214,2)</f>
        <v>0</v>
      </c>
      <c r="K214" s="179" t="s">
        <v>143</v>
      </c>
      <c r="L214" s="53"/>
      <c r="M214" s="184"/>
      <c r="N214" s="185" t="s">
        <v>46</v>
      </c>
      <c r="O214" s="28"/>
      <c r="P214" s="28"/>
      <c r="Q214" s="186">
        <v>0</v>
      </c>
      <c r="R214" s="186">
        <f>$Q$214*$H$214</f>
        <v>0</v>
      </c>
      <c r="S214" s="186">
        <v>0</v>
      </c>
      <c r="T214" s="187">
        <f>$S$214*$H$214</f>
        <v>0</v>
      </c>
      <c r="AR214" s="119" t="s">
        <v>144</v>
      </c>
      <c r="AT214" s="119" t="s">
        <v>139</v>
      </c>
      <c r="AU214" s="119" t="s">
        <v>83</v>
      </c>
      <c r="AY214" s="7" t="s">
        <v>137</v>
      </c>
      <c r="BE214" s="188">
        <f>IF($N$214="základní",$J$214,0)</f>
        <v>0</v>
      </c>
      <c r="BF214" s="188">
        <f>IF($N$214="snížená",$J$214,0)</f>
        <v>0</v>
      </c>
      <c r="BG214" s="188">
        <f>IF($N$214="zákl. přenesená",$J$214,0)</f>
        <v>0</v>
      </c>
      <c r="BH214" s="188">
        <f>IF($N$214="sníž. přenesená",$J$214,0)</f>
        <v>0</v>
      </c>
      <c r="BI214" s="188">
        <f>IF($N$214="nulová",$J$214,0)</f>
        <v>0</v>
      </c>
      <c r="BJ214" s="119" t="s">
        <v>21</v>
      </c>
      <c r="BK214" s="188">
        <f>ROUND($I$214*$H$214,2)</f>
        <v>0</v>
      </c>
      <c r="BL214" s="119" t="s">
        <v>144</v>
      </c>
      <c r="BM214" s="119" t="s">
        <v>775</v>
      </c>
    </row>
    <row r="215" spans="2:47" s="7" customFormat="1" ht="27" customHeight="1">
      <c r="B215" s="27"/>
      <c r="C215" s="28"/>
      <c r="D215" s="189" t="s">
        <v>146</v>
      </c>
      <c r="E215" s="28"/>
      <c r="F215" s="190" t="s">
        <v>776</v>
      </c>
      <c r="G215" s="28"/>
      <c r="H215" s="28"/>
      <c r="J215" s="28"/>
      <c r="K215" s="28"/>
      <c r="L215" s="53"/>
      <c r="M215" s="222"/>
      <c r="N215" s="223"/>
      <c r="O215" s="223"/>
      <c r="P215" s="223"/>
      <c r="Q215" s="223"/>
      <c r="R215" s="223"/>
      <c r="S215" s="223"/>
      <c r="T215" s="224"/>
      <c r="AT215" s="7" t="s">
        <v>146</v>
      </c>
      <c r="AU215" s="7" t="s">
        <v>83</v>
      </c>
    </row>
    <row r="216" spans="2:12" s="7" customFormat="1" ht="7.5" customHeight="1">
      <c r="B216" s="48"/>
      <c r="C216" s="49"/>
      <c r="D216" s="49"/>
      <c r="E216" s="49"/>
      <c r="F216" s="49"/>
      <c r="G216" s="49"/>
      <c r="H216" s="49"/>
      <c r="I216" s="133"/>
      <c r="J216" s="49"/>
      <c r="K216" s="49"/>
      <c r="L216" s="53"/>
    </row>
    <row r="284" s="2" customFormat="1" ht="14.25" customHeight="1">
      <c r="AT284" s="2"/>
    </row>
  </sheetData>
  <sheetProtection sheet="1"/>
  <mergeCells count="12">
    <mergeCell ref="E7:H7"/>
    <mergeCell ref="E9:H9"/>
    <mergeCell ref="E11:H11"/>
    <mergeCell ref="E26:H26"/>
    <mergeCell ref="E47:H47"/>
    <mergeCell ref="E49:H49"/>
    <mergeCell ref="E51:H51"/>
    <mergeCell ref="E76:H76"/>
    <mergeCell ref="E78:H78"/>
    <mergeCell ref="E80:H80"/>
    <mergeCell ref="G1:H1"/>
    <mergeCell ref="L2:V2"/>
  </mergeCells>
  <printOptions/>
  <pageMargins left="0.5902777910232544" right="0.5902777910232544" top="0.5902777910232544" bottom="0.5902777910232544" header="0" footer="0"/>
  <pageSetup blackAndWhite="1" fitToHeight="999" fitToWidth="1" orientation="landscape"/>
</worksheet>
</file>

<file path=xl/worksheets/sheet5.xml><?xml version="1.0" encoding="utf-8"?>
<worksheet xmlns="http://schemas.openxmlformats.org/spreadsheetml/2006/main" xmlns:r="http://schemas.openxmlformats.org/officeDocument/2006/relationships">
  <sheetPr>
    <pageSetUpPr fitToPage="1"/>
  </sheetPr>
  <dimension ref="A1:IV284"/>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5"/>
      <c r="C1" s="5"/>
      <c r="D1" s="6" t="s">
        <v>1</v>
      </c>
      <c r="E1" s="5"/>
      <c r="F1" s="5"/>
      <c r="G1" s="3"/>
      <c r="H1" s="5"/>
      <c r="I1" s="5"/>
      <c r="J1" s="5"/>
      <c r="K1" s="6" t="s">
        <v>103</v>
      </c>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46" s="2" customFormat="1" ht="37.5" customHeight="1">
      <c r="L2" s="2"/>
      <c r="M2" s="1"/>
      <c r="N2" s="1"/>
      <c r="O2" s="1"/>
      <c r="P2" s="1"/>
      <c r="Q2" s="1"/>
      <c r="R2" s="1"/>
      <c r="S2" s="1"/>
      <c r="T2" s="1"/>
      <c r="U2" s="1"/>
      <c r="V2" s="1"/>
      <c r="AT2" s="2" t="s">
        <v>102</v>
      </c>
    </row>
    <row r="3" spans="2:46" s="2" customFormat="1" ht="7.5" customHeight="1">
      <c r="B3" s="8"/>
      <c r="C3" s="9"/>
      <c r="D3" s="9"/>
      <c r="E3" s="9"/>
      <c r="F3" s="9"/>
      <c r="G3" s="9"/>
      <c r="H3" s="9"/>
      <c r="I3" s="117"/>
      <c r="J3" s="9"/>
      <c r="K3" s="10"/>
      <c r="AT3" s="2" t="s">
        <v>83</v>
      </c>
    </row>
    <row r="4" spans="2:46" s="2" customFormat="1" ht="37.5" customHeight="1">
      <c r="B4" s="11"/>
      <c r="C4" s="12"/>
      <c r="D4" s="13" t="s">
        <v>104</v>
      </c>
      <c r="E4" s="12"/>
      <c r="F4" s="12"/>
      <c r="G4" s="12"/>
      <c r="H4" s="12"/>
      <c r="J4" s="12"/>
      <c r="K4" s="14"/>
      <c r="M4" s="15" t="s">
        <v>9</v>
      </c>
      <c r="AT4" s="2" t="s">
        <v>3</v>
      </c>
    </row>
    <row r="5" spans="2:11" s="2" customFormat="1" ht="7.5" customHeight="1">
      <c r="B5" s="11"/>
      <c r="C5" s="12"/>
      <c r="D5" s="12"/>
      <c r="E5" s="12"/>
      <c r="F5" s="12"/>
      <c r="G5" s="12"/>
      <c r="H5" s="12"/>
      <c r="J5" s="12"/>
      <c r="K5" s="14"/>
    </row>
    <row r="6" spans="2:11" s="2" customFormat="1" ht="15.75" customHeight="1">
      <c r="B6" s="11"/>
      <c r="C6" s="12"/>
      <c r="D6" s="22" t="s">
        <v>15</v>
      </c>
      <c r="E6" s="12"/>
      <c r="F6" s="12"/>
      <c r="G6" s="12"/>
      <c r="H6" s="12"/>
      <c r="J6" s="12"/>
      <c r="K6" s="14"/>
    </row>
    <row r="7" spans="2:11" s="2" customFormat="1" ht="15.75" customHeight="1">
      <c r="B7" s="11"/>
      <c r="C7" s="12"/>
      <c r="D7" s="12"/>
      <c r="E7" s="118" t="str">
        <f>'Rekapitulace stavby'!$K$6</f>
        <v>Oprava opěrné zdi v ulici Pražská silnice v Karlových Varech</v>
      </c>
      <c r="F7" s="12"/>
      <c r="G7" s="12"/>
      <c r="H7" s="12"/>
      <c r="J7" s="12"/>
      <c r="K7" s="14"/>
    </row>
    <row r="8" spans="2:11" s="2" customFormat="1" ht="15.75" customHeight="1">
      <c r="B8" s="11"/>
      <c r="C8" s="12"/>
      <c r="D8" s="22" t="s">
        <v>105</v>
      </c>
      <c r="E8" s="12"/>
      <c r="F8" s="12"/>
      <c r="G8" s="12"/>
      <c r="H8" s="12"/>
      <c r="J8" s="12"/>
      <c r="K8" s="14"/>
    </row>
    <row r="9" spans="2:11" s="119" customFormat="1" ht="16.5" customHeight="1">
      <c r="B9" s="120"/>
      <c r="C9" s="121"/>
      <c r="D9" s="121"/>
      <c r="E9" s="118" t="s">
        <v>777</v>
      </c>
      <c r="F9" s="121"/>
      <c r="G9" s="121"/>
      <c r="H9" s="121"/>
      <c r="J9" s="121"/>
      <c r="K9" s="122"/>
    </row>
    <row r="10" spans="2:11" s="7" customFormat="1" ht="15.75" customHeight="1">
      <c r="B10" s="27"/>
      <c r="C10" s="28"/>
      <c r="D10" s="22" t="s">
        <v>107</v>
      </c>
      <c r="E10" s="28"/>
      <c r="F10" s="28"/>
      <c r="G10" s="28"/>
      <c r="H10" s="28"/>
      <c r="J10" s="28"/>
      <c r="K10" s="32"/>
    </row>
    <row r="11" spans="2:11" s="7" customFormat="1" ht="37.5" customHeight="1">
      <c r="B11" s="27"/>
      <c r="C11" s="28"/>
      <c r="D11" s="28"/>
      <c r="E11" s="60" t="s">
        <v>778</v>
      </c>
      <c r="F11" s="28"/>
      <c r="G11" s="28"/>
      <c r="H11" s="28"/>
      <c r="J11" s="28"/>
      <c r="K11" s="32"/>
    </row>
    <row r="12" spans="2:11" s="7" customFormat="1" ht="14.25" customHeight="1">
      <c r="B12" s="27"/>
      <c r="C12" s="28"/>
      <c r="D12" s="28"/>
      <c r="E12" s="28"/>
      <c r="F12" s="28"/>
      <c r="G12" s="28"/>
      <c r="H12" s="28"/>
      <c r="J12" s="28"/>
      <c r="K12" s="32"/>
    </row>
    <row r="13" spans="2:11" s="7" customFormat="1" ht="15" customHeight="1">
      <c r="B13" s="27"/>
      <c r="C13" s="28"/>
      <c r="D13" s="22" t="s">
        <v>18</v>
      </c>
      <c r="E13" s="28"/>
      <c r="F13" s="18" t="s">
        <v>19</v>
      </c>
      <c r="G13" s="28"/>
      <c r="H13" s="28"/>
      <c r="I13" s="123" t="s">
        <v>20</v>
      </c>
      <c r="J13" s="18"/>
      <c r="K13" s="32"/>
    </row>
    <row r="14" spans="2:11" s="7" customFormat="1" ht="15" customHeight="1">
      <c r="B14" s="27"/>
      <c r="C14" s="28"/>
      <c r="D14" s="22" t="s">
        <v>22</v>
      </c>
      <c r="E14" s="28"/>
      <c r="F14" s="18" t="s">
        <v>23</v>
      </c>
      <c r="G14" s="28"/>
      <c r="H14" s="28"/>
      <c r="I14" s="123" t="s">
        <v>24</v>
      </c>
      <c r="J14" s="63">
        <f>'Rekapitulace stavby'!$AN$8</f>
        <v>0</v>
      </c>
      <c r="K14" s="32"/>
    </row>
    <row r="15" spans="2:11" s="7" customFormat="1" ht="12" customHeight="1">
      <c r="B15" s="27"/>
      <c r="C15" s="28"/>
      <c r="D15" s="28"/>
      <c r="E15" s="28"/>
      <c r="F15" s="28"/>
      <c r="G15" s="28"/>
      <c r="H15" s="28"/>
      <c r="J15" s="28"/>
      <c r="K15" s="32"/>
    </row>
    <row r="16" spans="2:11" s="7" customFormat="1" ht="15" customHeight="1">
      <c r="B16" s="27"/>
      <c r="C16" s="28"/>
      <c r="D16" s="22" t="s">
        <v>28</v>
      </c>
      <c r="E16" s="28"/>
      <c r="F16" s="28"/>
      <c r="G16" s="28"/>
      <c r="H16" s="28"/>
      <c r="I16" s="123" t="s">
        <v>29</v>
      </c>
      <c r="J16" s="18" t="s">
        <v>30</v>
      </c>
      <c r="K16" s="32"/>
    </row>
    <row r="17" spans="2:11" s="7" customFormat="1" ht="18.75" customHeight="1">
      <c r="B17" s="27"/>
      <c r="C17" s="28"/>
      <c r="D17" s="28"/>
      <c r="E17" s="18" t="s">
        <v>31</v>
      </c>
      <c r="F17" s="28"/>
      <c r="G17" s="28"/>
      <c r="H17" s="28"/>
      <c r="I17" s="123" t="s">
        <v>32</v>
      </c>
      <c r="J17" s="18"/>
      <c r="K17" s="32"/>
    </row>
    <row r="18" spans="2:11" s="7" customFormat="1" ht="7.5" customHeight="1">
      <c r="B18" s="27"/>
      <c r="C18" s="28"/>
      <c r="D18" s="28"/>
      <c r="E18" s="28"/>
      <c r="F18" s="28"/>
      <c r="G18" s="28"/>
      <c r="H18" s="28"/>
      <c r="J18" s="28"/>
      <c r="K18" s="32"/>
    </row>
    <row r="19" spans="2:11" s="7" customFormat="1" ht="15" customHeight="1">
      <c r="B19" s="27"/>
      <c r="C19" s="28"/>
      <c r="D19" s="22" t="s">
        <v>33</v>
      </c>
      <c r="E19" s="28"/>
      <c r="F19" s="28"/>
      <c r="G19" s="28"/>
      <c r="H19" s="28"/>
      <c r="I19" s="123" t="s">
        <v>29</v>
      </c>
      <c r="J19" s="18">
        <f>IF('Rekapitulace stavby'!$AN$13="Vyplň údaj","",IF('Rekapitulace stavby'!$AN$13="","",'Rekapitulace stavby'!$AN$13))</f>
        <v>0</v>
      </c>
      <c r="K19" s="32"/>
    </row>
    <row r="20" spans="2:11" s="7" customFormat="1" ht="18.75" customHeight="1">
      <c r="B20" s="27"/>
      <c r="C20" s="28"/>
      <c r="D20" s="28"/>
      <c r="E20" s="18">
        <f>IF('Rekapitulace stavby'!$E$14="Vyplň údaj","",IF('Rekapitulace stavby'!$E$14="","",'Rekapitulace stavby'!$E$14))</f>
        <v>0</v>
      </c>
      <c r="F20" s="28"/>
      <c r="G20" s="28"/>
      <c r="H20" s="28"/>
      <c r="I20" s="123" t="s">
        <v>32</v>
      </c>
      <c r="J20" s="18">
        <f>IF('Rekapitulace stavby'!$AN$14="Vyplň údaj","",IF('Rekapitulace stavby'!$AN$14="","",'Rekapitulace stavby'!$AN$14))</f>
        <v>0</v>
      </c>
      <c r="K20" s="32"/>
    </row>
    <row r="21" spans="2:11" s="7" customFormat="1" ht="7.5" customHeight="1">
      <c r="B21" s="27"/>
      <c r="C21" s="28"/>
      <c r="D21" s="28"/>
      <c r="E21" s="28"/>
      <c r="F21" s="28"/>
      <c r="G21" s="28"/>
      <c r="H21" s="28"/>
      <c r="J21" s="28"/>
      <c r="K21" s="32"/>
    </row>
    <row r="22" spans="2:11" s="7" customFormat="1" ht="15" customHeight="1">
      <c r="B22" s="27"/>
      <c r="C22" s="28"/>
      <c r="D22" s="22" t="s">
        <v>35</v>
      </c>
      <c r="E22" s="28"/>
      <c r="F22" s="28"/>
      <c r="G22" s="28"/>
      <c r="H22" s="28"/>
      <c r="I22" s="123" t="s">
        <v>29</v>
      </c>
      <c r="J22" s="18" t="s">
        <v>36</v>
      </c>
      <c r="K22" s="32"/>
    </row>
    <row r="23" spans="2:11" s="7" customFormat="1" ht="18.75" customHeight="1">
      <c r="B23" s="27"/>
      <c r="C23" s="28"/>
      <c r="D23" s="28"/>
      <c r="E23" s="18" t="s">
        <v>37</v>
      </c>
      <c r="F23" s="28"/>
      <c r="G23" s="28"/>
      <c r="H23" s="28"/>
      <c r="I23" s="123" t="s">
        <v>32</v>
      </c>
      <c r="J23" s="18"/>
      <c r="K23" s="32"/>
    </row>
    <row r="24" spans="2:11" s="7" customFormat="1" ht="7.5" customHeight="1">
      <c r="B24" s="27"/>
      <c r="C24" s="28"/>
      <c r="D24" s="28"/>
      <c r="E24" s="28"/>
      <c r="F24" s="28"/>
      <c r="G24" s="28"/>
      <c r="H24" s="28"/>
      <c r="J24" s="28"/>
      <c r="K24" s="32"/>
    </row>
    <row r="25" spans="2:11" s="7" customFormat="1" ht="15" customHeight="1">
      <c r="B25" s="27"/>
      <c r="C25" s="28"/>
      <c r="D25" s="22" t="s">
        <v>39</v>
      </c>
      <c r="E25" s="28"/>
      <c r="F25" s="28"/>
      <c r="G25" s="28"/>
      <c r="H25" s="28"/>
      <c r="J25" s="28"/>
      <c r="K25" s="32"/>
    </row>
    <row r="26" spans="2:11" s="119" customFormat="1" ht="354" customHeight="1">
      <c r="B26" s="120"/>
      <c r="C26" s="121"/>
      <c r="D26" s="121"/>
      <c r="E26" s="25" t="s">
        <v>40</v>
      </c>
      <c r="F26" s="121"/>
      <c r="G26" s="121"/>
      <c r="H26" s="121"/>
      <c r="J26" s="121"/>
      <c r="K26" s="122"/>
    </row>
    <row r="27" spans="2:11" s="7" customFormat="1" ht="7.5" customHeight="1">
      <c r="B27" s="27"/>
      <c r="C27" s="28"/>
      <c r="D27" s="28"/>
      <c r="E27" s="28"/>
      <c r="F27" s="28"/>
      <c r="G27" s="28"/>
      <c r="H27" s="28"/>
      <c r="J27" s="28"/>
      <c r="K27" s="32"/>
    </row>
    <row r="28" spans="2:11" s="7" customFormat="1" ht="7.5" customHeight="1">
      <c r="B28" s="27"/>
      <c r="C28" s="28"/>
      <c r="D28" s="80"/>
      <c r="E28" s="80"/>
      <c r="F28" s="80"/>
      <c r="G28" s="80"/>
      <c r="H28" s="80"/>
      <c r="I28" s="65"/>
      <c r="J28" s="80"/>
      <c r="K28" s="124"/>
    </row>
    <row r="29" spans="2:11" s="7" customFormat="1" ht="26.25" customHeight="1">
      <c r="B29" s="27"/>
      <c r="C29" s="28"/>
      <c r="D29" s="125" t="s">
        <v>41</v>
      </c>
      <c r="E29" s="28"/>
      <c r="F29" s="28"/>
      <c r="G29" s="28"/>
      <c r="H29" s="28"/>
      <c r="J29" s="83">
        <f>ROUNDUP($J$85,2)</f>
        <v>0</v>
      </c>
      <c r="K29" s="32"/>
    </row>
    <row r="30" spans="2:11" s="7" customFormat="1" ht="7.5" customHeight="1">
      <c r="B30" s="27"/>
      <c r="C30" s="28"/>
      <c r="D30" s="80"/>
      <c r="E30" s="80"/>
      <c r="F30" s="80"/>
      <c r="G30" s="80"/>
      <c r="H30" s="80"/>
      <c r="I30" s="65"/>
      <c r="J30" s="80"/>
      <c r="K30" s="124"/>
    </row>
    <row r="31" spans="2:11" s="7" customFormat="1" ht="15" customHeight="1">
      <c r="B31" s="27"/>
      <c r="C31" s="28"/>
      <c r="D31" s="28"/>
      <c r="E31" s="28"/>
      <c r="F31" s="33" t="s">
        <v>43</v>
      </c>
      <c r="G31" s="28"/>
      <c r="H31" s="28"/>
      <c r="I31" s="126" t="s">
        <v>42</v>
      </c>
      <c r="J31" s="33" t="s">
        <v>44</v>
      </c>
      <c r="K31" s="32"/>
    </row>
    <row r="32" spans="2:11" s="7" customFormat="1" ht="15" customHeight="1">
      <c r="B32" s="27"/>
      <c r="C32" s="28"/>
      <c r="D32" s="127" t="s">
        <v>45</v>
      </c>
      <c r="E32" s="127" t="s">
        <v>46</v>
      </c>
      <c r="F32" s="128">
        <f>ROUNDUP(SUM($BE$85:$BE$111),2)</f>
        <v>0</v>
      </c>
      <c r="G32" s="28"/>
      <c r="H32" s="28"/>
      <c r="I32" s="129">
        <v>0.21</v>
      </c>
      <c r="J32" s="128">
        <f>ROUNDUP(SUM($BE$85:$BE$111)*$I$32,1)</f>
        <v>0</v>
      </c>
      <c r="K32" s="32"/>
    </row>
    <row r="33" spans="2:11" s="7" customFormat="1" ht="15" customHeight="1">
      <c r="B33" s="27"/>
      <c r="C33" s="28"/>
      <c r="D33" s="28"/>
      <c r="E33" s="127" t="s">
        <v>47</v>
      </c>
      <c r="F33" s="128">
        <f>ROUNDUP(SUM($BF$85:$BF$111),2)</f>
        <v>0</v>
      </c>
      <c r="G33" s="28"/>
      <c r="H33" s="28"/>
      <c r="I33" s="129">
        <v>0.15</v>
      </c>
      <c r="J33" s="128">
        <f>ROUNDUP(SUM($BF$85:$BF$111)*$I$33,1)</f>
        <v>0</v>
      </c>
      <c r="K33" s="32"/>
    </row>
    <row r="34" spans="2:11" s="7" customFormat="1" ht="15" customHeight="1" hidden="1">
      <c r="B34" s="27"/>
      <c r="C34" s="28"/>
      <c r="D34" s="28"/>
      <c r="E34" s="127" t="s">
        <v>48</v>
      </c>
      <c r="F34" s="128">
        <f>ROUNDUP(SUM($BG$85:$BG$111),2)</f>
        <v>0</v>
      </c>
      <c r="G34" s="28"/>
      <c r="H34" s="28"/>
      <c r="I34" s="129">
        <v>0.21</v>
      </c>
      <c r="J34" s="128">
        <v>0</v>
      </c>
      <c r="K34" s="32"/>
    </row>
    <row r="35" spans="2:11" s="7" customFormat="1" ht="15" customHeight="1" hidden="1">
      <c r="B35" s="27"/>
      <c r="C35" s="28"/>
      <c r="D35" s="28"/>
      <c r="E35" s="127" t="s">
        <v>49</v>
      </c>
      <c r="F35" s="128">
        <f>ROUNDUP(SUM($BH$85:$BH$111),2)</f>
        <v>0</v>
      </c>
      <c r="G35" s="28"/>
      <c r="H35" s="28"/>
      <c r="I35" s="129">
        <v>0.15</v>
      </c>
      <c r="J35" s="128">
        <v>0</v>
      </c>
      <c r="K35" s="32"/>
    </row>
    <row r="36" spans="2:11" s="7" customFormat="1" ht="15" customHeight="1" hidden="1">
      <c r="B36" s="27"/>
      <c r="C36" s="28"/>
      <c r="D36" s="28"/>
      <c r="E36" s="127" t="s">
        <v>50</v>
      </c>
      <c r="F36" s="128">
        <f>ROUNDUP(SUM($BI$85:$BI$111),2)</f>
        <v>0</v>
      </c>
      <c r="G36" s="28"/>
      <c r="H36" s="28"/>
      <c r="I36" s="129">
        <v>0</v>
      </c>
      <c r="J36" s="128">
        <v>0</v>
      </c>
      <c r="K36" s="32"/>
    </row>
    <row r="37" spans="2:11" s="7" customFormat="1" ht="7.5" customHeight="1">
      <c r="B37" s="27"/>
      <c r="C37" s="28"/>
      <c r="D37" s="28"/>
      <c r="E37" s="28"/>
      <c r="F37" s="28"/>
      <c r="G37" s="28"/>
      <c r="H37" s="28"/>
      <c r="J37" s="28"/>
      <c r="K37" s="32"/>
    </row>
    <row r="38" spans="2:11" s="7" customFormat="1" ht="26.25" customHeight="1">
      <c r="B38" s="27"/>
      <c r="C38" s="40"/>
      <c r="D38" s="41" t="s">
        <v>51</v>
      </c>
      <c r="E38" s="42"/>
      <c r="F38" s="42"/>
      <c r="G38" s="130" t="s">
        <v>52</v>
      </c>
      <c r="H38" s="43" t="s">
        <v>53</v>
      </c>
      <c r="I38" s="131"/>
      <c r="J38" s="45">
        <f>ROUNDUP(SUM($J$29:$J$36),2)</f>
        <v>0</v>
      </c>
      <c r="K38" s="132"/>
    </row>
    <row r="39" spans="2:11" s="7" customFormat="1" ht="15" customHeight="1">
      <c r="B39" s="48"/>
      <c r="C39" s="49"/>
      <c r="D39" s="49"/>
      <c r="E39" s="49"/>
      <c r="F39" s="49"/>
      <c r="G39" s="49"/>
      <c r="H39" s="49"/>
      <c r="I39" s="133"/>
      <c r="J39" s="49"/>
      <c r="K39" s="50"/>
    </row>
    <row r="43" spans="2:11" s="7" customFormat="1" ht="7.5" customHeight="1">
      <c r="B43" s="134"/>
      <c r="C43" s="135"/>
      <c r="D43" s="135"/>
      <c r="E43" s="135"/>
      <c r="F43" s="135"/>
      <c r="G43" s="135"/>
      <c r="H43" s="135"/>
      <c r="I43" s="135"/>
      <c r="J43" s="135"/>
      <c r="K43" s="136"/>
    </row>
    <row r="44" spans="2:11" s="7" customFormat="1" ht="37.5" customHeight="1">
      <c r="B44" s="27"/>
      <c r="C44" s="13" t="s">
        <v>109</v>
      </c>
      <c r="D44" s="28"/>
      <c r="E44" s="28"/>
      <c r="F44" s="28"/>
      <c r="G44" s="28"/>
      <c r="H44" s="28"/>
      <c r="J44" s="28"/>
      <c r="K44" s="32"/>
    </row>
    <row r="45" spans="2:11" s="7" customFormat="1" ht="7.5" customHeight="1">
      <c r="B45" s="27"/>
      <c r="C45" s="28"/>
      <c r="D45" s="28"/>
      <c r="E45" s="28"/>
      <c r="F45" s="28"/>
      <c r="G45" s="28"/>
      <c r="H45" s="28"/>
      <c r="J45" s="28"/>
      <c r="K45" s="32"/>
    </row>
    <row r="46" spans="2:11" s="7" customFormat="1" ht="15" customHeight="1">
      <c r="B46" s="27"/>
      <c r="C46" s="22" t="s">
        <v>15</v>
      </c>
      <c r="D46" s="28"/>
      <c r="E46" s="28"/>
      <c r="F46" s="28"/>
      <c r="G46" s="28"/>
      <c r="H46" s="28"/>
      <c r="J46" s="28"/>
      <c r="K46" s="32"/>
    </row>
    <row r="47" spans="2:11" s="7" customFormat="1" ht="16.5" customHeight="1">
      <c r="B47" s="27"/>
      <c r="C47" s="28"/>
      <c r="D47" s="28"/>
      <c r="E47" s="118" t="str">
        <f>$E$7</f>
        <v>Oprava opěrné zdi v ulici Pražská silnice v Karlových Varech</v>
      </c>
      <c r="F47" s="28"/>
      <c r="G47" s="28"/>
      <c r="H47" s="28"/>
      <c r="J47" s="28"/>
      <c r="K47" s="32"/>
    </row>
    <row r="48" spans="2:11" s="2" customFormat="1" ht="15.75" customHeight="1">
      <c r="B48" s="11"/>
      <c r="C48" s="22" t="s">
        <v>105</v>
      </c>
      <c r="D48" s="12"/>
      <c r="E48" s="12"/>
      <c r="F48" s="12"/>
      <c r="G48" s="12"/>
      <c r="H48" s="12"/>
      <c r="J48" s="12"/>
      <c r="K48" s="14"/>
    </row>
    <row r="49" spans="2:11" s="7" customFormat="1" ht="16.5" customHeight="1">
      <c r="B49" s="27"/>
      <c r="C49" s="28"/>
      <c r="D49" s="28"/>
      <c r="E49" s="118" t="s">
        <v>777</v>
      </c>
      <c r="F49" s="28"/>
      <c r="G49" s="28"/>
      <c r="H49" s="28"/>
      <c r="J49" s="28"/>
      <c r="K49" s="32"/>
    </row>
    <row r="50" spans="2:11" s="7" customFormat="1" ht="15" customHeight="1">
      <c r="B50" s="27"/>
      <c r="C50" s="22" t="s">
        <v>107</v>
      </c>
      <c r="D50" s="28"/>
      <c r="E50" s="28"/>
      <c r="F50" s="28"/>
      <c r="G50" s="28"/>
      <c r="H50" s="28"/>
      <c r="J50" s="28"/>
      <c r="K50" s="32"/>
    </row>
    <row r="51" spans="2:11" s="7" customFormat="1" ht="19.5" customHeight="1">
      <c r="B51" s="27"/>
      <c r="C51" s="28"/>
      <c r="D51" s="28"/>
      <c r="E51" s="60" t="str">
        <f>$E$11</f>
        <v>SO.05 01 - Soupis prací</v>
      </c>
      <c r="F51" s="28"/>
      <c r="G51" s="28"/>
      <c r="H51" s="28"/>
      <c r="J51" s="28"/>
      <c r="K51" s="32"/>
    </row>
    <row r="52" spans="2:11" s="7" customFormat="1" ht="7.5" customHeight="1">
      <c r="B52" s="27"/>
      <c r="C52" s="28"/>
      <c r="D52" s="28"/>
      <c r="E52" s="28"/>
      <c r="F52" s="28"/>
      <c r="G52" s="28"/>
      <c r="H52" s="28"/>
      <c r="J52" s="28"/>
      <c r="K52" s="32"/>
    </row>
    <row r="53" spans="2:11" s="7" customFormat="1" ht="18.75" customHeight="1">
      <c r="B53" s="27"/>
      <c r="C53" s="22" t="s">
        <v>22</v>
      </c>
      <c r="D53" s="28"/>
      <c r="E53" s="28"/>
      <c r="F53" s="18" t="str">
        <f>$F$14</f>
        <v>Karlovy Vary</v>
      </c>
      <c r="G53" s="28"/>
      <c r="H53" s="28"/>
      <c r="I53" s="123" t="s">
        <v>24</v>
      </c>
      <c r="J53" s="63">
        <f>IF($J$14="","",$J$14)</f>
        <v>0</v>
      </c>
      <c r="K53" s="32"/>
    </row>
    <row r="54" spans="2:11" s="7" customFormat="1" ht="7.5" customHeight="1">
      <c r="B54" s="27"/>
      <c r="C54" s="28"/>
      <c r="D54" s="28"/>
      <c r="E54" s="28"/>
      <c r="F54" s="28"/>
      <c r="G54" s="28"/>
      <c r="H54" s="28"/>
      <c r="J54" s="28"/>
      <c r="K54" s="32"/>
    </row>
    <row r="55" spans="2:11" s="7" customFormat="1" ht="15.75" customHeight="1">
      <c r="B55" s="27"/>
      <c r="C55" s="22" t="s">
        <v>28</v>
      </c>
      <c r="D55" s="28"/>
      <c r="E55" s="28"/>
      <c r="F55" s="18" t="str">
        <f>$E$17</f>
        <v>Statutární město Karlovy Vary</v>
      </c>
      <c r="G55" s="28"/>
      <c r="H55" s="28"/>
      <c r="I55" s="123" t="s">
        <v>35</v>
      </c>
      <c r="J55" s="18" t="str">
        <f>$E$23</f>
        <v>Ing. Miloslav Čáp, Ph.D.</v>
      </c>
      <c r="K55" s="32"/>
    </row>
    <row r="56" spans="2:11" s="7" customFormat="1" ht="15" customHeight="1">
      <c r="B56" s="27"/>
      <c r="C56" s="22" t="s">
        <v>33</v>
      </c>
      <c r="D56" s="28"/>
      <c r="E56" s="28"/>
      <c r="F56" s="18">
        <f>IF($E$20="","",$E$20)</f>
        <v>0</v>
      </c>
      <c r="G56" s="28"/>
      <c r="H56" s="28"/>
      <c r="J56" s="28"/>
      <c r="K56" s="32"/>
    </row>
    <row r="57" spans="2:11" s="7" customFormat="1" ht="11.25" customHeight="1">
      <c r="B57" s="27"/>
      <c r="C57" s="28"/>
      <c r="D57" s="28"/>
      <c r="E57" s="28"/>
      <c r="F57" s="28"/>
      <c r="G57" s="28"/>
      <c r="H57" s="28"/>
      <c r="J57" s="28"/>
      <c r="K57" s="32"/>
    </row>
    <row r="58" spans="2:11" s="7" customFormat="1" ht="30" customHeight="1">
      <c r="B58" s="27"/>
      <c r="C58" s="137" t="s">
        <v>110</v>
      </c>
      <c r="D58" s="40"/>
      <c r="E58" s="40"/>
      <c r="F58" s="40"/>
      <c r="G58" s="40"/>
      <c r="H58" s="40"/>
      <c r="I58" s="138"/>
      <c r="J58" s="139" t="s">
        <v>111</v>
      </c>
      <c r="K58" s="47"/>
    </row>
    <row r="59" spans="2:11" s="7" customFormat="1" ht="11.25" customHeight="1">
      <c r="B59" s="27"/>
      <c r="C59" s="28"/>
      <c r="D59" s="28"/>
      <c r="E59" s="28"/>
      <c r="F59" s="28"/>
      <c r="G59" s="28"/>
      <c r="H59" s="28"/>
      <c r="J59" s="28"/>
      <c r="K59" s="32"/>
    </row>
    <row r="60" spans="2:47" s="7" customFormat="1" ht="30" customHeight="1">
      <c r="B60" s="27"/>
      <c r="C60" s="82" t="s">
        <v>112</v>
      </c>
      <c r="D60" s="28"/>
      <c r="E60" s="28"/>
      <c r="F60" s="28"/>
      <c r="G60" s="28"/>
      <c r="H60" s="28"/>
      <c r="J60" s="83">
        <f>ROUNDUP($J$85,2)</f>
        <v>0</v>
      </c>
      <c r="K60" s="32"/>
      <c r="AU60" s="7" t="s">
        <v>113</v>
      </c>
    </row>
    <row r="61" spans="2:11" s="89" customFormat="1" ht="25.5" customHeight="1">
      <c r="B61" s="140"/>
      <c r="C61" s="141"/>
      <c r="D61" s="142" t="s">
        <v>779</v>
      </c>
      <c r="E61" s="142"/>
      <c r="F61" s="142"/>
      <c r="G61" s="142"/>
      <c r="H61" s="142"/>
      <c r="I61" s="143"/>
      <c r="J61" s="144">
        <f>ROUNDUP($J$86,2)</f>
        <v>0</v>
      </c>
      <c r="K61" s="145"/>
    </row>
    <row r="62" spans="2:11" s="102" customFormat="1" ht="21" customHeight="1">
      <c r="B62" s="146"/>
      <c r="C62" s="104"/>
      <c r="D62" s="147" t="s">
        <v>780</v>
      </c>
      <c r="E62" s="147"/>
      <c r="F62" s="147"/>
      <c r="G62" s="147"/>
      <c r="H62" s="147"/>
      <c r="I62" s="148"/>
      <c r="J62" s="149">
        <f>ROUNDUP($J$87,2)</f>
        <v>0</v>
      </c>
      <c r="K62" s="150"/>
    </row>
    <row r="63" spans="2:11" s="102" customFormat="1" ht="21" customHeight="1">
      <c r="B63" s="146"/>
      <c r="C63" s="104"/>
      <c r="D63" s="147" t="s">
        <v>781</v>
      </c>
      <c r="E63" s="147"/>
      <c r="F63" s="147"/>
      <c r="G63" s="147"/>
      <c r="H63" s="147"/>
      <c r="I63" s="148"/>
      <c r="J63" s="149">
        <f>ROUNDUP($J$109,2)</f>
        <v>0</v>
      </c>
      <c r="K63" s="150"/>
    </row>
    <row r="64" spans="2:11" s="7" customFormat="1" ht="22.5" customHeight="1">
      <c r="B64" s="27"/>
      <c r="C64" s="28"/>
      <c r="D64" s="28"/>
      <c r="E64" s="28"/>
      <c r="F64" s="28"/>
      <c r="G64" s="28"/>
      <c r="H64" s="28"/>
      <c r="J64" s="28"/>
      <c r="K64" s="32"/>
    </row>
    <row r="65" spans="2:11" s="7" customFormat="1" ht="7.5" customHeight="1">
      <c r="B65" s="48"/>
      <c r="C65" s="49"/>
      <c r="D65" s="49"/>
      <c r="E65" s="49"/>
      <c r="F65" s="49"/>
      <c r="G65" s="49"/>
      <c r="H65" s="49"/>
      <c r="I65" s="133"/>
      <c r="J65" s="49"/>
      <c r="K65" s="50"/>
    </row>
    <row r="69" spans="2:12" s="7" customFormat="1" ht="7.5" customHeight="1">
      <c r="B69" s="51"/>
      <c r="C69" s="52"/>
      <c r="D69" s="52"/>
      <c r="E69" s="52"/>
      <c r="F69" s="52"/>
      <c r="G69" s="52"/>
      <c r="H69" s="52"/>
      <c r="I69" s="135"/>
      <c r="J69" s="52"/>
      <c r="K69" s="52"/>
      <c r="L69" s="53"/>
    </row>
    <row r="70" spans="2:12" s="7" customFormat="1" ht="37.5" customHeight="1">
      <c r="B70" s="27"/>
      <c r="C70" s="13" t="s">
        <v>120</v>
      </c>
      <c r="D70" s="28"/>
      <c r="E70" s="28"/>
      <c r="F70" s="28"/>
      <c r="G70" s="28"/>
      <c r="H70" s="28"/>
      <c r="J70" s="28"/>
      <c r="K70" s="28"/>
      <c r="L70" s="53"/>
    </row>
    <row r="71" spans="2:12" s="7" customFormat="1" ht="7.5" customHeight="1">
      <c r="B71" s="27"/>
      <c r="C71" s="28"/>
      <c r="D71" s="28"/>
      <c r="E71" s="28"/>
      <c r="F71" s="28"/>
      <c r="G71" s="28"/>
      <c r="H71" s="28"/>
      <c r="J71" s="28"/>
      <c r="K71" s="28"/>
      <c r="L71" s="53"/>
    </row>
    <row r="72" spans="2:12" s="7" customFormat="1" ht="15" customHeight="1">
      <c r="B72" s="27"/>
      <c r="C72" s="22" t="s">
        <v>15</v>
      </c>
      <c r="D72" s="28"/>
      <c r="E72" s="28"/>
      <c r="F72" s="28"/>
      <c r="G72" s="28"/>
      <c r="H72" s="28"/>
      <c r="J72" s="28"/>
      <c r="K72" s="28"/>
      <c r="L72" s="53"/>
    </row>
    <row r="73" spans="2:12" s="7" customFormat="1" ht="16.5" customHeight="1">
      <c r="B73" s="27"/>
      <c r="C73" s="28"/>
      <c r="D73" s="28"/>
      <c r="E73" s="118" t="str">
        <f>$E$7</f>
        <v>Oprava opěrné zdi v ulici Pražská silnice v Karlových Varech</v>
      </c>
      <c r="F73" s="28"/>
      <c r="G73" s="28"/>
      <c r="H73" s="28"/>
      <c r="J73" s="28"/>
      <c r="K73" s="28"/>
      <c r="L73" s="53"/>
    </row>
    <row r="74" spans="2:12" s="2" customFormat="1" ht="15.75" customHeight="1">
      <c r="B74" s="11"/>
      <c r="C74" s="22" t="s">
        <v>105</v>
      </c>
      <c r="D74" s="12"/>
      <c r="E74" s="12"/>
      <c r="F74" s="12"/>
      <c r="G74" s="12"/>
      <c r="H74" s="12"/>
      <c r="J74" s="12"/>
      <c r="K74" s="12"/>
      <c r="L74" s="151"/>
    </row>
    <row r="75" spans="2:12" s="7" customFormat="1" ht="16.5" customHeight="1">
      <c r="B75" s="27"/>
      <c r="C75" s="28"/>
      <c r="D75" s="28"/>
      <c r="E75" s="118" t="s">
        <v>777</v>
      </c>
      <c r="F75" s="28"/>
      <c r="G75" s="28"/>
      <c r="H75" s="28"/>
      <c r="J75" s="28"/>
      <c r="K75" s="28"/>
      <c r="L75" s="53"/>
    </row>
    <row r="76" spans="2:12" s="7" customFormat="1" ht="15" customHeight="1">
      <c r="B76" s="27"/>
      <c r="C76" s="22" t="s">
        <v>107</v>
      </c>
      <c r="D76" s="28"/>
      <c r="E76" s="28"/>
      <c r="F76" s="28"/>
      <c r="G76" s="28"/>
      <c r="H76" s="28"/>
      <c r="J76" s="28"/>
      <c r="K76" s="28"/>
      <c r="L76" s="53"/>
    </row>
    <row r="77" spans="2:12" s="7" customFormat="1" ht="19.5" customHeight="1">
      <c r="B77" s="27"/>
      <c r="C77" s="28"/>
      <c r="D77" s="28"/>
      <c r="E77" s="60" t="str">
        <f>$E$11</f>
        <v>SO.05 01 - Soupis prací</v>
      </c>
      <c r="F77" s="28"/>
      <c r="G77" s="28"/>
      <c r="H77" s="28"/>
      <c r="J77" s="28"/>
      <c r="K77" s="28"/>
      <c r="L77" s="53"/>
    </row>
    <row r="78" spans="2:12" s="7" customFormat="1" ht="7.5" customHeight="1">
      <c r="B78" s="27"/>
      <c r="C78" s="28"/>
      <c r="D78" s="28"/>
      <c r="E78" s="28"/>
      <c r="F78" s="28"/>
      <c r="G78" s="28"/>
      <c r="H78" s="28"/>
      <c r="J78" s="28"/>
      <c r="K78" s="28"/>
      <c r="L78" s="53"/>
    </row>
    <row r="79" spans="2:12" s="7" customFormat="1" ht="18.75" customHeight="1">
      <c r="B79" s="27"/>
      <c r="C79" s="22" t="s">
        <v>22</v>
      </c>
      <c r="D79" s="28"/>
      <c r="E79" s="28"/>
      <c r="F79" s="18" t="str">
        <f>$F$14</f>
        <v>Karlovy Vary</v>
      </c>
      <c r="G79" s="28"/>
      <c r="H79" s="28"/>
      <c r="I79" s="123" t="s">
        <v>24</v>
      </c>
      <c r="J79" s="63">
        <f>IF($J$14="","",$J$14)</f>
        <v>0</v>
      </c>
      <c r="K79" s="28"/>
      <c r="L79" s="53"/>
    </row>
    <row r="80" spans="2:12" s="7" customFormat="1" ht="7.5" customHeight="1">
      <c r="B80" s="27"/>
      <c r="C80" s="28"/>
      <c r="D80" s="28"/>
      <c r="E80" s="28"/>
      <c r="F80" s="28"/>
      <c r="G80" s="28"/>
      <c r="H80" s="28"/>
      <c r="J80" s="28"/>
      <c r="K80" s="28"/>
      <c r="L80" s="53"/>
    </row>
    <row r="81" spans="2:12" s="7" customFormat="1" ht="15.75" customHeight="1">
      <c r="B81" s="27"/>
      <c r="C81" s="22" t="s">
        <v>28</v>
      </c>
      <c r="D81" s="28"/>
      <c r="E81" s="28"/>
      <c r="F81" s="18" t="str">
        <f>$E$17</f>
        <v>Statutární město Karlovy Vary</v>
      </c>
      <c r="G81" s="28"/>
      <c r="H81" s="28"/>
      <c r="I81" s="123" t="s">
        <v>35</v>
      </c>
      <c r="J81" s="18" t="str">
        <f>$E$23</f>
        <v>Ing. Miloslav Čáp, Ph.D.</v>
      </c>
      <c r="K81" s="28"/>
      <c r="L81" s="53"/>
    </row>
    <row r="82" spans="2:12" s="7" customFormat="1" ht="15" customHeight="1">
      <c r="B82" s="27"/>
      <c r="C82" s="22" t="s">
        <v>33</v>
      </c>
      <c r="D82" s="28"/>
      <c r="E82" s="28"/>
      <c r="F82" s="18">
        <f>IF($E$20="","",$E$20)</f>
        <v>0</v>
      </c>
      <c r="G82" s="28"/>
      <c r="H82" s="28"/>
      <c r="J82" s="28"/>
      <c r="K82" s="28"/>
      <c r="L82" s="53"/>
    </row>
    <row r="83" spans="2:12" s="7" customFormat="1" ht="11.25" customHeight="1">
      <c r="B83" s="27"/>
      <c r="C83" s="28"/>
      <c r="D83" s="28"/>
      <c r="E83" s="28"/>
      <c r="F83" s="28"/>
      <c r="G83" s="28"/>
      <c r="H83" s="28"/>
      <c r="J83" s="28"/>
      <c r="K83" s="28"/>
      <c r="L83" s="53"/>
    </row>
    <row r="84" spans="2:20" s="152" customFormat="1" ht="30" customHeight="1">
      <c r="B84" s="153"/>
      <c r="C84" s="154" t="s">
        <v>121</v>
      </c>
      <c r="D84" s="155" t="s">
        <v>60</v>
      </c>
      <c r="E84" s="155" t="s">
        <v>56</v>
      </c>
      <c r="F84" s="155" t="s">
        <v>122</v>
      </c>
      <c r="G84" s="155" t="s">
        <v>123</v>
      </c>
      <c r="H84" s="155" t="s">
        <v>124</v>
      </c>
      <c r="I84" s="156" t="s">
        <v>125</v>
      </c>
      <c r="J84" s="155" t="s">
        <v>126</v>
      </c>
      <c r="K84" s="157" t="s">
        <v>127</v>
      </c>
      <c r="L84" s="158"/>
      <c r="M84" s="75" t="s">
        <v>128</v>
      </c>
      <c r="N84" s="76" t="s">
        <v>45</v>
      </c>
      <c r="O84" s="76" t="s">
        <v>129</v>
      </c>
      <c r="P84" s="76" t="s">
        <v>130</v>
      </c>
      <c r="Q84" s="76" t="s">
        <v>131</v>
      </c>
      <c r="R84" s="76" t="s">
        <v>132</v>
      </c>
      <c r="S84" s="76" t="s">
        <v>133</v>
      </c>
      <c r="T84" s="77" t="s">
        <v>134</v>
      </c>
    </row>
    <row r="85" spans="2:63" s="7" customFormat="1" ht="30" customHeight="1">
      <c r="B85" s="27"/>
      <c r="C85" s="82" t="s">
        <v>112</v>
      </c>
      <c r="D85" s="28"/>
      <c r="E85" s="28"/>
      <c r="F85" s="28"/>
      <c r="G85" s="28"/>
      <c r="H85" s="28"/>
      <c r="J85" s="159">
        <f>$BK$85</f>
        <v>0</v>
      </c>
      <c r="K85" s="28"/>
      <c r="L85" s="53"/>
      <c r="M85" s="79"/>
      <c r="N85" s="80"/>
      <c r="O85" s="80"/>
      <c r="P85" s="160">
        <f>$P$86</f>
        <v>0</v>
      </c>
      <c r="Q85" s="80"/>
      <c r="R85" s="160">
        <f>$R$86</f>
        <v>0</v>
      </c>
      <c r="S85" s="80"/>
      <c r="T85" s="161">
        <f>$T$86</f>
        <v>0</v>
      </c>
      <c r="AT85" s="7" t="s">
        <v>74</v>
      </c>
      <c r="AU85" s="7" t="s">
        <v>113</v>
      </c>
      <c r="BK85" s="162">
        <f>$BK$86</f>
        <v>0</v>
      </c>
    </row>
    <row r="86" spans="2:63" s="163" customFormat="1" ht="37.5" customHeight="1">
      <c r="B86" s="164"/>
      <c r="C86" s="165"/>
      <c r="D86" s="166" t="s">
        <v>74</v>
      </c>
      <c r="E86" s="167" t="s">
        <v>782</v>
      </c>
      <c r="F86" s="167" t="s">
        <v>783</v>
      </c>
      <c r="G86" s="165"/>
      <c r="H86" s="165"/>
      <c r="J86" s="168">
        <f>$BK$86</f>
        <v>0</v>
      </c>
      <c r="K86" s="165"/>
      <c r="L86" s="169"/>
      <c r="M86" s="170"/>
      <c r="N86" s="165"/>
      <c r="O86" s="165"/>
      <c r="P86" s="171">
        <f>$P$87+$P$109</f>
        <v>0</v>
      </c>
      <c r="Q86" s="165"/>
      <c r="R86" s="171">
        <f>$R$87+$R$109</f>
        <v>0</v>
      </c>
      <c r="S86" s="165"/>
      <c r="T86" s="172">
        <f>$T$87+$T$109</f>
        <v>0</v>
      </c>
      <c r="AR86" s="173" t="s">
        <v>176</v>
      </c>
      <c r="AT86" s="173" t="s">
        <v>74</v>
      </c>
      <c r="AU86" s="173" t="s">
        <v>75</v>
      </c>
      <c r="AY86" s="173" t="s">
        <v>137</v>
      </c>
      <c r="BK86" s="174">
        <f>$BK$87+$BK$109</f>
        <v>0</v>
      </c>
    </row>
    <row r="87" spans="2:63" s="163" customFormat="1" ht="21" customHeight="1">
      <c r="B87" s="164"/>
      <c r="C87" s="165"/>
      <c r="D87" s="166" t="s">
        <v>74</v>
      </c>
      <c r="E87" s="175" t="s">
        <v>75</v>
      </c>
      <c r="F87" s="175" t="s">
        <v>783</v>
      </c>
      <c r="G87" s="165"/>
      <c r="H87" s="165"/>
      <c r="J87" s="176">
        <f>$BK$87</f>
        <v>0</v>
      </c>
      <c r="K87" s="165"/>
      <c r="L87" s="169"/>
      <c r="M87" s="170"/>
      <c r="N87" s="165"/>
      <c r="O87" s="165"/>
      <c r="P87" s="171">
        <f>SUM($P$88:$P$108)</f>
        <v>0</v>
      </c>
      <c r="Q87" s="165"/>
      <c r="R87" s="171">
        <f>SUM($R$88:$R$108)</f>
        <v>0</v>
      </c>
      <c r="S87" s="165"/>
      <c r="T87" s="172">
        <f>SUM($T$88:$T$108)</f>
        <v>0</v>
      </c>
      <c r="AR87" s="173" t="s">
        <v>176</v>
      </c>
      <c r="AT87" s="173" t="s">
        <v>74</v>
      </c>
      <c r="AU87" s="173" t="s">
        <v>21</v>
      </c>
      <c r="AY87" s="173" t="s">
        <v>137</v>
      </c>
      <c r="BK87" s="174">
        <f>SUM($BK$88:$BK$108)</f>
        <v>0</v>
      </c>
    </row>
    <row r="88" spans="2:65" s="7" customFormat="1" ht="15.75" customHeight="1">
      <c r="B88" s="27"/>
      <c r="C88" s="177" t="s">
        <v>21</v>
      </c>
      <c r="D88" s="177" t="s">
        <v>139</v>
      </c>
      <c r="E88" s="178" t="s">
        <v>784</v>
      </c>
      <c r="F88" s="179" t="s">
        <v>785</v>
      </c>
      <c r="G88" s="180" t="s">
        <v>786</v>
      </c>
      <c r="H88" s="181">
        <v>1</v>
      </c>
      <c r="I88" s="182"/>
      <c r="J88" s="183">
        <f>ROUND($I$88*$H$88,2)</f>
        <v>0</v>
      </c>
      <c r="K88" s="179" t="s">
        <v>143</v>
      </c>
      <c r="L88" s="53"/>
      <c r="M88" s="184"/>
      <c r="N88" s="185" t="s">
        <v>46</v>
      </c>
      <c r="O88" s="28"/>
      <c r="P88" s="28"/>
      <c r="Q88" s="186">
        <v>0</v>
      </c>
      <c r="R88" s="186">
        <f>$Q$88*$H$88</f>
        <v>0</v>
      </c>
      <c r="S88" s="186">
        <v>0</v>
      </c>
      <c r="T88" s="187">
        <f>$S$88*$H$88</f>
        <v>0</v>
      </c>
      <c r="AR88" s="119" t="s">
        <v>787</v>
      </c>
      <c r="AT88" s="119" t="s">
        <v>139</v>
      </c>
      <c r="AU88" s="119" t="s">
        <v>83</v>
      </c>
      <c r="AY88" s="7" t="s">
        <v>137</v>
      </c>
      <c r="BE88" s="188">
        <f>IF($N$88="základní",$J$88,0)</f>
        <v>0</v>
      </c>
      <c r="BF88" s="188">
        <f>IF($N$88="snížená",$J$88,0)</f>
        <v>0</v>
      </c>
      <c r="BG88" s="188">
        <f>IF($N$88="zákl. přenesená",$J$88,0)</f>
        <v>0</v>
      </c>
      <c r="BH88" s="188">
        <f>IF($N$88="sníž. přenesená",$J$88,0)</f>
        <v>0</v>
      </c>
      <c r="BI88" s="188">
        <f>IF($N$88="nulová",$J$88,0)</f>
        <v>0</v>
      </c>
      <c r="BJ88" s="119" t="s">
        <v>21</v>
      </c>
      <c r="BK88" s="188">
        <f>ROUND($I$88*$H$88,2)</f>
        <v>0</v>
      </c>
      <c r="BL88" s="119" t="s">
        <v>787</v>
      </c>
      <c r="BM88" s="119" t="s">
        <v>788</v>
      </c>
    </row>
    <row r="89" spans="2:47" s="7" customFormat="1" ht="16.5" customHeight="1">
      <c r="B89" s="27"/>
      <c r="C89" s="28"/>
      <c r="D89" s="189" t="s">
        <v>146</v>
      </c>
      <c r="E89" s="28"/>
      <c r="F89" s="190" t="s">
        <v>789</v>
      </c>
      <c r="G89" s="28"/>
      <c r="H89" s="28"/>
      <c r="J89" s="28"/>
      <c r="K89" s="28"/>
      <c r="L89" s="53"/>
      <c r="M89" s="69"/>
      <c r="N89" s="28"/>
      <c r="O89" s="28"/>
      <c r="P89" s="28"/>
      <c r="Q89" s="28"/>
      <c r="R89" s="28"/>
      <c r="S89" s="28"/>
      <c r="T89" s="70"/>
      <c r="AT89" s="7" t="s">
        <v>146</v>
      </c>
      <c r="AU89" s="7" t="s">
        <v>83</v>
      </c>
    </row>
    <row r="90" spans="2:65" s="7" customFormat="1" ht="15.75" customHeight="1">
      <c r="B90" s="27"/>
      <c r="C90" s="177" t="s">
        <v>83</v>
      </c>
      <c r="D90" s="177" t="s">
        <v>139</v>
      </c>
      <c r="E90" s="178" t="s">
        <v>790</v>
      </c>
      <c r="F90" s="179" t="s">
        <v>791</v>
      </c>
      <c r="G90" s="180" t="s">
        <v>786</v>
      </c>
      <c r="H90" s="181">
        <v>1</v>
      </c>
      <c r="I90" s="182"/>
      <c r="J90" s="183">
        <f>ROUND($I$90*$H$90,2)</f>
        <v>0</v>
      </c>
      <c r="K90" s="179" t="s">
        <v>143</v>
      </c>
      <c r="L90" s="53"/>
      <c r="M90" s="184"/>
      <c r="N90" s="185" t="s">
        <v>46</v>
      </c>
      <c r="O90" s="28"/>
      <c r="P90" s="28"/>
      <c r="Q90" s="186">
        <v>0</v>
      </c>
      <c r="R90" s="186">
        <f>$Q$90*$H$90</f>
        <v>0</v>
      </c>
      <c r="S90" s="186">
        <v>0</v>
      </c>
      <c r="T90" s="187">
        <f>$S$90*$H$90</f>
        <v>0</v>
      </c>
      <c r="AR90" s="119" t="s">
        <v>787</v>
      </c>
      <c r="AT90" s="119" t="s">
        <v>139</v>
      </c>
      <c r="AU90" s="119" t="s">
        <v>83</v>
      </c>
      <c r="AY90" s="7" t="s">
        <v>137</v>
      </c>
      <c r="BE90" s="188">
        <f>IF($N$90="základní",$J$90,0)</f>
        <v>0</v>
      </c>
      <c r="BF90" s="188">
        <f>IF($N$90="snížená",$J$90,0)</f>
        <v>0</v>
      </c>
      <c r="BG90" s="188">
        <f>IF($N$90="zákl. přenesená",$J$90,0)</f>
        <v>0</v>
      </c>
      <c r="BH90" s="188">
        <f>IF($N$90="sníž. přenesená",$J$90,0)</f>
        <v>0</v>
      </c>
      <c r="BI90" s="188">
        <f>IF($N$90="nulová",$J$90,0)</f>
        <v>0</v>
      </c>
      <c r="BJ90" s="119" t="s">
        <v>21</v>
      </c>
      <c r="BK90" s="188">
        <f>ROUND($I$90*$H$90,2)</f>
        <v>0</v>
      </c>
      <c r="BL90" s="119" t="s">
        <v>787</v>
      </c>
      <c r="BM90" s="119" t="s">
        <v>792</v>
      </c>
    </row>
    <row r="91" spans="2:47" s="7" customFormat="1" ht="16.5" customHeight="1">
      <c r="B91" s="27"/>
      <c r="C91" s="28"/>
      <c r="D91" s="189" t="s">
        <v>146</v>
      </c>
      <c r="E91" s="28"/>
      <c r="F91" s="190" t="s">
        <v>793</v>
      </c>
      <c r="G91" s="28"/>
      <c r="H91" s="28"/>
      <c r="J91" s="28"/>
      <c r="K91" s="28"/>
      <c r="L91" s="53"/>
      <c r="M91" s="69"/>
      <c r="N91" s="28"/>
      <c r="O91" s="28"/>
      <c r="P91" s="28"/>
      <c r="Q91" s="28"/>
      <c r="R91" s="28"/>
      <c r="S91" s="28"/>
      <c r="T91" s="70"/>
      <c r="AT91" s="7" t="s">
        <v>146</v>
      </c>
      <c r="AU91" s="7" t="s">
        <v>83</v>
      </c>
    </row>
    <row r="92" spans="2:65" s="7" customFormat="1" ht="15.75" customHeight="1">
      <c r="B92" s="27"/>
      <c r="C92" s="177" t="s">
        <v>160</v>
      </c>
      <c r="D92" s="177" t="s">
        <v>139</v>
      </c>
      <c r="E92" s="178" t="s">
        <v>794</v>
      </c>
      <c r="F92" s="179" t="s">
        <v>795</v>
      </c>
      <c r="G92" s="180" t="s">
        <v>786</v>
      </c>
      <c r="H92" s="181">
        <v>1</v>
      </c>
      <c r="I92" s="182"/>
      <c r="J92" s="183">
        <f>ROUND($I$92*$H$92,2)</f>
        <v>0</v>
      </c>
      <c r="K92" s="179" t="s">
        <v>143</v>
      </c>
      <c r="L92" s="53"/>
      <c r="M92" s="184"/>
      <c r="N92" s="185" t="s">
        <v>46</v>
      </c>
      <c r="O92" s="28"/>
      <c r="P92" s="28"/>
      <c r="Q92" s="186">
        <v>0</v>
      </c>
      <c r="R92" s="186">
        <f>$Q$92*$H$92</f>
        <v>0</v>
      </c>
      <c r="S92" s="186">
        <v>0</v>
      </c>
      <c r="T92" s="187">
        <f>$S$92*$H$92</f>
        <v>0</v>
      </c>
      <c r="AR92" s="119" t="s">
        <v>787</v>
      </c>
      <c r="AT92" s="119" t="s">
        <v>139</v>
      </c>
      <c r="AU92" s="119" t="s">
        <v>83</v>
      </c>
      <c r="AY92" s="7" t="s">
        <v>137</v>
      </c>
      <c r="BE92" s="188">
        <f>IF($N$92="základní",$J$92,0)</f>
        <v>0</v>
      </c>
      <c r="BF92" s="188">
        <f>IF($N$92="snížená",$J$92,0)</f>
        <v>0</v>
      </c>
      <c r="BG92" s="188">
        <f>IF($N$92="zákl. přenesená",$J$92,0)</f>
        <v>0</v>
      </c>
      <c r="BH92" s="188">
        <f>IF($N$92="sníž. přenesená",$J$92,0)</f>
        <v>0</v>
      </c>
      <c r="BI92" s="188">
        <f>IF($N$92="nulová",$J$92,0)</f>
        <v>0</v>
      </c>
      <c r="BJ92" s="119" t="s">
        <v>21</v>
      </c>
      <c r="BK92" s="188">
        <f>ROUND($I$92*$H$92,2)</f>
        <v>0</v>
      </c>
      <c r="BL92" s="119" t="s">
        <v>787</v>
      </c>
      <c r="BM92" s="119" t="s">
        <v>796</v>
      </c>
    </row>
    <row r="93" spans="2:47" s="7" customFormat="1" ht="16.5" customHeight="1">
      <c r="B93" s="27"/>
      <c r="C93" s="28"/>
      <c r="D93" s="189" t="s">
        <v>146</v>
      </c>
      <c r="E93" s="28"/>
      <c r="F93" s="190" t="s">
        <v>797</v>
      </c>
      <c r="G93" s="28"/>
      <c r="H93" s="28"/>
      <c r="J93" s="28"/>
      <c r="K93" s="28"/>
      <c r="L93" s="53"/>
      <c r="M93" s="69"/>
      <c r="N93" s="28"/>
      <c r="O93" s="28"/>
      <c r="P93" s="28"/>
      <c r="Q93" s="28"/>
      <c r="R93" s="28"/>
      <c r="S93" s="28"/>
      <c r="T93" s="70"/>
      <c r="AT93" s="7" t="s">
        <v>146</v>
      </c>
      <c r="AU93" s="7" t="s">
        <v>83</v>
      </c>
    </row>
    <row r="94" spans="2:47" s="7" customFormat="1" ht="30.75" customHeight="1">
      <c r="B94" s="27"/>
      <c r="C94" s="28"/>
      <c r="D94" s="191" t="s">
        <v>222</v>
      </c>
      <c r="E94" s="28"/>
      <c r="F94" s="192" t="s">
        <v>798</v>
      </c>
      <c r="G94" s="28"/>
      <c r="H94" s="28"/>
      <c r="J94" s="28"/>
      <c r="K94" s="28"/>
      <c r="L94" s="53"/>
      <c r="M94" s="69"/>
      <c r="N94" s="28"/>
      <c r="O94" s="28"/>
      <c r="P94" s="28"/>
      <c r="Q94" s="28"/>
      <c r="R94" s="28"/>
      <c r="S94" s="28"/>
      <c r="T94" s="70"/>
      <c r="AT94" s="7" t="s">
        <v>222</v>
      </c>
      <c r="AU94" s="7" t="s">
        <v>83</v>
      </c>
    </row>
    <row r="95" spans="2:65" s="7" customFormat="1" ht="15.75" customHeight="1">
      <c r="B95" s="27"/>
      <c r="C95" s="177" t="s">
        <v>144</v>
      </c>
      <c r="D95" s="177" t="s">
        <v>139</v>
      </c>
      <c r="E95" s="178" t="s">
        <v>799</v>
      </c>
      <c r="F95" s="179" t="s">
        <v>800</v>
      </c>
      <c r="G95" s="180" t="s">
        <v>786</v>
      </c>
      <c r="H95" s="181">
        <v>1</v>
      </c>
      <c r="I95" s="182"/>
      <c r="J95" s="183">
        <f>ROUND($I$95*$H$95,2)</f>
        <v>0</v>
      </c>
      <c r="K95" s="179" t="s">
        <v>143</v>
      </c>
      <c r="L95" s="53"/>
      <c r="M95" s="184"/>
      <c r="N95" s="185" t="s">
        <v>46</v>
      </c>
      <c r="O95" s="28"/>
      <c r="P95" s="28"/>
      <c r="Q95" s="186">
        <v>0</v>
      </c>
      <c r="R95" s="186">
        <f>$Q$95*$H$95</f>
        <v>0</v>
      </c>
      <c r="S95" s="186">
        <v>0</v>
      </c>
      <c r="T95" s="187">
        <f>$S$95*$H$95</f>
        <v>0</v>
      </c>
      <c r="AR95" s="119" t="s">
        <v>787</v>
      </c>
      <c r="AT95" s="119" t="s">
        <v>139</v>
      </c>
      <c r="AU95" s="119" t="s">
        <v>83</v>
      </c>
      <c r="AY95" s="7" t="s">
        <v>137</v>
      </c>
      <c r="BE95" s="188">
        <f>IF($N$95="základní",$J$95,0)</f>
        <v>0</v>
      </c>
      <c r="BF95" s="188">
        <f>IF($N$95="snížená",$J$95,0)</f>
        <v>0</v>
      </c>
      <c r="BG95" s="188">
        <f>IF($N$95="zákl. přenesená",$J$95,0)</f>
        <v>0</v>
      </c>
      <c r="BH95" s="188">
        <f>IF($N$95="sníž. přenesená",$J$95,0)</f>
        <v>0</v>
      </c>
      <c r="BI95" s="188">
        <f>IF($N$95="nulová",$J$95,0)</f>
        <v>0</v>
      </c>
      <c r="BJ95" s="119" t="s">
        <v>21</v>
      </c>
      <c r="BK95" s="188">
        <f>ROUND($I$95*$H$95,2)</f>
        <v>0</v>
      </c>
      <c r="BL95" s="119" t="s">
        <v>787</v>
      </c>
      <c r="BM95" s="119" t="s">
        <v>801</v>
      </c>
    </row>
    <row r="96" spans="2:47" s="7" customFormat="1" ht="16.5" customHeight="1">
      <c r="B96" s="27"/>
      <c r="C96" s="28"/>
      <c r="D96" s="189" t="s">
        <v>146</v>
      </c>
      <c r="E96" s="28"/>
      <c r="F96" s="190" t="s">
        <v>802</v>
      </c>
      <c r="G96" s="28"/>
      <c r="H96" s="28"/>
      <c r="J96" s="28"/>
      <c r="K96" s="28"/>
      <c r="L96" s="53"/>
      <c r="M96" s="69"/>
      <c r="N96" s="28"/>
      <c r="O96" s="28"/>
      <c r="P96" s="28"/>
      <c r="Q96" s="28"/>
      <c r="R96" s="28"/>
      <c r="S96" s="28"/>
      <c r="T96" s="70"/>
      <c r="AT96" s="7" t="s">
        <v>146</v>
      </c>
      <c r="AU96" s="7" t="s">
        <v>83</v>
      </c>
    </row>
    <row r="97" spans="2:65" s="7" customFormat="1" ht="15.75" customHeight="1">
      <c r="B97" s="27"/>
      <c r="C97" s="177" t="s">
        <v>176</v>
      </c>
      <c r="D97" s="177" t="s">
        <v>139</v>
      </c>
      <c r="E97" s="178" t="s">
        <v>803</v>
      </c>
      <c r="F97" s="179" t="s">
        <v>804</v>
      </c>
      <c r="G97" s="180" t="s">
        <v>786</v>
      </c>
      <c r="H97" s="181">
        <v>1</v>
      </c>
      <c r="I97" s="182"/>
      <c r="J97" s="183">
        <f>ROUND($I$97*$H$97,2)</f>
        <v>0</v>
      </c>
      <c r="K97" s="179" t="s">
        <v>143</v>
      </c>
      <c r="L97" s="53"/>
      <c r="M97" s="184"/>
      <c r="N97" s="185" t="s">
        <v>46</v>
      </c>
      <c r="O97" s="28"/>
      <c r="P97" s="28"/>
      <c r="Q97" s="186">
        <v>0</v>
      </c>
      <c r="R97" s="186">
        <f>$Q$97*$H$97</f>
        <v>0</v>
      </c>
      <c r="S97" s="186">
        <v>0</v>
      </c>
      <c r="T97" s="187">
        <f>$S$97*$H$97</f>
        <v>0</v>
      </c>
      <c r="AR97" s="119" t="s">
        <v>787</v>
      </c>
      <c r="AT97" s="119" t="s">
        <v>139</v>
      </c>
      <c r="AU97" s="119" t="s">
        <v>83</v>
      </c>
      <c r="AY97" s="7" t="s">
        <v>137</v>
      </c>
      <c r="BE97" s="188">
        <f>IF($N$97="základní",$J$97,0)</f>
        <v>0</v>
      </c>
      <c r="BF97" s="188">
        <f>IF($N$97="snížená",$J$97,0)</f>
        <v>0</v>
      </c>
      <c r="BG97" s="188">
        <f>IF($N$97="zákl. přenesená",$J$97,0)</f>
        <v>0</v>
      </c>
      <c r="BH97" s="188">
        <f>IF($N$97="sníž. přenesená",$J$97,0)</f>
        <v>0</v>
      </c>
      <c r="BI97" s="188">
        <f>IF($N$97="nulová",$J$97,0)</f>
        <v>0</v>
      </c>
      <c r="BJ97" s="119" t="s">
        <v>21</v>
      </c>
      <c r="BK97" s="188">
        <f>ROUND($I$97*$H$97,2)</f>
        <v>0</v>
      </c>
      <c r="BL97" s="119" t="s">
        <v>787</v>
      </c>
      <c r="BM97" s="119" t="s">
        <v>805</v>
      </c>
    </row>
    <row r="98" spans="2:47" s="7" customFormat="1" ht="16.5" customHeight="1">
      <c r="B98" s="27"/>
      <c r="C98" s="28"/>
      <c r="D98" s="189" t="s">
        <v>146</v>
      </c>
      <c r="E98" s="28"/>
      <c r="F98" s="190" t="s">
        <v>806</v>
      </c>
      <c r="G98" s="28"/>
      <c r="H98" s="28"/>
      <c r="J98" s="28"/>
      <c r="K98" s="28"/>
      <c r="L98" s="53"/>
      <c r="M98" s="69"/>
      <c r="N98" s="28"/>
      <c r="O98" s="28"/>
      <c r="P98" s="28"/>
      <c r="Q98" s="28"/>
      <c r="R98" s="28"/>
      <c r="S98" s="28"/>
      <c r="T98" s="70"/>
      <c r="AT98" s="7" t="s">
        <v>146</v>
      </c>
      <c r="AU98" s="7" t="s">
        <v>83</v>
      </c>
    </row>
    <row r="99" spans="2:65" s="7" customFormat="1" ht="15.75" customHeight="1">
      <c r="B99" s="27"/>
      <c r="C99" s="177" t="s">
        <v>183</v>
      </c>
      <c r="D99" s="177" t="s">
        <v>139</v>
      </c>
      <c r="E99" s="178" t="s">
        <v>807</v>
      </c>
      <c r="F99" s="179" t="s">
        <v>808</v>
      </c>
      <c r="G99" s="180" t="s">
        <v>786</v>
      </c>
      <c r="H99" s="181">
        <v>1</v>
      </c>
      <c r="I99" s="182"/>
      <c r="J99" s="183">
        <f>ROUND($I$99*$H$99,2)</f>
        <v>0</v>
      </c>
      <c r="K99" s="179" t="s">
        <v>143</v>
      </c>
      <c r="L99" s="53"/>
      <c r="M99" s="184"/>
      <c r="N99" s="185" t="s">
        <v>46</v>
      </c>
      <c r="O99" s="28"/>
      <c r="P99" s="28"/>
      <c r="Q99" s="186">
        <v>0</v>
      </c>
      <c r="R99" s="186">
        <f>$Q$99*$H$99</f>
        <v>0</v>
      </c>
      <c r="S99" s="186">
        <v>0</v>
      </c>
      <c r="T99" s="187">
        <f>$S$99*$H$99</f>
        <v>0</v>
      </c>
      <c r="AR99" s="119" t="s">
        <v>787</v>
      </c>
      <c r="AT99" s="119" t="s">
        <v>139</v>
      </c>
      <c r="AU99" s="119" t="s">
        <v>83</v>
      </c>
      <c r="AY99" s="7" t="s">
        <v>137</v>
      </c>
      <c r="BE99" s="188">
        <f>IF($N$99="základní",$J$99,0)</f>
        <v>0</v>
      </c>
      <c r="BF99" s="188">
        <f>IF($N$99="snížená",$J$99,0)</f>
        <v>0</v>
      </c>
      <c r="BG99" s="188">
        <f>IF($N$99="zákl. přenesená",$J$99,0)</f>
        <v>0</v>
      </c>
      <c r="BH99" s="188">
        <f>IF($N$99="sníž. přenesená",$J$99,0)</f>
        <v>0</v>
      </c>
      <c r="BI99" s="188">
        <f>IF($N$99="nulová",$J$99,0)</f>
        <v>0</v>
      </c>
      <c r="BJ99" s="119" t="s">
        <v>21</v>
      </c>
      <c r="BK99" s="188">
        <f>ROUND($I$99*$H$99,2)</f>
        <v>0</v>
      </c>
      <c r="BL99" s="119" t="s">
        <v>787</v>
      </c>
      <c r="BM99" s="119" t="s">
        <v>809</v>
      </c>
    </row>
    <row r="100" spans="2:47" s="7" customFormat="1" ht="16.5" customHeight="1">
      <c r="B100" s="27"/>
      <c r="C100" s="28"/>
      <c r="D100" s="189" t="s">
        <v>146</v>
      </c>
      <c r="E100" s="28"/>
      <c r="F100" s="190" t="s">
        <v>810</v>
      </c>
      <c r="G100" s="28"/>
      <c r="H100" s="28"/>
      <c r="J100" s="28"/>
      <c r="K100" s="28"/>
      <c r="L100" s="53"/>
      <c r="M100" s="69"/>
      <c r="N100" s="28"/>
      <c r="O100" s="28"/>
      <c r="P100" s="28"/>
      <c r="Q100" s="28"/>
      <c r="R100" s="28"/>
      <c r="S100" s="28"/>
      <c r="T100" s="70"/>
      <c r="AT100" s="7" t="s">
        <v>146</v>
      </c>
      <c r="AU100" s="7" t="s">
        <v>83</v>
      </c>
    </row>
    <row r="101" spans="2:65" s="7" customFormat="1" ht="15.75" customHeight="1">
      <c r="B101" s="27"/>
      <c r="C101" s="177" t="s">
        <v>188</v>
      </c>
      <c r="D101" s="177" t="s">
        <v>139</v>
      </c>
      <c r="E101" s="178" t="s">
        <v>811</v>
      </c>
      <c r="F101" s="179" t="s">
        <v>812</v>
      </c>
      <c r="G101" s="180" t="s">
        <v>786</v>
      </c>
      <c r="H101" s="181">
        <v>1</v>
      </c>
      <c r="I101" s="182"/>
      <c r="J101" s="183">
        <f>ROUND($I$101*$H$101,2)</f>
        <v>0</v>
      </c>
      <c r="K101" s="179" t="s">
        <v>143</v>
      </c>
      <c r="L101" s="53"/>
      <c r="M101" s="184"/>
      <c r="N101" s="185" t="s">
        <v>46</v>
      </c>
      <c r="O101" s="28"/>
      <c r="P101" s="28"/>
      <c r="Q101" s="186">
        <v>0</v>
      </c>
      <c r="R101" s="186">
        <f>$Q$101*$H$101</f>
        <v>0</v>
      </c>
      <c r="S101" s="186">
        <v>0</v>
      </c>
      <c r="T101" s="187">
        <f>$S$101*$H$101</f>
        <v>0</v>
      </c>
      <c r="AR101" s="119" t="s">
        <v>787</v>
      </c>
      <c r="AT101" s="119" t="s">
        <v>139</v>
      </c>
      <c r="AU101" s="119" t="s">
        <v>83</v>
      </c>
      <c r="AY101" s="7" t="s">
        <v>137</v>
      </c>
      <c r="BE101" s="188">
        <f>IF($N$101="základní",$J$101,0)</f>
        <v>0</v>
      </c>
      <c r="BF101" s="188">
        <f>IF($N$101="snížená",$J$101,0)</f>
        <v>0</v>
      </c>
      <c r="BG101" s="188">
        <f>IF($N$101="zákl. přenesená",$J$101,0)</f>
        <v>0</v>
      </c>
      <c r="BH101" s="188">
        <f>IF($N$101="sníž. přenesená",$J$101,0)</f>
        <v>0</v>
      </c>
      <c r="BI101" s="188">
        <f>IF($N$101="nulová",$J$101,0)</f>
        <v>0</v>
      </c>
      <c r="BJ101" s="119" t="s">
        <v>21</v>
      </c>
      <c r="BK101" s="188">
        <f>ROUND($I$101*$H$101,2)</f>
        <v>0</v>
      </c>
      <c r="BL101" s="119" t="s">
        <v>787</v>
      </c>
      <c r="BM101" s="119" t="s">
        <v>813</v>
      </c>
    </row>
    <row r="102" spans="2:47" s="7" customFormat="1" ht="16.5" customHeight="1">
      <c r="B102" s="27"/>
      <c r="C102" s="28"/>
      <c r="D102" s="189" t="s">
        <v>146</v>
      </c>
      <c r="E102" s="28"/>
      <c r="F102" s="190" t="s">
        <v>814</v>
      </c>
      <c r="G102" s="28"/>
      <c r="H102" s="28"/>
      <c r="J102" s="28"/>
      <c r="K102" s="28"/>
      <c r="L102" s="53"/>
      <c r="M102" s="69"/>
      <c r="N102" s="28"/>
      <c r="O102" s="28"/>
      <c r="P102" s="28"/>
      <c r="Q102" s="28"/>
      <c r="R102" s="28"/>
      <c r="S102" s="28"/>
      <c r="T102" s="70"/>
      <c r="AT102" s="7" t="s">
        <v>146</v>
      </c>
      <c r="AU102" s="7" t="s">
        <v>83</v>
      </c>
    </row>
    <row r="103" spans="2:65" s="7" customFormat="1" ht="15.75" customHeight="1">
      <c r="B103" s="27"/>
      <c r="C103" s="177" t="s">
        <v>157</v>
      </c>
      <c r="D103" s="177" t="s">
        <v>139</v>
      </c>
      <c r="E103" s="178" t="s">
        <v>815</v>
      </c>
      <c r="F103" s="179" t="s">
        <v>816</v>
      </c>
      <c r="G103" s="180" t="s">
        <v>786</v>
      </c>
      <c r="H103" s="181">
        <v>1</v>
      </c>
      <c r="I103" s="182"/>
      <c r="J103" s="183">
        <f>ROUND($I$103*$H$103,2)</f>
        <v>0</v>
      </c>
      <c r="K103" s="179" t="s">
        <v>143</v>
      </c>
      <c r="L103" s="53"/>
      <c r="M103" s="184"/>
      <c r="N103" s="185" t="s">
        <v>46</v>
      </c>
      <c r="O103" s="28"/>
      <c r="P103" s="28"/>
      <c r="Q103" s="186">
        <v>0</v>
      </c>
      <c r="R103" s="186">
        <f>$Q$103*$H$103</f>
        <v>0</v>
      </c>
      <c r="S103" s="186">
        <v>0</v>
      </c>
      <c r="T103" s="187">
        <f>$S$103*$H$103</f>
        <v>0</v>
      </c>
      <c r="AR103" s="119" t="s">
        <v>787</v>
      </c>
      <c r="AT103" s="119" t="s">
        <v>139</v>
      </c>
      <c r="AU103" s="119" t="s">
        <v>83</v>
      </c>
      <c r="AY103" s="7" t="s">
        <v>137</v>
      </c>
      <c r="BE103" s="188">
        <f>IF($N$103="základní",$J$103,0)</f>
        <v>0</v>
      </c>
      <c r="BF103" s="188">
        <f>IF($N$103="snížená",$J$103,0)</f>
        <v>0</v>
      </c>
      <c r="BG103" s="188">
        <f>IF($N$103="zákl. přenesená",$J$103,0)</f>
        <v>0</v>
      </c>
      <c r="BH103" s="188">
        <f>IF($N$103="sníž. přenesená",$J$103,0)</f>
        <v>0</v>
      </c>
      <c r="BI103" s="188">
        <f>IF($N$103="nulová",$J$103,0)</f>
        <v>0</v>
      </c>
      <c r="BJ103" s="119" t="s">
        <v>21</v>
      </c>
      <c r="BK103" s="188">
        <f>ROUND($I$103*$H$103,2)</f>
        <v>0</v>
      </c>
      <c r="BL103" s="119" t="s">
        <v>787</v>
      </c>
      <c r="BM103" s="119" t="s">
        <v>817</v>
      </c>
    </row>
    <row r="104" spans="2:47" s="7" customFormat="1" ht="16.5" customHeight="1">
      <c r="B104" s="27"/>
      <c r="C104" s="28"/>
      <c r="D104" s="189" t="s">
        <v>146</v>
      </c>
      <c r="E104" s="28"/>
      <c r="F104" s="190" t="s">
        <v>818</v>
      </c>
      <c r="G104" s="28"/>
      <c r="H104" s="28"/>
      <c r="J104" s="28"/>
      <c r="K104" s="28"/>
      <c r="L104" s="53"/>
      <c r="M104" s="69"/>
      <c r="N104" s="28"/>
      <c r="O104" s="28"/>
      <c r="P104" s="28"/>
      <c r="Q104" s="28"/>
      <c r="R104" s="28"/>
      <c r="S104" s="28"/>
      <c r="T104" s="70"/>
      <c r="AT104" s="7" t="s">
        <v>146</v>
      </c>
      <c r="AU104" s="7" t="s">
        <v>83</v>
      </c>
    </row>
    <row r="105" spans="2:65" s="7" customFormat="1" ht="15.75" customHeight="1">
      <c r="B105" s="27"/>
      <c r="C105" s="177" t="s">
        <v>205</v>
      </c>
      <c r="D105" s="177" t="s">
        <v>139</v>
      </c>
      <c r="E105" s="178" t="s">
        <v>819</v>
      </c>
      <c r="F105" s="179" t="s">
        <v>820</v>
      </c>
      <c r="G105" s="180" t="s">
        <v>786</v>
      </c>
      <c r="H105" s="181">
        <v>1</v>
      </c>
      <c r="I105" s="182"/>
      <c r="J105" s="183">
        <f>ROUND($I$105*$H$105,2)</f>
        <v>0</v>
      </c>
      <c r="K105" s="179" t="s">
        <v>143</v>
      </c>
      <c r="L105" s="53"/>
      <c r="M105" s="184"/>
      <c r="N105" s="185" t="s">
        <v>46</v>
      </c>
      <c r="O105" s="28"/>
      <c r="P105" s="28"/>
      <c r="Q105" s="186">
        <v>0</v>
      </c>
      <c r="R105" s="186">
        <f>$Q$105*$H$105</f>
        <v>0</v>
      </c>
      <c r="S105" s="186">
        <v>0</v>
      </c>
      <c r="T105" s="187">
        <f>$S$105*$H$105</f>
        <v>0</v>
      </c>
      <c r="AR105" s="119" t="s">
        <v>787</v>
      </c>
      <c r="AT105" s="119" t="s">
        <v>139</v>
      </c>
      <c r="AU105" s="119" t="s">
        <v>83</v>
      </c>
      <c r="AY105" s="7" t="s">
        <v>137</v>
      </c>
      <c r="BE105" s="188">
        <f>IF($N$105="základní",$J$105,0)</f>
        <v>0</v>
      </c>
      <c r="BF105" s="188">
        <f>IF($N$105="snížená",$J$105,0)</f>
        <v>0</v>
      </c>
      <c r="BG105" s="188">
        <f>IF($N$105="zákl. přenesená",$J$105,0)</f>
        <v>0</v>
      </c>
      <c r="BH105" s="188">
        <f>IF($N$105="sníž. přenesená",$J$105,0)</f>
        <v>0</v>
      </c>
      <c r="BI105" s="188">
        <f>IF($N$105="nulová",$J$105,0)</f>
        <v>0</v>
      </c>
      <c r="BJ105" s="119" t="s">
        <v>21</v>
      </c>
      <c r="BK105" s="188">
        <f>ROUND($I$105*$H$105,2)</f>
        <v>0</v>
      </c>
      <c r="BL105" s="119" t="s">
        <v>787</v>
      </c>
      <c r="BM105" s="119" t="s">
        <v>821</v>
      </c>
    </row>
    <row r="106" spans="2:47" s="7" customFormat="1" ht="16.5" customHeight="1">
      <c r="B106" s="27"/>
      <c r="C106" s="28"/>
      <c r="D106" s="189" t="s">
        <v>146</v>
      </c>
      <c r="E106" s="28"/>
      <c r="F106" s="190" t="s">
        <v>822</v>
      </c>
      <c r="G106" s="28"/>
      <c r="H106" s="28"/>
      <c r="J106" s="28"/>
      <c r="K106" s="28"/>
      <c r="L106" s="53"/>
      <c r="M106" s="69"/>
      <c r="N106" s="28"/>
      <c r="O106" s="28"/>
      <c r="P106" s="28"/>
      <c r="Q106" s="28"/>
      <c r="R106" s="28"/>
      <c r="S106" s="28"/>
      <c r="T106" s="70"/>
      <c r="AT106" s="7" t="s">
        <v>146</v>
      </c>
      <c r="AU106" s="7" t="s">
        <v>83</v>
      </c>
    </row>
    <row r="107" spans="2:65" s="7" customFormat="1" ht="15.75" customHeight="1">
      <c r="B107" s="27"/>
      <c r="C107" s="177" t="s">
        <v>26</v>
      </c>
      <c r="D107" s="177" t="s">
        <v>139</v>
      </c>
      <c r="E107" s="178" t="s">
        <v>823</v>
      </c>
      <c r="F107" s="179" t="s">
        <v>824</v>
      </c>
      <c r="G107" s="180" t="s">
        <v>786</v>
      </c>
      <c r="H107" s="181">
        <v>1</v>
      </c>
      <c r="I107" s="182"/>
      <c r="J107" s="183">
        <f>ROUND($I$107*$H$107,2)</f>
        <v>0</v>
      </c>
      <c r="K107" s="179" t="s">
        <v>143</v>
      </c>
      <c r="L107" s="53"/>
      <c r="M107" s="184"/>
      <c r="N107" s="185" t="s">
        <v>46</v>
      </c>
      <c r="O107" s="28"/>
      <c r="P107" s="28"/>
      <c r="Q107" s="186">
        <v>0</v>
      </c>
      <c r="R107" s="186">
        <f>$Q$107*$H$107</f>
        <v>0</v>
      </c>
      <c r="S107" s="186">
        <v>0</v>
      </c>
      <c r="T107" s="187">
        <f>$S$107*$H$107</f>
        <v>0</v>
      </c>
      <c r="AR107" s="119" t="s">
        <v>787</v>
      </c>
      <c r="AT107" s="119" t="s">
        <v>139</v>
      </c>
      <c r="AU107" s="119" t="s">
        <v>83</v>
      </c>
      <c r="AY107" s="7" t="s">
        <v>137</v>
      </c>
      <c r="BE107" s="188">
        <f>IF($N$107="základní",$J$107,0)</f>
        <v>0</v>
      </c>
      <c r="BF107" s="188">
        <f>IF($N$107="snížená",$J$107,0)</f>
        <v>0</v>
      </c>
      <c r="BG107" s="188">
        <f>IF($N$107="zákl. přenesená",$J$107,0)</f>
        <v>0</v>
      </c>
      <c r="BH107" s="188">
        <f>IF($N$107="sníž. přenesená",$J$107,0)</f>
        <v>0</v>
      </c>
      <c r="BI107" s="188">
        <f>IF($N$107="nulová",$J$107,0)</f>
        <v>0</v>
      </c>
      <c r="BJ107" s="119" t="s">
        <v>21</v>
      </c>
      <c r="BK107" s="188">
        <f>ROUND($I$107*$H$107,2)</f>
        <v>0</v>
      </c>
      <c r="BL107" s="119" t="s">
        <v>787</v>
      </c>
      <c r="BM107" s="119" t="s">
        <v>825</v>
      </c>
    </row>
    <row r="108" spans="2:47" s="7" customFormat="1" ht="16.5" customHeight="1">
      <c r="B108" s="27"/>
      <c r="C108" s="28"/>
      <c r="D108" s="189" t="s">
        <v>146</v>
      </c>
      <c r="E108" s="28"/>
      <c r="F108" s="190" t="s">
        <v>826</v>
      </c>
      <c r="G108" s="28"/>
      <c r="H108" s="28"/>
      <c r="J108" s="28"/>
      <c r="K108" s="28"/>
      <c r="L108" s="53"/>
      <c r="M108" s="69"/>
      <c r="N108" s="28"/>
      <c r="O108" s="28"/>
      <c r="P108" s="28"/>
      <c r="Q108" s="28"/>
      <c r="R108" s="28"/>
      <c r="S108" s="28"/>
      <c r="T108" s="70"/>
      <c r="AT108" s="7" t="s">
        <v>146</v>
      </c>
      <c r="AU108" s="7" t="s">
        <v>83</v>
      </c>
    </row>
    <row r="109" spans="2:63" s="163" customFormat="1" ht="30.75" customHeight="1">
      <c r="B109" s="164"/>
      <c r="C109" s="165"/>
      <c r="D109" s="166" t="s">
        <v>74</v>
      </c>
      <c r="E109" s="175" t="s">
        <v>827</v>
      </c>
      <c r="F109" s="175" t="s">
        <v>828</v>
      </c>
      <c r="G109" s="165"/>
      <c r="H109" s="165"/>
      <c r="J109" s="176">
        <f>$BK$109</f>
        <v>0</v>
      </c>
      <c r="K109" s="165"/>
      <c r="L109" s="169"/>
      <c r="M109" s="170"/>
      <c r="N109" s="165"/>
      <c r="O109" s="165"/>
      <c r="P109" s="171">
        <f>SUM($P$110:$P$111)</f>
        <v>0</v>
      </c>
      <c r="Q109" s="165"/>
      <c r="R109" s="171">
        <f>SUM($R$110:$R$111)</f>
        <v>0</v>
      </c>
      <c r="S109" s="165"/>
      <c r="T109" s="172">
        <f>SUM($T$110:$T$111)</f>
        <v>0</v>
      </c>
      <c r="AR109" s="173" t="s">
        <v>176</v>
      </c>
      <c r="AT109" s="173" t="s">
        <v>74</v>
      </c>
      <c r="AU109" s="173" t="s">
        <v>21</v>
      </c>
      <c r="AY109" s="173" t="s">
        <v>137</v>
      </c>
      <c r="BK109" s="174">
        <f>SUM($BK$110:$BK$111)</f>
        <v>0</v>
      </c>
    </row>
    <row r="110" spans="2:65" s="7" customFormat="1" ht="15.75" customHeight="1">
      <c r="B110" s="27"/>
      <c r="C110" s="177" t="s">
        <v>217</v>
      </c>
      <c r="D110" s="177" t="s">
        <v>139</v>
      </c>
      <c r="E110" s="178" t="s">
        <v>829</v>
      </c>
      <c r="F110" s="179" t="s">
        <v>830</v>
      </c>
      <c r="G110" s="180" t="s">
        <v>786</v>
      </c>
      <c r="H110" s="181">
        <v>1</v>
      </c>
      <c r="I110" s="182"/>
      <c r="J110" s="183">
        <f>ROUND($I$110*$H$110,2)</f>
        <v>0</v>
      </c>
      <c r="K110" s="179" t="s">
        <v>143</v>
      </c>
      <c r="L110" s="53"/>
      <c r="M110" s="184"/>
      <c r="N110" s="185" t="s">
        <v>46</v>
      </c>
      <c r="O110" s="28"/>
      <c r="P110" s="28"/>
      <c r="Q110" s="186">
        <v>0</v>
      </c>
      <c r="R110" s="186">
        <f>$Q$110*$H$110</f>
        <v>0</v>
      </c>
      <c r="S110" s="186">
        <v>0</v>
      </c>
      <c r="T110" s="187">
        <f>$S$110*$H$110</f>
        <v>0</v>
      </c>
      <c r="AR110" s="119" t="s">
        <v>787</v>
      </c>
      <c r="AT110" s="119" t="s">
        <v>139</v>
      </c>
      <c r="AU110" s="119" t="s">
        <v>83</v>
      </c>
      <c r="AY110" s="7" t="s">
        <v>137</v>
      </c>
      <c r="BE110" s="188">
        <f>IF($N$110="základní",$J$110,0)</f>
        <v>0</v>
      </c>
      <c r="BF110" s="188">
        <f>IF($N$110="snížená",$J$110,0)</f>
        <v>0</v>
      </c>
      <c r="BG110" s="188">
        <f>IF($N$110="zákl. přenesená",$J$110,0)</f>
        <v>0</v>
      </c>
      <c r="BH110" s="188">
        <f>IF($N$110="sníž. přenesená",$J$110,0)</f>
        <v>0</v>
      </c>
      <c r="BI110" s="188">
        <f>IF($N$110="nulová",$J$110,0)</f>
        <v>0</v>
      </c>
      <c r="BJ110" s="119" t="s">
        <v>21</v>
      </c>
      <c r="BK110" s="188">
        <f>ROUND($I$110*$H$110,2)</f>
        <v>0</v>
      </c>
      <c r="BL110" s="119" t="s">
        <v>787</v>
      </c>
      <c r="BM110" s="119" t="s">
        <v>831</v>
      </c>
    </row>
    <row r="111" spans="2:47" s="7" customFormat="1" ht="16.5" customHeight="1">
      <c r="B111" s="27"/>
      <c r="C111" s="28"/>
      <c r="D111" s="189" t="s">
        <v>146</v>
      </c>
      <c r="E111" s="28"/>
      <c r="F111" s="190" t="s">
        <v>832</v>
      </c>
      <c r="G111" s="28"/>
      <c r="H111" s="28"/>
      <c r="J111" s="28"/>
      <c r="K111" s="28"/>
      <c r="L111" s="53"/>
      <c r="M111" s="222"/>
      <c r="N111" s="223"/>
      <c r="O111" s="223"/>
      <c r="P111" s="223"/>
      <c r="Q111" s="223"/>
      <c r="R111" s="223"/>
      <c r="S111" s="223"/>
      <c r="T111" s="224"/>
      <c r="AT111" s="7" t="s">
        <v>146</v>
      </c>
      <c r="AU111" s="7" t="s">
        <v>83</v>
      </c>
    </row>
    <row r="112" spans="2:12" s="7" customFormat="1" ht="7.5" customHeight="1">
      <c r="B112" s="48"/>
      <c r="C112" s="49"/>
      <c r="D112" s="49"/>
      <c r="E112" s="49"/>
      <c r="F112" s="49"/>
      <c r="G112" s="49"/>
      <c r="H112" s="49"/>
      <c r="I112" s="133"/>
      <c r="J112" s="49"/>
      <c r="K112" s="49"/>
      <c r="L112" s="53"/>
    </row>
    <row r="284" s="2" customFormat="1" ht="14.25" customHeight="1">
      <c r="AT284" s="2"/>
    </row>
  </sheetData>
  <sheetProtection sheet="1"/>
  <mergeCells count="12">
    <mergeCell ref="E7:H7"/>
    <mergeCell ref="E9:H9"/>
    <mergeCell ref="E11:H11"/>
    <mergeCell ref="E26:H26"/>
    <mergeCell ref="E47:H47"/>
    <mergeCell ref="E49:H49"/>
    <mergeCell ref="E51:H51"/>
    <mergeCell ref="E73:H73"/>
    <mergeCell ref="E75:H75"/>
    <mergeCell ref="E77:H77"/>
    <mergeCell ref="G1:H1"/>
    <mergeCell ref="L2:V2"/>
  </mergeCells>
  <printOptions/>
  <pageMargins left="0.5902777910232544" right="0.5902777910232544" top="0.5902777910232544" bottom="0.5902777910232544" header="0" footer="0"/>
  <pageSetup blackAndWhite="1" fitToHeight="999" fitToWidth="1"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