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01 - Dopravní část" sheetId="2" r:id="rId2"/>
    <sheet name="SO 02 - Opěrné zdi" sheetId="3" r:id="rId3"/>
    <sheet name="Pokyny pro vyplnění" sheetId="4" r:id="rId4"/>
  </sheets>
  <definedNames>
    <definedName name="_xlnm._FilterDatabase" localSheetId="1" hidden="1">'SO 01 - Dopravní část'!$C$99:$K$99</definedName>
    <definedName name="_xlnm._FilterDatabase" localSheetId="2" hidden="1">'SO 02 - Opěrné zdi'!$C$97:$K$97</definedName>
    <definedName name="_xlnm.Print_Titles" localSheetId="0">'Rekapitulace stavby'!$49:$49</definedName>
    <definedName name="_xlnm.Print_Titles" localSheetId="1">'SO 01 - Dopravní část'!$99:$99</definedName>
    <definedName name="_xlnm.Print_Titles" localSheetId="2">'SO 02 - Opěrné zdi'!$97:$97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1">'SO 01 - Dopravní část'!$C$4:$J$36,'SO 01 - Dopravní část'!$C$42:$J$81,'SO 01 - Dopravní část'!$C$87:$K$638</definedName>
    <definedName name="_xlnm.Print_Area" localSheetId="2">'SO 02 - Opěrné zdi'!$C$4:$J$38,'SO 02 - Opěrné zdi'!$C$44:$J$77,'SO 02 - Opěrné zdi'!$C$83:$K$585</definedName>
  </definedNames>
  <calcPr fullCalcOnLoad="1"/>
</workbook>
</file>

<file path=xl/sharedStrings.xml><?xml version="1.0" encoding="utf-8"?>
<sst xmlns="http://schemas.openxmlformats.org/spreadsheetml/2006/main" count="10166" uniqueCount="1673">
  <si>
    <t>Export VZ</t>
  </si>
  <si>
    <t>List obsahuje:</t>
  </si>
  <si>
    <t>3.0</t>
  </si>
  <si>
    <t>ZAMOK</t>
  </si>
  <si>
    <t>False</t>
  </si>
  <si>
    <t>{1AD2F149-B318-4017-9A78-0BC2B4AED167}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</si>
  <si>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</si>
  <si>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</si>
  <si>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</si>
  <si>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</si>
  <si>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</si>
  <si>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</si>
  <si>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</si>
  <si>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</si>
  <si>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S23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</si>
  <si>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</si>
  <si>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</si>
  <si>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 za Lidovým domem</t>
  </si>
  <si>
    <t>KSO:</t>
  </si>
  <si>
    <t>CC-CZ:</t>
  </si>
  <si>
    <t>1</t>
  </si>
  <si>
    <t>Místo:</t>
  </si>
  <si>
    <t>Karlovy Vary</t>
  </si>
  <si>
    <t>Datum:</t>
  </si>
  <si>
    <t>21.05.2014</t>
  </si>
  <si>
    <t>Zadavatel:</t>
  </si>
  <si>
    <t>IČ:</t>
  </si>
  <si>
    <t>0,1</t>
  </si>
  <si>
    <t>Statutární město Karlovy Vary</t>
  </si>
  <si>
    <t>DIČ:</t>
  </si>
  <si>
    <t>Uchazeč:</t>
  </si>
  <si>
    <t>Vyplň údaj</t>
  </si>
  <si>
    <t>Projektant:</t>
  </si>
  <si>
    <t>18224920</t>
  </si>
  <si>
    <t>BPO spol. s r.o., Lidická 1239, 363 17 Ostrov</t>
  </si>
  <si>
    <t>CZ18224920</t>
  </si>
  <si>
    <t>True</t>
  </si>
  <si>
    <t>Poznámka:</t>
  </si>
  <si>
    <t>Soupis prací je sestaven s využitím položek Cenové soustavy ÚRS. Cenové a technické podmínky položek Cenové soustavy ÚRS, které nejsou uvedeny v soupisu prací (informace z tzv.úvodních částí katalogů) jsou neomezeně dálkově k dispozici na www.cs-urs.cz. Položky soupisu prací, které nemají ve sloupci "Cenová soustava" uvedený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</si>
  <si>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</si>
  <si>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</si>
  <si>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</si>
  <si>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</si>
  <si>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</si>
  <si>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</si>
  <si>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</si>
  <si>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</si>
  <si>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</si>
  <si>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</si>
  <si>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</si>
  <si>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</si>
  <si>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</si>
  <si>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</si>
  <si>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</si>
  <si>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</si>
  <si>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</si>
  <si>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</si>
  <si>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</si>
  <si>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</si>
  <si>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</si>
  <si>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</si>
  <si>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</si>
  <si>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</si>
  <si>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</si>
  <si>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</si>
  <si>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</si>
  <si>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</si>
  <si>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</si>
  <si>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</si>
  <si>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</si>
  <si>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</si>
  <si>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</si>
  <si>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</si>
  <si>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</si>
  <si>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</si>
  <si>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</si>
  <si>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</si>
  <si>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</si>
  <si>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Dopravní část</t>
  </si>
  <si>
    <t>STA</t>
  </si>
  <si>
    <t>{F3C61D36-BFBC-4441-8464-8E4A40497BF0}</t>
  </si>
  <si>
    <t>822 29</t>
  </si>
  <si>
    <t>2</t>
  </si>
  <si>
    <t>SO 02</t>
  </si>
  <si>
    <t>Opěrné zdi</t>
  </si>
  <si>
    <t>{7401CAD5-3E75-4A4B-BCDC-D581AF1300BA}</t>
  </si>
  <si>
    <t>Soupis</t>
  </si>
  <si>
    <t>{4F4618BC-10F8-4E0E-A5D5-194F06E0506B}</t>
  </si>
  <si>
    <t>Zpět na list:</t>
  </si>
  <si>
    <t>KRYCÍ LIST SOUPISU</t>
  </si>
  <si>
    <t>Objekt:</t>
  </si>
  <si>
    <t>SO 01 - Dopravní část</t>
  </si>
  <si>
    <t>7737-25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</si>
  <si>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</si>
  <si>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</si>
  <si>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</si>
  <si>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</si>
  <si>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</si>
  <si>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</si>
  <si>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</si>
  <si>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11 -  Zemní práce</t>
  </si>
  <si>
    <t xml:space="preserve">    2 -  Zakládání</t>
  </si>
  <si>
    <t xml:space="preserve">    33 -  Sloupy a pilíře, stožáry a rámové stojky</t>
  </si>
  <si>
    <t xml:space="preserve">    45 -  Vodorovné podkladní a vedlejší konstrukce inž. staveb</t>
  </si>
  <si>
    <t xml:space="preserve">    5 -  Komunikace</t>
  </si>
  <si>
    <t xml:space="preserve">      5A -  Konstrukce živičného parkoviště</t>
  </si>
  <si>
    <t xml:space="preserve">      5B -  Konstrukce komunikace v Hlávkovo ulici</t>
  </si>
  <si>
    <t xml:space="preserve">      5C -  Konstrukce parkovacích stání</t>
  </si>
  <si>
    <t xml:space="preserve">      5D -  Konstrukce příjezdní komunikace k poště a chodníkového přejezdu</t>
  </si>
  <si>
    <t xml:space="preserve">      5E -  Konstrukce chodníku</t>
  </si>
  <si>
    <t xml:space="preserve">      5F -  Konstrukce chodníku</t>
  </si>
  <si>
    <t xml:space="preserve">      5G -  Konstrukce chodníku</t>
  </si>
  <si>
    <t xml:space="preserve">      5H -  Předláždění před vstupy do domu v Hlávkovo ulici</t>
  </si>
  <si>
    <t xml:space="preserve">    56 -  Podkladní vrstvy komunikací, letišť a ploch</t>
  </si>
  <si>
    <t xml:space="preserve">    8 -  Trubní vedení</t>
  </si>
  <si>
    <t xml:space="preserve">    91 -  Doplňující konstrukce a práce pozemních komunikací, letišť a ploch</t>
  </si>
  <si>
    <t xml:space="preserve">    96 -  Bourání konstrukcí</t>
  </si>
  <si>
    <t xml:space="preserve">    99 -  Přesuny hmot a sutí</t>
  </si>
  <si>
    <t>PSV -  Práce a dodávky PSV</t>
  </si>
  <si>
    <t xml:space="preserve">    783 -  Dokončovací práce</t>
  </si>
  <si>
    <t>VRN -  Vedlejší rozpočtové náklady</t>
  </si>
  <si>
    <t>ON -  Ostatní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</si>
  <si>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</si>
  <si>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</si>
  <si>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</si>
  <si>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</si>
  <si>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</si>
  <si>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</si>
  <si>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</si>
  <si>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</si>
  <si>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</si>
  <si>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</si>
  <si>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</si>
  <si>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</si>
  <si>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</si>
  <si>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</si>
  <si>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</si>
  <si>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</si>
  <si>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</si>
  <si>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</si>
  <si>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</si>
  <si>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</si>
  <si>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1220001_R</t>
  </si>
  <si>
    <t>Vyvrtání jamek pro základové patky ochranného ocelového hrazení</t>
  </si>
  <si>
    <t>kus</t>
  </si>
  <si>
    <t>4</t>
  </si>
  <si>
    <t>1410391620</t>
  </si>
  <si>
    <t>VV</t>
  </si>
  <si>
    <t>vel. jamky pr.200 mm hl.700 mm</t>
  </si>
  <si>
    <t>41*4</t>
  </si>
  <si>
    <t>122202203</t>
  </si>
  <si>
    <t>Odkopávky a prokopávky nezapažené pro silnice objemu do 5000 m3 v hornině tř. 3</t>
  </si>
  <si>
    <t>m3</t>
  </si>
  <si>
    <t>1918909037</t>
  </si>
  <si>
    <t>spočítáno projektantem na počítači</t>
  </si>
  <si>
    <t>dle specifikace prací v TZ</t>
  </si>
  <si>
    <t>3890,0</t>
  </si>
  <si>
    <t>3</t>
  </si>
  <si>
    <t>122202209</t>
  </si>
  <si>
    <t>Příplatek k odkopávkám a prokopávkám pro silnice v hornině tř. 3 za lepivost - 50%</t>
  </si>
  <si>
    <t>1099245331</t>
  </si>
  <si>
    <t>50% lepivost - pol.122202201</t>
  </si>
  <si>
    <t>3890,0*0,5</t>
  </si>
  <si>
    <t>174101101a</t>
  </si>
  <si>
    <t>Zásyp jam, šachet rýh nebo kolem objektů sypaninou se zhutněním - za pěrnými stěnami</t>
  </si>
  <si>
    <t>-1776617021</t>
  </si>
  <si>
    <t>zásyp za opěrnou stěnou S1 a S2</t>
  </si>
  <si>
    <t>včetně ostatních drobných zásypů a násypů</t>
  </si>
  <si>
    <t>710,0</t>
  </si>
  <si>
    <t>5</t>
  </si>
  <si>
    <t>181951102</t>
  </si>
  <si>
    <t>Úprava pláně v hornině tř. 1 až 4 se zhutněním</t>
  </si>
  <si>
    <t>m2</t>
  </si>
  <si>
    <t>-266948894</t>
  </si>
  <si>
    <t>pod zpevněnými plochami</t>
  </si>
  <si>
    <t>5A+5B+5C+5D+5E</t>
  </si>
  <si>
    <t>1280,0+360,0+1865,0+966,0+854,0</t>
  </si>
  <si>
    <t>5F+5G+5H</t>
  </si>
  <si>
    <t>2365,0+740,0+20,0</t>
  </si>
  <si>
    <t>Součet</t>
  </si>
  <si>
    <t>6</t>
  </si>
  <si>
    <t>132201101</t>
  </si>
  <si>
    <t>Hloubení rýh š do 600 mm v hornině tř. 3 objemu do 100 m3</t>
  </si>
  <si>
    <t>-219415070</t>
  </si>
  <si>
    <t>rýhy pro drenáže</t>
  </si>
  <si>
    <t>0,3*0,3*(110,0+210,0)+0,2</t>
  </si>
  <si>
    <t>7</t>
  </si>
  <si>
    <t>132201109</t>
  </si>
  <si>
    <t>Příplatek za lepivost k hloubení rýh š do 600 mm v hornině tř. 3 - 50%</t>
  </si>
  <si>
    <t>-252213026</t>
  </si>
  <si>
    <t>50% lepivost</t>
  </si>
  <si>
    <t>29,0*0,5</t>
  </si>
  <si>
    <t>8</t>
  </si>
  <si>
    <t>132201202</t>
  </si>
  <si>
    <t>Hloubení rýh š do 2000 mm v hornině tř. 3 objemu do 1000 m3</t>
  </si>
  <si>
    <t>1275627084</t>
  </si>
  <si>
    <t>kanalizační trubky PVC DN 100 mm</t>
  </si>
  <si>
    <t>1,1*1,5*12,0</t>
  </si>
  <si>
    <t>kanalizační trubky PVC DN 150 mm</t>
  </si>
  <si>
    <t>1,1*1,5*160,0+0,2</t>
  </si>
  <si>
    <t>9</t>
  </si>
  <si>
    <t>132201209</t>
  </si>
  <si>
    <t>Příplatek za lepivost k hloubení rýh š do 2000 mm v hornině tř. 3 - 50%</t>
  </si>
  <si>
    <t>-1381137425</t>
  </si>
  <si>
    <t>50% lepivost - pol.132201202</t>
  </si>
  <si>
    <t>284,0*0,5</t>
  </si>
  <si>
    <t>10</t>
  </si>
  <si>
    <t>175101101</t>
  </si>
  <si>
    <t>Obsypání potrubí bez prohození sypaniny z hornin tř. 1 až 4 uloženým do 3 m od kraje výkopu</t>
  </si>
  <si>
    <t>-460196847</t>
  </si>
  <si>
    <t>obsyp pískem (bez materiálu</t>
  </si>
  <si>
    <t>1,1*(0,1+0,3)*12,0</t>
  </si>
  <si>
    <t>1,1*(0,15+0,3)*160,0</t>
  </si>
  <si>
    <t>Mezisoučet A</t>
  </si>
  <si>
    <t>méně potrubí</t>
  </si>
  <si>
    <t>-3,14*0,05*0,05*12,0</t>
  </si>
  <si>
    <t>-3,14*0,075*0,075*160,0</t>
  </si>
  <si>
    <t>0,04</t>
  </si>
  <si>
    <t>11</t>
  </si>
  <si>
    <t>M</t>
  </si>
  <si>
    <t>583313450</t>
  </si>
  <si>
    <t>kamenivo těžené drobné frakce 0-4</t>
  </si>
  <si>
    <t>t</t>
  </si>
  <si>
    <t>1595784586</t>
  </si>
  <si>
    <t>ztratné 1%, hutnění 10%</t>
  </si>
  <si>
    <t>k pol.175101101</t>
  </si>
  <si>
    <t>81,6*1,67*1,11</t>
  </si>
  <si>
    <t>12</t>
  </si>
  <si>
    <t>174101101</t>
  </si>
  <si>
    <t>Zásyp jam, šachet rýh nebo kolem objektů sypaninou se zhutněním</t>
  </si>
  <si>
    <t>-1176043988</t>
  </si>
  <si>
    <t>kanalizační potrubí PVC</t>
  </si>
  <si>
    <t>výkop dle pol.132201202</t>
  </si>
  <si>
    <t>284,0</t>
  </si>
  <si>
    <t>méně obsyp potrubí</t>
  </si>
  <si>
    <t>pol.175101101mezisoučet A</t>
  </si>
  <si>
    <t>-84,5</t>
  </si>
  <si>
    <t>méně lože</t>
  </si>
  <si>
    <t>pol.451572111</t>
  </si>
  <si>
    <t>-28,4</t>
  </si>
  <si>
    <t>13</t>
  </si>
  <si>
    <t>167101102</t>
  </si>
  <si>
    <t>Nakládání výkopku z hornin tř. 1 až 4 přes 100 m3</t>
  </si>
  <si>
    <t>-636052835</t>
  </si>
  <si>
    <t>přebytečná zemina z výkopů rýhy</t>
  </si>
  <si>
    <t>pro kanal.trubky</t>
  </si>
  <si>
    <t>pol.132201202</t>
  </si>
  <si>
    <t>méně zásyp - pol.174101101</t>
  </si>
  <si>
    <t>-171,0</t>
  </si>
  <si>
    <t>14</t>
  </si>
  <si>
    <t>162301101</t>
  </si>
  <si>
    <t>Vodorovné přemístění do 500 m výkopku/sypaniny z horniny tř. 1 až 4</t>
  </si>
  <si>
    <t>85995336</t>
  </si>
  <si>
    <t>zemina vhodná k zásypu od místa výkopu</t>
  </si>
  <si>
    <t>na meziskládku</t>
  </si>
  <si>
    <t>předpoklad : cca 50% objemu zásypu</t>
  </si>
  <si>
    <t>(na zbylých 50% zásypu bude dovezena nová</t>
  </si>
  <si>
    <t>vhodná zemina)</t>
  </si>
  <si>
    <t>dle pol.174101101a+174101101</t>
  </si>
  <si>
    <t>(710,0+171,0)*0,5</t>
  </si>
  <si>
    <t xml:space="preserve">zemina vhodná k zásypu z  meziskládky </t>
  </si>
  <si>
    <t>k místu zásypu</t>
  </si>
  <si>
    <t>710,0+171,0</t>
  </si>
  <si>
    <t>162701105</t>
  </si>
  <si>
    <t>Vodorovné přemístění do 10000 m výkopku/sypaniny z horniny tř. 1 až 4</t>
  </si>
  <si>
    <t>-1185025760</t>
  </si>
  <si>
    <t>přebytečná zemina na skládku</t>
  </si>
  <si>
    <t>zemina z odkopávek - pol.122202203</t>
  </si>
  <si>
    <t>zemina z výkopů rýh</t>
  </si>
  <si>
    <t>pol.132201101+132201202</t>
  </si>
  <si>
    <t>29,0+284,0</t>
  </si>
  <si>
    <t>zemina z výkopů pro základové patky</t>
  </si>
  <si>
    <t>dle pol122001_R</t>
  </si>
  <si>
    <t>164,0*0,2*0,2*0,7+0,408</t>
  </si>
  <si>
    <t xml:space="preserve">méně 50% objemu zásypu </t>
  </si>
  <si>
    <t>pol.174101101a+174101101</t>
  </si>
  <si>
    <t>-(710,0+171,0)*0,5</t>
  </si>
  <si>
    <t>zemina vhodná k zásypu ze zemníku</t>
  </si>
  <si>
    <t>na stavbu</t>
  </si>
  <si>
    <t xml:space="preserve">50% objemu zásypu </t>
  </si>
  <si>
    <t>Mezisoučet B</t>
  </si>
  <si>
    <t>POZNÁMKA :</t>
  </si>
  <si>
    <t>předpoklad :</t>
  </si>
  <si>
    <t xml:space="preserve">50% objemu zeminy vhodné k zásypu </t>
  </si>
  <si>
    <t>se využije z odkopávek na stavbě,</t>
  </si>
  <si>
    <t>na zbylých 50% zásypu bude dovezena nová</t>
  </si>
  <si>
    <t>vhodná zemina</t>
  </si>
  <si>
    <t>Bude upřesněno během realizace stavby.</t>
  </si>
  <si>
    <t>16</t>
  </si>
  <si>
    <t>162701109</t>
  </si>
  <si>
    <t>Příplatek k vodorovnému přemístění výkopku/sypaniny z horniny tř. 1 až 4 ZKD 1000 m přes 10000 m</t>
  </si>
  <si>
    <t>-1974110611</t>
  </si>
  <si>
    <t>celkem 17 km</t>
  </si>
  <si>
    <t>pol.162701105</t>
  </si>
  <si>
    <t>4208,0*(17-10)</t>
  </si>
  <si>
    <t>17</t>
  </si>
  <si>
    <t>171201201</t>
  </si>
  <si>
    <t>Uložení sypaniny na skládky</t>
  </si>
  <si>
    <t>-1330779677</t>
  </si>
  <si>
    <t>přebytečný výkopek</t>
  </si>
  <si>
    <t>pol.162701105 mezisoučet A</t>
  </si>
  <si>
    <t>3767,5</t>
  </si>
  <si>
    <t>18</t>
  </si>
  <si>
    <t>171201211</t>
  </si>
  <si>
    <t>Poplatek za uložení odpadu ze sypaniny na skládce (skládkovné)</t>
  </si>
  <si>
    <t>1537484754</t>
  </si>
  <si>
    <t>pol.171201201</t>
  </si>
  <si>
    <t>3767,5*1,5</t>
  </si>
  <si>
    <t>19</t>
  </si>
  <si>
    <t>122201402</t>
  </si>
  <si>
    <t>Vykopávky v zemníku na suchu v hornině tř. 3 objem do 1000 m3</t>
  </si>
  <si>
    <t>45385447</t>
  </si>
  <si>
    <t>pol.162701105 mezisoučet B</t>
  </si>
  <si>
    <t>440,5</t>
  </si>
  <si>
    <t>20</t>
  </si>
  <si>
    <t>1710010_R</t>
  </si>
  <si>
    <t>zemina hutnitelná vhodná k zásypu opěrných zdí - dodávka</t>
  </si>
  <si>
    <t>-1942044802</t>
  </si>
  <si>
    <t>dle pol.122201402</t>
  </si>
  <si>
    <t>113154334</t>
  </si>
  <si>
    <t>Frézování živičného krytu tl 100 mm pruh š 2 m pl do 10000 m2 bez překážek v trase</t>
  </si>
  <si>
    <t>1551647982</t>
  </si>
  <si>
    <t>srovnatelná pol pro odfrézování tl.80 mm</t>
  </si>
  <si>
    <t>množství dle specifikace prací v TZ</t>
  </si>
  <si>
    <t>2430,0</t>
  </si>
  <si>
    <t>22</t>
  </si>
  <si>
    <t>113107241</t>
  </si>
  <si>
    <t>Odstranění podkladu pl přes 200 m2 živičných tl 50 mm</t>
  </si>
  <si>
    <t>-1840946621</t>
  </si>
  <si>
    <t>dle specifikace prací  v TZ</t>
  </si>
  <si>
    <t>3415,0</t>
  </si>
  <si>
    <t>23</t>
  </si>
  <si>
    <t>113107030</t>
  </si>
  <si>
    <t>Odstranění podkladu plochy do 15 m2 z betonu prostého tl 100 mm při překopech inž sítí</t>
  </si>
  <si>
    <t>855343094</t>
  </si>
  <si>
    <t>10,0</t>
  </si>
  <si>
    <t>24</t>
  </si>
  <si>
    <t>113202111</t>
  </si>
  <si>
    <t>Vytrhání obrub krajníků obrubníků stojatých</t>
  </si>
  <si>
    <t>m</t>
  </si>
  <si>
    <t>387284754</t>
  </si>
  <si>
    <t>silniční obrubní</t>
  </si>
  <si>
    <t>390,0</t>
  </si>
  <si>
    <t>25</t>
  </si>
  <si>
    <t>113204111</t>
  </si>
  <si>
    <t>Vytrhání obrub záhonových</t>
  </si>
  <si>
    <t>-26694811</t>
  </si>
  <si>
    <t>1955,0</t>
  </si>
  <si>
    <t>26</t>
  </si>
  <si>
    <t>113106121</t>
  </si>
  <si>
    <t>Rozebrání dlažeb komunikací pro pěší z betonových nebo kamenných dlaždic</t>
  </si>
  <si>
    <t>700229025</t>
  </si>
  <si>
    <t>srovnatelná položka pro rozebrání příkopových tvárnic</t>
  </si>
  <si>
    <t>dle specifikace prací v TZ - délka=120 m</t>
  </si>
  <si>
    <t>120,0*0,6</t>
  </si>
  <si>
    <t>vybourání betonové dlažby tl.60 mm</t>
  </si>
  <si>
    <t>70,0</t>
  </si>
  <si>
    <t>vybourání dlažby pod rušenými lavičkami</t>
  </si>
  <si>
    <t>15,0</t>
  </si>
  <si>
    <t>27</t>
  </si>
  <si>
    <t>113106221</t>
  </si>
  <si>
    <t>Rozebrání dlažeb vozovek pl přes 50 do 200 m2 z drobných kostek do lože z kameniva</t>
  </si>
  <si>
    <t>-554308792</t>
  </si>
  <si>
    <t>dlažba u kašny</t>
  </si>
  <si>
    <t>110,0</t>
  </si>
  <si>
    <t xml:space="preserve"> Zakládání</t>
  </si>
  <si>
    <t>28</t>
  </si>
  <si>
    <t>212755214</t>
  </si>
  <si>
    <t>Trativody z drenážních trubek plastových flexibilních D 100 mm bez lože</t>
  </si>
  <si>
    <t>-1338653267</t>
  </si>
  <si>
    <t>29</t>
  </si>
  <si>
    <t>212755216</t>
  </si>
  <si>
    <t>Trativody z drenážních trubek plastových flexibilních D 160 mm bez lože</t>
  </si>
  <si>
    <t>-1445682599</t>
  </si>
  <si>
    <t>210,0</t>
  </si>
  <si>
    <t>30</t>
  </si>
  <si>
    <t>212572111</t>
  </si>
  <si>
    <t>Lože pro trativody ze štěrkopísku tříděného</t>
  </si>
  <si>
    <t>688321762</t>
  </si>
  <si>
    <t>DN 100 mm</t>
  </si>
  <si>
    <t>110,0*0,3*0,05</t>
  </si>
  <si>
    <t>DN 160 mm</t>
  </si>
  <si>
    <t>210,0*0,3*0,05</t>
  </si>
  <si>
    <t>31</t>
  </si>
  <si>
    <t>211571111</t>
  </si>
  <si>
    <t>Výplň odvodňovacích žeber nebo trativodů štěrkopískem tříděným</t>
  </si>
  <si>
    <t>742549071</t>
  </si>
  <si>
    <t>trativody</t>
  </si>
  <si>
    <t>DN 100mm</t>
  </si>
  <si>
    <t>110,0*0,3*(0,3-0,05)</t>
  </si>
  <si>
    <t>méně trubky</t>
  </si>
  <si>
    <t>-110,0*3,14*0,05*0,05</t>
  </si>
  <si>
    <t>DN 160mm</t>
  </si>
  <si>
    <t>210,0*0,3*(0,3-0,05)</t>
  </si>
  <si>
    <t>-210,0*3,14*0,08*0,08</t>
  </si>
  <si>
    <t>0,084</t>
  </si>
  <si>
    <t>32</t>
  </si>
  <si>
    <t>275313711</t>
  </si>
  <si>
    <t>Základové patky z betonu tř. C 20/25</t>
  </si>
  <si>
    <t>-857244797</t>
  </si>
  <si>
    <t>0,17m3 betonu/1ks oc.hrazení</t>
  </si>
  <si>
    <t>betonáž do výkopu</t>
  </si>
  <si>
    <t>0,17*41*1,035</t>
  </si>
  <si>
    <t>33</t>
  </si>
  <si>
    <t xml:space="preserve"> Sloupy a pilíře, stožáry a rámové stojky</t>
  </si>
  <si>
    <t>339921132</t>
  </si>
  <si>
    <t>Osazování betonových palisád do betonového základu v řadě výšky prvku přes 0,5 do 1 m</t>
  </si>
  <si>
    <t>48391835</t>
  </si>
  <si>
    <t>190,0</t>
  </si>
  <si>
    <t>34</t>
  </si>
  <si>
    <t>3390000_R</t>
  </si>
  <si>
    <t>betonová palisáda 11 x 11 cm v.60 cm - dodávka, doprava</t>
  </si>
  <si>
    <t>-1673638314</t>
  </si>
  <si>
    <t>ztratné 1%</t>
  </si>
  <si>
    <t>190,0/0,11*1,01+0,455</t>
  </si>
  <si>
    <t>45</t>
  </si>
  <si>
    <t xml:space="preserve"> Vodorovné podkladní a vedlejší konstrukce inž. staveb</t>
  </si>
  <si>
    <t>35</t>
  </si>
  <si>
    <t>451572111</t>
  </si>
  <si>
    <t>Lože pod potrubí otevřený výkop z kameniva drobného těženého</t>
  </si>
  <si>
    <t>1833171787</t>
  </si>
  <si>
    <t>1,1*0,15*12,0</t>
  </si>
  <si>
    <t>1,1*0,15*160,0</t>
  </si>
  <si>
    <t>0,02</t>
  </si>
  <si>
    <t xml:space="preserve"> Komunikace</t>
  </si>
  <si>
    <t>5A</t>
  </si>
  <si>
    <t xml:space="preserve"> Konstrukce živičného parkoviště</t>
  </si>
  <si>
    <t>36</t>
  </si>
  <si>
    <t>577134121</t>
  </si>
  <si>
    <t>Asfaltový beton vrstva obrusná ACO 11 (ABS) tř. I tl 40 mm š přes 3 m z nemodifikovaného asfaltu</t>
  </si>
  <si>
    <t>1635025696</t>
  </si>
  <si>
    <t>1280,0</t>
  </si>
  <si>
    <t>37</t>
  </si>
  <si>
    <t>573231111</t>
  </si>
  <si>
    <t>Postřik živičný spojovací ze silniční emulze v množství do 0,7 kg/m2</t>
  </si>
  <si>
    <t>-79539595</t>
  </si>
  <si>
    <t>38</t>
  </si>
  <si>
    <t>565165121</t>
  </si>
  <si>
    <t>Asfaltový beton vrstva podkladní ACP 16 + (obalované kamenivo OKS) tl 80 mm š přes 3 m</t>
  </si>
  <si>
    <t>1796071775</t>
  </si>
  <si>
    <t>39</t>
  </si>
  <si>
    <t>573111113</t>
  </si>
  <si>
    <t>Postřik živičný infiltrační s posypem z asfaltu množství 1,5 kg/m2</t>
  </si>
  <si>
    <t>-54838412</t>
  </si>
  <si>
    <t>40</t>
  </si>
  <si>
    <t>564952111</t>
  </si>
  <si>
    <t>Podklad z mechanicky zpevněného kameniva MZK tl 150 mm</t>
  </si>
  <si>
    <t>-1456059153</t>
  </si>
  <si>
    <t>41</t>
  </si>
  <si>
    <t>564861111</t>
  </si>
  <si>
    <t>Podklad ze štěrkodrtě ŠD tl 200 mm</t>
  </si>
  <si>
    <t>878650313</t>
  </si>
  <si>
    <t>5B</t>
  </si>
  <si>
    <t xml:space="preserve"> Konstrukce komunikace v Hlávkovo ulici</t>
  </si>
  <si>
    <t>42</t>
  </si>
  <si>
    <t>-1403267812</t>
  </si>
  <si>
    <t>360,0</t>
  </si>
  <si>
    <t>43</t>
  </si>
  <si>
    <t>511788196</t>
  </si>
  <si>
    <t>44</t>
  </si>
  <si>
    <t>565145121</t>
  </si>
  <si>
    <t>Asfaltový beton vrstva podkladní ACP 16 + (obalované kamenivo OKS) tl 60 mm š přes 3 m</t>
  </si>
  <si>
    <t>269072273</t>
  </si>
  <si>
    <t>1208767148</t>
  </si>
  <si>
    <t>46</t>
  </si>
  <si>
    <t>1917192199</t>
  </si>
  <si>
    <t>47</t>
  </si>
  <si>
    <t>-113197410</t>
  </si>
  <si>
    <t>5C</t>
  </si>
  <si>
    <t xml:space="preserve"> Konstrukce parkovacích stání</t>
  </si>
  <si>
    <t>48</t>
  </si>
  <si>
    <t>596212212</t>
  </si>
  <si>
    <t>Kladení zámkové dlažby pozemních komunikací tl 80 mm skupiny A pl do 300 m2</t>
  </si>
  <si>
    <t>-218154519</t>
  </si>
  <si>
    <t>položka je srovnatelná i pro kladení betonové (nezámkové)</t>
  </si>
  <si>
    <t>dlažby tl,80 mm pro komunikace</t>
  </si>
  <si>
    <t xml:space="preserve">parkovací stání </t>
  </si>
  <si>
    <t>barevná dlažba</t>
  </si>
  <si>
    <t>275,0</t>
  </si>
  <si>
    <t>49</t>
  </si>
  <si>
    <t>596212213</t>
  </si>
  <si>
    <t>Kladení zámkové dlažby pozemních komunikací tl 80 mm skupiny A pl přes 300 m2</t>
  </si>
  <si>
    <t>-1679122683</t>
  </si>
  <si>
    <t>dlažba náměstí + parkovací stání u školy</t>
  </si>
  <si>
    <t>1540,0</t>
  </si>
  <si>
    <t>oddělovací pás dlažby (barevně odlišen) š.400 mm</t>
  </si>
  <si>
    <t>50,0</t>
  </si>
  <si>
    <t>poznámka:</t>
  </si>
  <si>
    <t>dlažbu náměstí a parkovacích stání</t>
  </si>
  <si>
    <t>barevně odlišit. barevně odlišit oddělovací</t>
  </si>
  <si>
    <t>pás a vodorovné značení parkovacích stání</t>
  </si>
  <si>
    <t>50</t>
  </si>
  <si>
    <t>596212214</t>
  </si>
  <si>
    <t>Příplatek za kombinaci dvou barev u betonových dlažeb pozemních komunikací tl 80 mm skupiny A</t>
  </si>
  <si>
    <t>-2035839165</t>
  </si>
  <si>
    <t>51</t>
  </si>
  <si>
    <t>5920100_R</t>
  </si>
  <si>
    <t>dlažba betonová tl. 8 cm barevná (více variant barev) - dodávka, doprava</t>
  </si>
  <si>
    <t>-907121144</t>
  </si>
  <si>
    <t>pol.596212212</t>
  </si>
  <si>
    <t>275,0*1,01+0,25</t>
  </si>
  <si>
    <t>pol.596212213</t>
  </si>
  <si>
    <t>1590,0*1,01+0,1</t>
  </si>
  <si>
    <t>52</t>
  </si>
  <si>
    <t>564851111</t>
  </si>
  <si>
    <t>Podklad ze štěrkodrtě ŠD tl 150 mm</t>
  </si>
  <si>
    <t>129345379</t>
  </si>
  <si>
    <t>k pol.596212212+596212213</t>
  </si>
  <si>
    <t>275,0+1590,0</t>
  </si>
  <si>
    <t>5D</t>
  </si>
  <si>
    <t xml:space="preserve"> Konstrukce příjezdní komunikace k poště a chodníkového přejezdu</t>
  </si>
  <si>
    <t>53</t>
  </si>
  <si>
    <t>596212210</t>
  </si>
  <si>
    <t>Kladení zámkové dlažby pozemních komunikací tl 80 mm skupiny A pl do 50 m2</t>
  </si>
  <si>
    <t>-1697322361</t>
  </si>
  <si>
    <t>položka je srovnatelná i pro kladení betonové</t>
  </si>
  <si>
    <t>nezámkové dlažby tl,80 mm</t>
  </si>
  <si>
    <t>reliéfní dlažba tl. 80 mm u přejezdu</t>
  </si>
  <si>
    <t>kontrastní barva</t>
  </si>
  <si>
    <t>15,0*0,4</t>
  </si>
  <si>
    <t>54</t>
  </si>
  <si>
    <t>596212211</t>
  </si>
  <si>
    <t>Kladení zámkové dlažby pozemních komunikací tl 80 mm skupiny A pl do 100 m2</t>
  </si>
  <si>
    <t>1611089727</t>
  </si>
  <si>
    <t>chodníkový přejezd</t>
  </si>
  <si>
    <t>80,0</t>
  </si>
  <si>
    <t>55</t>
  </si>
  <si>
    <t>-1307301921</t>
  </si>
  <si>
    <t>příjezdní komunikace k poště</t>
  </si>
  <si>
    <t>880,0</t>
  </si>
  <si>
    <t>56</t>
  </si>
  <si>
    <t>5920110_R</t>
  </si>
  <si>
    <t>dlažba betonová reliéfní tl. 8 cm kontrastní barva - dodávka, doprava</t>
  </si>
  <si>
    <t>-1203859493</t>
  </si>
  <si>
    <t>pol.596212210</t>
  </si>
  <si>
    <t>6,0*1,03+0,32</t>
  </si>
  <si>
    <t>57</t>
  </si>
  <si>
    <t>5920120_R</t>
  </si>
  <si>
    <t>dlažba betonová tl. 8 cm barevná (odlišná barva od pol.5920130_R)- dodávka, doprava</t>
  </si>
  <si>
    <t>-361781684</t>
  </si>
  <si>
    <t>pol.596212211</t>
  </si>
  <si>
    <t>80,0*1,03+0,6</t>
  </si>
  <si>
    <t>58</t>
  </si>
  <si>
    <t>5920130_R</t>
  </si>
  <si>
    <t>dlažba betonová tl. 8 cm barevná - dodávka, doprava</t>
  </si>
  <si>
    <t>-958593293</t>
  </si>
  <si>
    <t>880,0*1,01+0,2</t>
  </si>
  <si>
    <t>59</t>
  </si>
  <si>
    <t>2106129321</t>
  </si>
  <si>
    <t>pol.596212210+596212211+596212213</t>
  </si>
  <si>
    <t>6,0+80,0+880,0</t>
  </si>
  <si>
    <t>60</t>
  </si>
  <si>
    <t>-1683471762</t>
  </si>
  <si>
    <t>dle pol.564952111</t>
  </si>
  <si>
    <t>5E</t>
  </si>
  <si>
    <t xml:space="preserve"> Konstrukce chodníku</t>
  </si>
  <si>
    <t>61</t>
  </si>
  <si>
    <t>596211113</t>
  </si>
  <si>
    <t>Kladení zámkové dlažby komunikací pro pěší tl 60 mm skupiny A pl přes 300 m2</t>
  </si>
  <si>
    <t>-563341359</t>
  </si>
  <si>
    <t>845,0</t>
  </si>
  <si>
    <t>62</t>
  </si>
  <si>
    <t>596211110</t>
  </si>
  <si>
    <t>Kladení zámkové dlažby komunikací pro pěší tl 60 mm skupiny A pl do 50 m2</t>
  </si>
  <si>
    <t>-1114971983</t>
  </si>
  <si>
    <t>reliéfní dlažba na chodníku</t>
  </si>
  <si>
    <t>9,0</t>
  </si>
  <si>
    <t>63</t>
  </si>
  <si>
    <t>5924001_R</t>
  </si>
  <si>
    <t>dlažba zámková tl. 6 cm šedá - dodávka, doprava</t>
  </si>
  <si>
    <t>-1255417523</t>
  </si>
  <si>
    <t>pol.596211113</t>
  </si>
  <si>
    <t>845,0*1,01+0,55</t>
  </si>
  <si>
    <t>64</t>
  </si>
  <si>
    <t>5924002_R</t>
  </si>
  <si>
    <t>dlažba reliéfní tl. 6 cm barevná - dodávka, doprava</t>
  </si>
  <si>
    <t>250395718</t>
  </si>
  <si>
    <t>ztratné 3%</t>
  </si>
  <si>
    <t>pol.596211110</t>
  </si>
  <si>
    <t>9,0*1,03+0,23</t>
  </si>
  <si>
    <t>65</t>
  </si>
  <si>
    <t>1113559720</t>
  </si>
  <si>
    <t>pol.596211113+596211110</t>
  </si>
  <si>
    <t>845,0+9,0</t>
  </si>
  <si>
    <t>5F</t>
  </si>
  <si>
    <t>66</t>
  </si>
  <si>
    <t>577143111</t>
  </si>
  <si>
    <t>Asfaltový beton vrstva obrusná ACO 8 (ABJ) tl 50 mm š do 3 m z nemodifikovaného asfaltu</t>
  </si>
  <si>
    <t>-2099384391</t>
  </si>
  <si>
    <t>2365,0</t>
  </si>
  <si>
    <t>67</t>
  </si>
  <si>
    <t>564911411</t>
  </si>
  <si>
    <t>Podklad z asfaltového recyklátu tl 50 mm</t>
  </si>
  <si>
    <t>1224368873</t>
  </si>
  <si>
    <t>68</t>
  </si>
  <si>
    <t>2082271419</t>
  </si>
  <si>
    <t>5G</t>
  </si>
  <si>
    <t>69</t>
  </si>
  <si>
    <t>564231111</t>
  </si>
  <si>
    <t>Podklad nebo podsyp ze štěrkopísku ŠP tl 100 mm</t>
  </si>
  <si>
    <t>-198576160</t>
  </si>
  <si>
    <t>740,0</t>
  </si>
  <si>
    <t>70</t>
  </si>
  <si>
    <t>-1048006647</t>
  </si>
  <si>
    <t>5H</t>
  </si>
  <si>
    <t xml:space="preserve"> Předláždění před vstupy do domu v Hlávkovo ulici</t>
  </si>
  <si>
    <t>71</t>
  </si>
  <si>
    <t>113106171</t>
  </si>
  <si>
    <t>Rozebrání dlažeb vozovek pl do 50 m2 ze zámkové dlažby do lože z kameniva</t>
  </si>
  <si>
    <t>-148368541</t>
  </si>
  <si>
    <t>srovnatelná položka i pro betonovou dlažbu</t>
  </si>
  <si>
    <t>rozebrání dlažby v místech výškové úpravy</t>
  </si>
  <si>
    <t>před vstupem do domu</t>
  </si>
  <si>
    <t>20,0</t>
  </si>
  <si>
    <t>72</t>
  </si>
  <si>
    <t>979054441</t>
  </si>
  <si>
    <t>Očištění vybouraných z desek nebo dlaždic s původním spárováním z kameniva těženého</t>
  </si>
  <si>
    <t>1987365130</t>
  </si>
  <si>
    <t>73</t>
  </si>
  <si>
    <t>-1433226560</t>
  </si>
  <si>
    <t>vybouraná očištěná stávající dlažba</t>
  </si>
  <si>
    <t>74</t>
  </si>
  <si>
    <t>1393936487</t>
  </si>
  <si>
    <t xml:space="preserve"> Podkladní vrstvy komunikací, letišť a ploch</t>
  </si>
  <si>
    <t>75</t>
  </si>
  <si>
    <t>2017904191</t>
  </si>
  <si>
    <t>sanační vrstva - upřesněno přirealizaci stavby</t>
  </si>
  <si>
    <t xml:space="preserve"> Trubní vedení</t>
  </si>
  <si>
    <t>76</t>
  </si>
  <si>
    <t>871265221</t>
  </si>
  <si>
    <t>Kanalizační potrubí z tvrdého PVC-systém KG tuhost třídy SN8 DN100</t>
  </si>
  <si>
    <t>2079403864</t>
  </si>
  <si>
    <t>12,0</t>
  </si>
  <si>
    <t>77</t>
  </si>
  <si>
    <t>871315221</t>
  </si>
  <si>
    <t>Kanalizační potrubí z tvrdého PVC-systém KG tuhost třídy SN8 DN150</t>
  </si>
  <si>
    <t>780270625</t>
  </si>
  <si>
    <t>160,0</t>
  </si>
  <si>
    <t>78</t>
  </si>
  <si>
    <t>8700010_R</t>
  </si>
  <si>
    <t>Příplatek na tvarovky plastového potrubí a napojení na stávající kanalizaci</t>
  </si>
  <si>
    <t>Kč</t>
  </si>
  <si>
    <t>-178400430</t>
  </si>
  <si>
    <t>79</t>
  </si>
  <si>
    <t>8900011_R</t>
  </si>
  <si>
    <t xml:space="preserve">Tlaková ztkouška vodotěsnosti trub DN 100- 150 mm včetně zabezpečení konců </t>
  </si>
  <si>
    <t>769836324</t>
  </si>
  <si>
    <t>80</t>
  </si>
  <si>
    <t>8900012_R</t>
  </si>
  <si>
    <t>Kamerové zkoušky potrubí DN 100 - 150 mm</t>
  </si>
  <si>
    <t>1932135941</t>
  </si>
  <si>
    <t>81</t>
  </si>
  <si>
    <t>895941111</t>
  </si>
  <si>
    <t>Zřízení vpusti kanalizační uliční z betonových dílců typ UV-50 normální</t>
  </si>
  <si>
    <t>-1353899978</t>
  </si>
  <si>
    <t>17,0</t>
  </si>
  <si>
    <t>82</t>
  </si>
  <si>
    <t>899203111</t>
  </si>
  <si>
    <t>Osazení mříží litinových včetně rámů a košů na bahno hmotnosti nad 100 do 150 kg</t>
  </si>
  <si>
    <t>-1877677963</t>
  </si>
  <si>
    <t>uliční vpust</t>
  </si>
  <si>
    <t>83</t>
  </si>
  <si>
    <t>8900110_R</t>
  </si>
  <si>
    <t>Kompletní dodávka prefabrik.beton.dílců DN 500mm pro uliční vpusť (vč.dopravy)</t>
  </si>
  <si>
    <t>415837391</t>
  </si>
  <si>
    <t>dodávka k pol.895941111</t>
  </si>
  <si>
    <t>84</t>
  </si>
  <si>
    <t>8900120_R</t>
  </si>
  <si>
    <t>Kalový koš pro silniční vpust - dodávka, doprava</t>
  </si>
  <si>
    <t>351355676</t>
  </si>
  <si>
    <t>85</t>
  </si>
  <si>
    <t>8900130_R</t>
  </si>
  <si>
    <t>Litinová vtoková mříž s rámem 500x500mm, tř. D400  -  dodávka,doprava</t>
  </si>
  <si>
    <t>622257409</t>
  </si>
  <si>
    <t>dodávka k pol.899203111</t>
  </si>
  <si>
    <t>86</t>
  </si>
  <si>
    <t>899331111</t>
  </si>
  <si>
    <t>Výšková úprava uličního vstupu nebo vpusti do 200 mm zvýšením poklopu</t>
  </si>
  <si>
    <t>-1237231664</t>
  </si>
  <si>
    <t>rektifikace poklopů kanalizačních šachet</t>
  </si>
  <si>
    <t>výška bude upřesněná při realizci stavby</t>
  </si>
  <si>
    <t>91</t>
  </si>
  <si>
    <t xml:space="preserve"> Doplňující konstrukce a práce pozemních komunikací, letišť a ploch</t>
  </si>
  <si>
    <t>87</t>
  </si>
  <si>
    <t>916131213</t>
  </si>
  <si>
    <t>Osazení silničního obrubníku betonového stojatého s boční opěrou do lože z betonu prostého</t>
  </si>
  <si>
    <t>527014327</t>
  </si>
  <si>
    <t>včetně bet. lože tl.100 mm</t>
  </si>
  <si>
    <t>610,0</t>
  </si>
  <si>
    <t>88</t>
  </si>
  <si>
    <t>916231213</t>
  </si>
  <si>
    <t>Osazení chodníkového obrubníku betonového stojatého s boční opěrou do lože z betonu prostého</t>
  </si>
  <si>
    <t>-1453075399</t>
  </si>
  <si>
    <t>záhonový obrubník 50/200/500 mm</t>
  </si>
  <si>
    <t>854,0</t>
  </si>
  <si>
    <t>záhonový obrubník 80/250/500 mm</t>
  </si>
  <si>
    <t>1271,0</t>
  </si>
  <si>
    <t>ohraničení květníků kolem stromů</t>
  </si>
  <si>
    <t>2,5*4*41</t>
  </si>
  <si>
    <t>89</t>
  </si>
  <si>
    <t>5921700_R</t>
  </si>
  <si>
    <t>obrubník betonový silniční 100x15x30 cm</t>
  </si>
  <si>
    <t>-1030579524</t>
  </si>
  <si>
    <t xml:space="preserve">pol.916131213 </t>
  </si>
  <si>
    <t>610,0*1,01+0,9</t>
  </si>
  <si>
    <t>90</t>
  </si>
  <si>
    <t>592173040</t>
  </si>
  <si>
    <t>obrubník betonový zahradní přírodní šedá 50x5x20 cm</t>
  </si>
  <si>
    <t>558732330</t>
  </si>
  <si>
    <t>pol.916231213 mezisoučet A</t>
  </si>
  <si>
    <t>854,0/0,5*1,01+0,92</t>
  </si>
  <si>
    <t>5921701_R</t>
  </si>
  <si>
    <t>obrubník betonový zahradní přírodní šedá  50x8x25 cm</t>
  </si>
  <si>
    <t>211460136</t>
  </si>
  <si>
    <t>pol.916231213 mezisoučet B</t>
  </si>
  <si>
    <t>1681,0/0,5*1,01+0,38</t>
  </si>
  <si>
    <t>92</t>
  </si>
  <si>
    <t>914111111</t>
  </si>
  <si>
    <t>Montáž svislé dopravní značky do velikosti 1 m2 objímkami na sloupek nebo konzolu</t>
  </si>
  <si>
    <t>-1134745234</t>
  </si>
  <si>
    <t>IP12 (se symbolem O1)</t>
  </si>
  <si>
    <t>3,0</t>
  </si>
  <si>
    <t>IP26a+IP26b</t>
  </si>
  <si>
    <t>1,0+1,0</t>
  </si>
  <si>
    <t>E13 (3 stání)</t>
  </si>
  <si>
    <t>1,0</t>
  </si>
  <si>
    <t>P6</t>
  </si>
  <si>
    <t>93</t>
  </si>
  <si>
    <t>404442760</t>
  </si>
  <si>
    <t xml:space="preserve">značka svislá reflexní AL- 3M 1000 x 500 mm </t>
  </si>
  <si>
    <t>1037648213</t>
  </si>
  <si>
    <t>IP26a - Obytná zóna</t>
  </si>
  <si>
    <t>IP26b - Konec obytné zóny</t>
  </si>
  <si>
    <t>94</t>
  </si>
  <si>
    <t>404442580</t>
  </si>
  <si>
    <t xml:space="preserve">značka svislá reflexní AL- 3M 500 x 700 mm </t>
  </si>
  <si>
    <t>-534195606</t>
  </si>
  <si>
    <t>IP12 (se symbolem O1) - Vyhrazené</t>
  </si>
  <si>
    <t>parkování pro invalidy</t>
  </si>
  <si>
    <t>95</t>
  </si>
  <si>
    <t>404440560</t>
  </si>
  <si>
    <t>značka dopravní svislá reflexní STOP AL 3M P6 700 mm</t>
  </si>
  <si>
    <t>1737846265</t>
  </si>
  <si>
    <t>P6 - Stůj, dej přednost v jízdě</t>
  </si>
  <si>
    <t>96</t>
  </si>
  <si>
    <t>404443140</t>
  </si>
  <si>
    <t>značka svislá reflexní AL- 3M 700 x 330 mm</t>
  </si>
  <si>
    <t>1179198251</t>
  </si>
  <si>
    <t>E13 (3 stání) - Dodatková tabulka</t>
  </si>
  <si>
    <t>97</t>
  </si>
  <si>
    <t>914511112</t>
  </si>
  <si>
    <t>Montáž sloupku dopravních značek délky do 3,5 m s betonovým základem a patkou</t>
  </si>
  <si>
    <t>487607220</t>
  </si>
  <si>
    <t>98</t>
  </si>
  <si>
    <t>404452300</t>
  </si>
  <si>
    <t xml:space="preserve">sloupek Zn 70 - 350 </t>
  </si>
  <si>
    <t>-1391289759</t>
  </si>
  <si>
    <t>99</t>
  </si>
  <si>
    <t>915111111</t>
  </si>
  <si>
    <t>Vodorovné dopravní značení šířky 125 mm bílou barvou dělící čáry souvislé</t>
  </si>
  <si>
    <t>511350212</t>
  </si>
  <si>
    <t>parkoviště - kolmé stání</t>
  </si>
  <si>
    <t>204,0</t>
  </si>
  <si>
    <t>100</t>
  </si>
  <si>
    <t>915131111</t>
  </si>
  <si>
    <t>Vodorovné dopravní značení bílou barvou přechody pro chodce, šipky, symboly</t>
  </si>
  <si>
    <t>-1017631912</t>
  </si>
  <si>
    <t>stání pro tělesně postižené 3x</t>
  </si>
  <si>
    <t>1,5*3</t>
  </si>
  <si>
    <t>101</t>
  </si>
  <si>
    <t>915611111</t>
  </si>
  <si>
    <t>Předznačení vodorovného liniového značení</t>
  </si>
  <si>
    <t>766843738</t>
  </si>
  <si>
    <t>102</t>
  </si>
  <si>
    <t>915621111</t>
  </si>
  <si>
    <t>Předznačení vodorovného plošného značení</t>
  </si>
  <si>
    <t>-493652052</t>
  </si>
  <si>
    <t>103</t>
  </si>
  <si>
    <t>938909311</t>
  </si>
  <si>
    <t>Čištění vozovek metením strojně podkladu nebo krytu betonového nebo živičného</t>
  </si>
  <si>
    <t>798524816</t>
  </si>
  <si>
    <t>před vodorovným značením</t>
  </si>
  <si>
    <t>204,0*1,5</t>
  </si>
  <si>
    <t>4,0*3</t>
  </si>
  <si>
    <t>104</t>
  </si>
  <si>
    <t>9300010_R</t>
  </si>
  <si>
    <t>Kabelové chráničky dělené pro uložení kabelů DN 150 mm - montáž, dodávka, doprava</t>
  </si>
  <si>
    <t>-966916</t>
  </si>
  <si>
    <t>36,0</t>
  </si>
  <si>
    <t>105</t>
  </si>
  <si>
    <t>9300015_R</t>
  </si>
  <si>
    <t>Dělená ocelová chránička DN 150 pro vodovodní potrubí PE 40 - montáž, dodávka. doprava</t>
  </si>
  <si>
    <t>2024475978</t>
  </si>
  <si>
    <t>106</t>
  </si>
  <si>
    <t>9300020_R</t>
  </si>
  <si>
    <t>Výstražná fólie pro kabelové chráničky</t>
  </si>
  <si>
    <t>2139848083</t>
  </si>
  <si>
    <t>107</t>
  </si>
  <si>
    <t>9300030_R</t>
  </si>
  <si>
    <t>Obetonování kabelových chrániček betonem prostým tř. C 30/37 v otevřeném výkopu včetně případného bednění</t>
  </si>
  <si>
    <t>706740459</t>
  </si>
  <si>
    <t>0,3*0,3*(36,0+22,0)*1,035</t>
  </si>
  <si>
    <t>-3,14*0,075*0,075*(36,0+22,0)</t>
  </si>
  <si>
    <t>108</t>
  </si>
  <si>
    <t>935112211</t>
  </si>
  <si>
    <t>Osazení příkopového žlabu do betonu tl 100 mm z betonových tvárnic š 800 mm</t>
  </si>
  <si>
    <t>-1580735169</t>
  </si>
  <si>
    <t>120,0</t>
  </si>
  <si>
    <t>109</t>
  </si>
  <si>
    <t>5900010_R</t>
  </si>
  <si>
    <t>betonová příkopová tvarovka  8 x 33 x 59/66,9 cm (tl x dl x š) - dodávka, doprava</t>
  </si>
  <si>
    <t>1519206975</t>
  </si>
  <si>
    <t>120,0/0,33*1,01+0,727</t>
  </si>
  <si>
    <t>110</t>
  </si>
  <si>
    <t>935113211</t>
  </si>
  <si>
    <t>Osazení odvodňovacího  žlabu s krycím roštem šířky do 200 mm</t>
  </si>
  <si>
    <t>-372596587</t>
  </si>
  <si>
    <t>odvodňovací žlab DN 100</t>
  </si>
  <si>
    <t>odvodňovací žlab DN 150 mm</t>
  </si>
  <si>
    <t>7,0</t>
  </si>
  <si>
    <t>111</t>
  </si>
  <si>
    <t>9300110_R</t>
  </si>
  <si>
    <t>odvodňovací žlábek DN 100 mm s krycím roštem pro zatížení tř.B</t>
  </si>
  <si>
    <t>370552806</t>
  </si>
  <si>
    <t>112</t>
  </si>
  <si>
    <t>9300120_R</t>
  </si>
  <si>
    <t>odvodňovací žlábek DN 150 mm s krycím roštem pro zatížení tř.D</t>
  </si>
  <si>
    <t>-119579206</t>
  </si>
  <si>
    <t>113</t>
  </si>
  <si>
    <t>9300050_R</t>
  </si>
  <si>
    <t>Osazení vpustě pro odvodňovací žlábek DN 100</t>
  </si>
  <si>
    <t>1843343676</t>
  </si>
  <si>
    <t>114</t>
  </si>
  <si>
    <t>9300060_R</t>
  </si>
  <si>
    <t>Osazení vpustě pro odvodňovací žlábek DN 150</t>
  </si>
  <si>
    <t>162947603</t>
  </si>
  <si>
    <t>115</t>
  </si>
  <si>
    <t>9300130_R</t>
  </si>
  <si>
    <t>vpust pro odvodňovací žlábek DN 100 mm s krycím roštem pro zatížení tř.B</t>
  </si>
  <si>
    <t>-958502340</t>
  </si>
  <si>
    <t>116</t>
  </si>
  <si>
    <t>9300140_R</t>
  </si>
  <si>
    <t>vpust pro odvodňovací žlábek DN 150 mm s krycím roštem pro zatížení tř.D</t>
  </si>
  <si>
    <t>1124903858</t>
  </si>
  <si>
    <t>117</t>
  </si>
  <si>
    <t>9300500_R</t>
  </si>
  <si>
    <t>Stranový posun stávajících kabelů včetně zemních prací</t>
  </si>
  <si>
    <t>-1115554712</t>
  </si>
  <si>
    <t>118</t>
  </si>
  <si>
    <t>9300600_R</t>
  </si>
  <si>
    <t xml:space="preserve">Osazení ocelové obvodové ochrany (ochranné hrazení) stromů </t>
  </si>
  <si>
    <t>701845483</t>
  </si>
  <si>
    <t>osadit před betonáží základů</t>
  </si>
  <si>
    <t xml:space="preserve">41 </t>
  </si>
  <si>
    <t>119</t>
  </si>
  <si>
    <t>9300610_R</t>
  </si>
  <si>
    <t>ocelová  trubková obvodová ochrana (ochranné hrazení) stromů, ocel S235, pozinkováno - dodávka (výroba), doprava</t>
  </si>
  <si>
    <t>kg</t>
  </si>
  <si>
    <t>379577976</t>
  </si>
  <si>
    <t>70 kg /1kus hzazení</t>
  </si>
  <si>
    <t>70,0*41</t>
  </si>
  <si>
    <t xml:space="preserve"> Bourání konstrukcí</t>
  </si>
  <si>
    <t>120</t>
  </si>
  <si>
    <t>9600110_R</t>
  </si>
  <si>
    <t>Vybourání uliční vpusti</t>
  </si>
  <si>
    <t>1899482202</t>
  </si>
  <si>
    <t>121</t>
  </si>
  <si>
    <t>966001211</t>
  </si>
  <si>
    <t>Odstranění lavičky stabilní zabetonované</t>
  </si>
  <si>
    <t>764871797</t>
  </si>
  <si>
    <t>122</t>
  </si>
  <si>
    <t>966001311</t>
  </si>
  <si>
    <t>Odstranění odpadkového koše s betonovou patkou</t>
  </si>
  <si>
    <t>826172532</t>
  </si>
  <si>
    <t>123</t>
  </si>
  <si>
    <t>9600210_R</t>
  </si>
  <si>
    <t>Odstranění ocelové konstrukce sušáku včetně betonových patek</t>
  </si>
  <si>
    <t>-373064455</t>
  </si>
  <si>
    <t>124</t>
  </si>
  <si>
    <t>9600220_R</t>
  </si>
  <si>
    <t>Odstranění ocelové konstrukcé klepače (na koberce) včetně betonových patek</t>
  </si>
  <si>
    <t>2089632486</t>
  </si>
  <si>
    <t xml:space="preserve"> Přesuny hmot a sutí</t>
  </si>
  <si>
    <t>125</t>
  </si>
  <si>
    <t>997221551</t>
  </si>
  <si>
    <t>Vodorovná doprava suti ze sypkých materiálů do 1 km</t>
  </si>
  <si>
    <t>1769070072</t>
  </si>
  <si>
    <t>suť pol.113154334+113107241 (odd.11)</t>
  </si>
  <si>
    <t>622,08+334,67</t>
  </si>
  <si>
    <t>suť pol.113107030</t>
  </si>
  <si>
    <t>1,85</t>
  </si>
  <si>
    <t>126</t>
  </si>
  <si>
    <t>997221559</t>
  </si>
  <si>
    <t>Příplatek ZKD 1 km u vodorovné dopravy suti ze sypkých materiálů</t>
  </si>
  <si>
    <t>736027607</t>
  </si>
  <si>
    <t>celková vzdálenost 17 km</t>
  </si>
  <si>
    <t>958,6*(17-1)</t>
  </si>
  <si>
    <t>127</t>
  </si>
  <si>
    <t>997221561</t>
  </si>
  <si>
    <t>Vodorovná doprava suti z kusových materiálů do 1 km</t>
  </si>
  <si>
    <t>769919015</t>
  </si>
  <si>
    <t>suť odd.11</t>
  </si>
  <si>
    <t>1191,985</t>
  </si>
  <si>
    <t>méně pol.997221561</t>
  </si>
  <si>
    <t>-958,6</t>
  </si>
  <si>
    <t>128</t>
  </si>
  <si>
    <t>997221569</t>
  </si>
  <si>
    <t>Příplatek ZKD 1 km u vodorovné dopravy suti z kusových materiálů</t>
  </si>
  <si>
    <t>-1798871444</t>
  </si>
  <si>
    <t>233,385*(17-1)</t>
  </si>
  <si>
    <t>129</t>
  </si>
  <si>
    <t>997221845</t>
  </si>
  <si>
    <t>Poplatek za uložení odpadu z asfaltových povrchů na skládce (skládkovné)</t>
  </si>
  <si>
    <t>1206560409</t>
  </si>
  <si>
    <t>130</t>
  </si>
  <si>
    <t>997221815</t>
  </si>
  <si>
    <t>Poplatek za uložení betonového odpadu na skládce (skládkovné)</t>
  </si>
  <si>
    <t>-1220925047</t>
  </si>
  <si>
    <t>-956,75</t>
  </si>
  <si>
    <t>131</t>
  </si>
  <si>
    <t>997013501</t>
  </si>
  <si>
    <t>Odvoz suti na skládku a vybouraných hmot nebo meziskládku do 1 km se složením</t>
  </si>
  <si>
    <t>-702720470</t>
  </si>
  <si>
    <t>suť odd.96</t>
  </si>
  <si>
    <t>40,331</t>
  </si>
  <si>
    <t>132</t>
  </si>
  <si>
    <t>997013509</t>
  </si>
  <si>
    <t>Příplatek k odvozu suti a vybouraných hmot na skládku ZKD 1 km přes 1 km</t>
  </si>
  <si>
    <t>1841813017</t>
  </si>
  <si>
    <t>pol.997013501</t>
  </si>
  <si>
    <t>40,331*(17-1)</t>
  </si>
  <si>
    <t>133</t>
  </si>
  <si>
    <t>997013831</t>
  </si>
  <si>
    <t>Poplatek za uložení stavebního směsného odpadu na skládce (skládkovné)</t>
  </si>
  <si>
    <t>-2125382251</t>
  </si>
  <si>
    <t>134</t>
  </si>
  <si>
    <t>998223011</t>
  </si>
  <si>
    <t>Přesun hmot pro pozemní komunikace s krytem dlážděným</t>
  </si>
  <si>
    <t>-261583473</t>
  </si>
  <si>
    <t>PSV</t>
  </si>
  <si>
    <t xml:space="preserve"> Práce a dodávky PSV</t>
  </si>
  <si>
    <t>783</t>
  </si>
  <si>
    <t xml:space="preserve"> Dokončovací práce</t>
  </si>
  <si>
    <t>135</t>
  </si>
  <si>
    <t>7830001_R</t>
  </si>
  <si>
    <t>Nátěrový systém do venkovního prostřecí na pozinkované ocelové konstrukce, prostředí C4, životnost vysoká (nad 15 let), barva-odstín hnědá</t>
  </si>
  <si>
    <t>1513697639</t>
  </si>
  <si>
    <t xml:space="preserve">ocelové ochranné hrazení </t>
  </si>
  <si>
    <t>po-9300610_R</t>
  </si>
  <si>
    <t>60,0*41*0,032+0,28</t>
  </si>
  <si>
    <t>VRN</t>
  </si>
  <si>
    <t xml:space="preserve"> Vedlejší rozpočtové náklady</t>
  </si>
  <si>
    <t>136</t>
  </si>
  <si>
    <t>VRN_01</t>
  </si>
  <si>
    <t>Zařízení staveniště</t>
  </si>
  <si>
    <t>%</t>
  </si>
  <si>
    <t>-261136679</t>
  </si>
  <si>
    <t>ON</t>
  </si>
  <si>
    <t xml:space="preserve"> Ostatní náklady</t>
  </si>
  <si>
    <t>137</t>
  </si>
  <si>
    <t>0_01</t>
  </si>
  <si>
    <t>Vytýčení stávajících inženýrských sítí</t>
  </si>
  <si>
    <t>512</t>
  </si>
  <si>
    <t>970928808</t>
  </si>
  <si>
    <t>138</t>
  </si>
  <si>
    <t>0_02</t>
  </si>
  <si>
    <t>Koordinační a kompletační činnost dodavatele</t>
  </si>
  <si>
    <t>93293952</t>
  </si>
  <si>
    <t>139</t>
  </si>
  <si>
    <t>0_03</t>
  </si>
  <si>
    <t>Náklady na veškeré energie související s realizací akce (spotřeba. el. energie, vody, atd.)</t>
  </si>
  <si>
    <t>-496968550</t>
  </si>
  <si>
    <t>140</t>
  </si>
  <si>
    <t>0_04</t>
  </si>
  <si>
    <t>Veškeré revize elektročásti</t>
  </si>
  <si>
    <t>419058149</t>
  </si>
  <si>
    <t>141</t>
  </si>
  <si>
    <t>0_05</t>
  </si>
  <si>
    <t>Úklid dokončené stavby  a uvedení jejího okolí do původního stavu</t>
  </si>
  <si>
    <t>-1178474842</t>
  </si>
  <si>
    <t>142</t>
  </si>
  <si>
    <t>0_06</t>
  </si>
  <si>
    <t xml:space="preserve">Informační tabule s údaji o stavbě </t>
  </si>
  <si>
    <t>1091033881</t>
  </si>
  <si>
    <t>143</t>
  </si>
  <si>
    <t>0_07</t>
  </si>
  <si>
    <t>Zpracování dokumentace skutečného provádění stavby a geodetické zaměření realizované stavby</t>
  </si>
  <si>
    <t>-218985</t>
  </si>
  <si>
    <t>144</t>
  </si>
  <si>
    <t>0_08</t>
  </si>
  <si>
    <t>Geodetické práce a měření včetně geodetického plánu</t>
  </si>
  <si>
    <t>-1470972873</t>
  </si>
  <si>
    <t>145</t>
  </si>
  <si>
    <t>0_09</t>
  </si>
  <si>
    <t>Dopravně inženýrská opatření  ( DIO )</t>
  </si>
  <si>
    <t>-1211844307</t>
  </si>
  <si>
    <t>146</t>
  </si>
  <si>
    <t>0_10</t>
  </si>
  <si>
    <t>Geotechnické práce - zkoušky hutnění)</t>
  </si>
  <si>
    <t>861945480</t>
  </si>
  <si>
    <t>SO 02 - Opěrné zdi</t>
  </si>
  <si>
    <t>Soupis:</t>
  </si>
  <si>
    <t xml:space="preserve">    32 -  Zdi přehradní a opěrné</t>
  </si>
  <si>
    <t xml:space="preserve">    43 -  Vodorovné konstrukce</t>
  </si>
  <si>
    <t xml:space="preserve">    98 -  Demolice a sanace</t>
  </si>
  <si>
    <t xml:space="preserve">    711 -  Izolace proti vodě, vlhkosti a plynům</t>
  </si>
  <si>
    <t>122202202</t>
  </si>
  <si>
    <t>Odkopávky a prokopávky nezapažené objemu do 1000 m3 v hornině tř. 3</t>
  </si>
  <si>
    <t>894198798</t>
  </si>
  <si>
    <t>pro výškovou úpravu nového schodiště</t>
  </si>
  <si>
    <t>0,7</t>
  </si>
  <si>
    <t>odkopávka původního terénu</t>
  </si>
  <si>
    <t>pro konstrukci opěrné stěny S1</t>
  </si>
  <si>
    <t>135,0</t>
  </si>
  <si>
    <t>pro konstrukci opěrné stěny S2</t>
  </si>
  <si>
    <t>Příplatek k odkopávkám a prokopávkám v hornině tř. 3 za lepivost</t>
  </si>
  <si>
    <t>-967696105</t>
  </si>
  <si>
    <t>pol.122202202</t>
  </si>
  <si>
    <t>245,7*0,5</t>
  </si>
  <si>
    <t>182101101</t>
  </si>
  <si>
    <t>Svahování v zářezech v hornině tř. 1 až 4</t>
  </si>
  <si>
    <t>-1974771803</t>
  </si>
  <si>
    <t>pláň pod novým schodištěm</t>
  </si>
  <si>
    <t>2,3*3,0+0,1</t>
  </si>
  <si>
    <t>131201102</t>
  </si>
  <si>
    <t>Hloubení jam nezapažených v hornině tř. 3 objemu do 1000 m3</t>
  </si>
  <si>
    <t>151982214</t>
  </si>
  <si>
    <t xml:space="preserve">výkop pod úrovní přiléhající plochy </t>
  </si>
  <si>
    <t>(parkoviště apod) pro štěrkový polštář</t>
  </si>
  <si>
    <t>stěna S1</t>
  </si>
  <si>
    <t>2,71*0,68*11,25</t>
  </si>
  <si>
    <t>2,71*0,73*11,925</t>
  </si>
  <si>
    <t>vsakovací jímky - 2ks</t>
  </si>
  <si>
    <t>4,0*1,0*1,3*1,1 *2</t>
  </si>
  <si>
    <t>0,56</t>
  </si>
  <si>
    <t>131201109</t>
  </si>
  <si>
    <t>Příplatek za lepivost u hloubení jam nezapažených v hornině tř. 3</t>
  </si>
  <si>
    <t>262755196</t>
  </si>
  <si>
    <t>56,4*0,5</t>
  </si>
  <si>
    <t>1729679407</t>
  </si>
  <si>
    <t>2,04*0,7*11,925</t>
  </si>
  <si>
    <t>1,12*0,7*9,45</t>
  </si>
  <si>
    <t>1,1*0,75*2,25</t>
  </si>
  <si>
    <t>stěna S2</t>
  </si>
  <si>
    <t>2,04*0,35*(22,5+3,78)</t>
  </si>
  <si>
    <t>1,9*0,3*(22,5+3,78)</t>
  </si>
  <si>
    <t>1,4*0,35*7,65</t>
  </si>
  <si>
    <t>1,4*0,4*7,65</t>
  </si>
  <si>
    <t>68,07*0,1+0,122</t>
  </si>
  <si>
    <t>rýha pro odvodnění drenáže</t>
  </si>
  <si>
    <t>1,0*1,5*7,5+0,25</t>
  </si>
  <si>
    <t>Příplatek za lepivost k hloubení rýh š do 2000 mm v hornině tř. 3</t>
  </si>
  <si>
    <t>-1258066961</t>
  </si>
  <si>
    <t>86,5*0,5</t>
  </si>
  <si>
    <t>130001101</t>
  </si>
  <si>
    <t>Příplatek za ztížení vykopávky v blízkosti podzemního vedení</t>
  </si>
  <si>
    <t>1123782176</t>
  </si>
  <si>
    <t>119001401</t>
  </si>
  <si>
    <t>Dočasné zajištění potrubí ocelového nebo litinového DN do 200 - srovnatelná položka pro stávající rozvody</t>
  </si>
  <si>
    <t>2109811298</t>
  </si>
  <si>
    <t>-1646719072</t>
  </si>
  <si>
    <t>zeminou</t>
  </si>
  <si>
    <t>zásyp rýhy pro odvodnění drenáže</t>
  </si>
  <si>
    <t>výkop</t>
  </si>
  <si>
    <t>1,0*1,5*7,5+0,29</t>
  </si>
  <si>
    <t>méně pol.175101101mezisoučet A</t>
  </si>
  <si>
    <t>-3,713</t>
  </si>
  <si>
    <t>méně pol.451572111</t>
  </si>
  <si>
    <t>-0,66</t>
  </si>
  <si>
    <t>0,033</t>
  </si>
  <si>
    <t>hutněný zásyp štěrkem vsakovací</t>
  </si>
  <si>
    <t>jímka - 2x</t>
  </si>
  <si>
    <t>4,0*1,0*1,0*1,1*2</t>
  </si>
  <si>
    <t>583438720</t>
  </si>
  <si>
    <t>kamenivo drcené hrubé frakce 8-16 - dodávka, doprava</t>
  </si>
  <si>
    <t>-747825455</t>
  </si>
  <si>
    <t>hutnění 10%, ztratné 1%</t>
  </si>
  <si>
    <t>pol.174101101</t>
  </si>
  <si>
    <t>8,8*1,7*1,11</t>
  </si>
  <si>
    <t>1741000_R</t>
  </si>
  <si>
    <t xml:space="preserve">Zásyp výztužných betonových tvarovek za lícem opěrné stěny kamenivem se zhutněním </t>
  </si>
  <si>
    <t>-324527490</t>
  </si>
  <si>
    <t>celý objem výztužné konstrukce za stěnou</t>
  </si>
  <si>
    <t>dle pol.3200020_R</t>
  </si>
  <si>
    <t>111,5</t>
  </si>
  <si>
    <t>méně objem tvarovek (cca25 % z celkového</t>
  </si>
  <si>
    <t>objemu)</t>
  </si>
  <si>
    <t>-111,5*0,25</t>
  </si>
  <si>
    <t xml:space="preserve">Zásyp a hutnění provádět dle návodu </t>
  </si>
  <si>
    <t xml:space="preserve"> systémového výrobce tvarovek</t>
  </si>
  <si>
    <t>583439310</t>
  </si>
  <si>
    <t>kamenivo drcené hrubé frakce 16-32 mm - dodávka, doprava</t>
  </si>
  <si>
    <t>199558435</t>
  </si>
  <si>
    <t>hutnění + ztratné 20%</t>
  </si>
  <si>
    <t>pol.1741000_R</t>
  </si>
  <si>
    <t>83,625*1,67*1,2</t>
  </si>
  <si>
    <t>-1675437942</t>
  </si>
  <si>
    <t>obsyp pískem (bez materiálu)</t>
  </si>
  <si>
    <t>potrubí odvodňující drenáž</t>
  </si>
  <si>
    <t>1,1*(0,15+0,3)*7,5</t>
  </si>
  <si>
    <t>-3,14*0,075*0,075*7,5</t>
  </si>
  <si>
    <t>kamenivo těžené drobné frakce 0-4 - dodávka, doprava</t>
  </si>
  <si>
    <t>-1672149360</t>
  </si>
  <si>
    <t>3,581*1,67*1,11</t>
  </si>
  <si>
    <t>-903629938</t>
  </si>
  <si>
    <t>doprava z meziskládky</t>
  </si>
  <si>
    <t>3,5</t>
  </si>
  <si>
    <t>přesun sypkých materiálů po staveništi</t>
  </si>
  <si>
    <t>pol.175101101</t>
  </si>
  <si>
    <t>1,909</t>
  </si>
  <si>
    <t>17,7</t>
  </si>
  <si>
    <t>83,6</t>
  </si>
  <si>
    <t>0,66</t>
  </si>
  <si>
    <t>pol.212532111+213311113</t>
  </si>
  <si>
    <t>1,35+58,35+0,031</t>
  </si>
  <si>
    <t>-707843754</t>
  </si>
  <si>
    <t>dle pol.162301101</t>
  </si>
  <si>
    <t>167,1</t>
  </si>
  <si>
    <t>1748246913</t>
  </si>
  <si>
    <t>přebytečná zemina</t>
  </si>
  <si>
    <t>výkopek</t>
  </si>
  <si>
    <t>pol.122202202+131201102</t>
  </si>
  <si>
    <t>245,7+56,4</t>
  </si>
  <si>
    <t>81,0</t>
  </si>
  <si>
    <t>méně pol.174101101mezisoučet A</t>
  </si>
  <si>
    <t>-7,2</t>
  </si>
  <si>
    <t>607737985</t>
  </si>
  <si>
    <t>375,9*(17-10)</t>
  </si>
  <si>
    <t>1480427831</t>
  </si>
  <si>
    <t>375,9</t>
  </si>
  <si>
    <t>137829722</t>
  </si>
  <si>
    <t>375,9*1,5</t>
  </si>
  <si>
    <t>212532111</t>
  </si>
  <si>
    <t xml:space="preserve">Lože pro trativody z kameniva hrubého drceného frakce 16 až 32 mm </t>
  </si>
  <si>
    <t>-720558089</t>
  </si>
  <si>
    <t>0,05*0,3*47,4</t>
  </si>
  <si>
    <t>0,05*0,3*34,4</t>
  </si>
  <si>
    <t>1,227*0,1</t>
  </si>
  <si>
    <t xml:space="preserve">Trativody z drenážních trubek plastových flexibilních D 160 mm bez lože </t>
  </si>
  <si>
    <t>-1333596166</t>
  </si>
  <si>
    <t>47,4*1,1</t>
  </si>
  <si>
    <t>34,0*1,1</t>
  </si>
  <si>
    <t>0,46</t>
  </si>
  <si>
    <t>213311113</t>
  </si>
  <si>
    <t>Polštáře zhutněné pod základy z kameniva drceného frakce 16 až 63 mm</t>
  </si>
  <si>
    <t>1506309698</t>
  </si>
  <si>
    <t>nové schodiště - pod deskou</t>
  </si>
  <si>
    <t>výkres č.7</t>
  </si>
  <si>
    <t>0,15*2,3*(0,4+2,4)*1,035</t>
  </si>
  <si>
    <t>štěrkový hutněný základový poštář</t>
  </si>
  <si>
    <t>pod stěnou S1</t>
  </si>
  <si>
    <t>2,71*0,35*(11,25+11,925)</t>
  </si>
  <si>
    <t>2,04*0,35*11,925</t>
  </si>
  <si>
    <t>1,1*0,35*(9,45+2,25)</t>
  </si>
  <si>
    <t>35,0*0,03+0,95</t>
  </si>
  <si>
    <t>pod stěnou S2</t>
  </si>
  <si>
    <t>22,5*0,03+0,312</t>
  </si>
  <si>
    <t>méně pol.212532111</t>
  </si>
  <si>
    <t>-1,35</t>
  </si>
  <si>
    <t>méně drenážní trubka</t>
  </si>
  <si>
    <t>-3,14*0,08*0,08*90,0</t>
  </si>
  <si>
    <t>0,009</t>
  </si>
  <si>
    <t>213141133</t>
  </si>
  <si>
    <t xml:space="preserve">Zřízení vrstvy z geotextilie ve sklonu do 1:1 š do 8,5 m - srovnatelně pro obalení štěrkových polštářů </t>
  </si>
  <si>
    <t>-1274587847</t>
  </si>
  <si>
    <t>obalení geotextilií štěrkového polštáře</t>
  </si>
  <si>
    <t>(2,71+2,8+0,3*2)*(11,25+11,925)</t>
  </si>
  <si>
    <t>(2,04+2,15+0,3*2)*11,925</t>
  </si>
  <si>
    <t>(1,1+1,2+0,3*2)*(9,45+2,25)</t>
  </si>
  <si>
    <t>(2,04+2,15+0,3*2)*(22,5+3,78)</t>
  </si>
  <si>
    <t>(1,4+1,5+0,3*2)*7,65</t>
  </si>
  <si>
    <t>385,3*0,1+0,164</t>
  </si>
  <si>
    <t>6930010_R</t>
  </si>
  <si>
    <t>geotextilie ochranná a separační do 150 g/m2 - dodávka, doprava</t>
  </si>
  <si>
    <t>1221685312</t>
  </si>
  <si>
    <t>ztratné 15%</t>
  </si>
  <si>
    <t>pol.213141133</t>
  </si>
  <si>
    <t>424,0*1,2+0,2</t>
  </si>
  <si>
    <t>273322611</t>
  </si>
  <si>
    <t>Základové desky ze ŽB  tř. C 30/37 XA C2 XF4</t>
  </si>
  <si>
    <t>-1417761463</t>
  </si>
  <si>
    <t>nové schodiště - deska</t>
  </si>
  <si>
    <t>0,1*2,3*(0,4+2,4)*1,035</t>
  </si>
  <si>
    <t>274322611</t>
  </si>
  <si>
    <t>Základové pasy ze ŽB  tř. C 30/37 XC2 XF4</t>
  </si>
  <si>
    <t>-192900905</t>
  </si>
  <si>
    <t>nové schodiště - boční zídky</t>
  </si>
  <si>
    <t>0,15*0,525*3,0*2</t>
  </si>
  <si>
    <t>274351215</t>
  </si>
  <si>
    <t>Zřízení bednění stěn základových pasů</t>
  </si>
  <si>
    <t>-2057776124</t>
  </si>
  <si>
    <t>nové schodiště - boční zídky+deska</t>
  </si>
  <si>
    <t>0,525*(3,0+0,15*2)*2</t>
  </si>
  <si>
    <t>0,425*3,0*2</t>
  </si>
  <si>
    <t>0,1*2,3*2+0,025</t>
  </si>
  <si>
    <t>274351216</t>
  </si>
  <si>
    <t>Odstranění bednění stěn základových pasů</t>
  </si>
  <si>
    <t>-851727050</t>
  </si>
  <si>
    <t>274361821</t>
  </si>
  <si>
    <t>Výztuž základových pásů betonářskou ocelí 10 505 (R)</t>
  </si>
  <si>
    <t>-127251327</t>
  </si>
  <si>
    <t>nové schodiště - zídky</t>
  </si>
  <si>
    <t>30,3*1,05*0,001</t>
  </si>
  <si>
    <t>273362021</t>
  </si>
  <si>
    <t>Výztuž základových desek svařovanými sítěmi Kari</t>
  </si>
  <si>
    <t>-779186309</t>
  </si>
  <si>
    <t>výkres č.7 - síť Q335A</t>
  </si>
  <si>
    <t>35,0*1,25*0,001</t>
  </si>
  <si>
    <t>274353101</t>
  </si>
  <si>
    <t>Bednění kotevních otvorů v základových pásech průřezu do 0,01 m2 hl 0,25 m</t>
  </si>
  <si>
    <t>-1081492995</t>
  </si>
  <si>
    <t>pro ukotvení schodišťového zábradlí n</t>
  </si>
  <si>
    <t>¨výkres č.7</t>
  </si>
  <si>
    <t>6,0</t>
  </si>
  <si>
    <t xml:space="preserve"> Zdi přehradní a opěrné</t>
  </si>
  <si>
    <t>3210010_R</t>
  </si>
  <si>
    <t>Zdivo opěrné z betonových štípaných tvarovek velikosti 0,08 m2 (450 x 190 x 300) zděné na sucho, spojované kolíky - lícová část opěrné stěny, přímé i obloukové - montáž, dodávka, doprava</t>
  </si>
  <si>
    <t>-564878291</t>
  </si>
  <si>
    <t>pohledová plocha stěny S1</t>
  </si>
  <si>
    <t>1,8*0,57+2,925*0,57</t>
  </si>
  <si>
    <t>2,475*0,76+2,925*0,95+2,475*1,14</t>
  </si>
  <si>
    <t>2,925*1,14</t>
  </si>
  <si>
    <t>2,475*(1,33+1,52+1,71+1,71+1,9+2,09)</t>
  </si>
  <si>
    <t>2,475*(2,28+2,47+2,47+2,66+2,85+3,04)</t>
  </si>
  <si>
    <t>1,575*3,23</t>
  </si>
  <si>
    <t>83,021*0,1+0,177</t>
  </si>
  <si>
    <t>Mezisoučet S1</t>
  </si>
  <si>
    <t>pohledová plocha stěny S2</t>
  </si>
  <si>
    <t>13,725*2,28+5,175*2,09+5,175*1,9</t>
  </si>
  <si>
    <t>0,675*1,71+1,575*1,52+2,025*1,33</t>
  </si>
  <si>
    <t>2,025*1,14+2,025*0,95+1,35*0,76</t>
  </si>
  <si>
    <t>63,441*0,1+0,215</t>
  </si>
  <si>
    <t>Mezisoučet S2</t>
  </si>
  <si>
    <t>3210020_R</t>
  </si>
  <si>
    <t>Zdivo opěrné z betonových tvarovek zděných na sucho do tzv.zámků = opěrná prostorvá konstrukce za lícovou opěrnou stěnou - montáž, dodávka, doprava</t>
  </si>
  <si>
    <t>157060115</t>
  </si>
  <si>
    <t>plocha řezu prostorového vyztužení</t>
  </si>
  <si>
    <t>na začátku úseku+plocha na konci</t>
  </si>
  <si>
    <t>úseku - zprůměrováno na průměrnou</t>
  </si>
  <si>
    <t>plochu úseku (x délka úseku)</t>
  </si>
  <si>
    <t xml:space="preserve">výztužná prostorová konstrukce za </t>
  </si>
  <si>
    <t>stěnou S1</t>
  </si>
  <si>
    <t>úsek 1</t>
  </si>
  <si>
    <t>(3,374+2,451)/2*11,25</t>
  </si>
  <si>
    <t>úsek 2</t>
  </si>
  <si>
    <t>(2,451+1,178)/2*11,925</t>
  </si>
  <si>
    <t>úsek 3</t>
  </si>
  <si>
    <t>(1,178+0,319)/2*11,925</t>
  </si>
  <si>
    <t>úsek 4</t>
  </si>
  <si>
    <t>(0,319+0,079)/2*9,45</t>
  </si>
  <si>
    <t>úsek 5</t>
  </si>
  <si>
    <t>0,079*2,25</t>
  </si>
  <si>
    <t>65,389*0,1+0,072</t>
  </si>
  <si>
    <t>stěnou S2</t>
  </si>
  <si>
    <t>1,29*22,5</t>
  </si>
  <si>
    <t>(1,29+0,526)/2*3,78</t>
  </si>
  <si>
    <t>(0,526+0,287)/2*7,65</t>
  </si>
  <si>
    <t>35,567*0,1+0,376</t>
  </si>
  <si>
    <t>3200110_R</t>
  </si>
  <si>
    <t>Zabetonování otvorů lícových tvarovek hlavy opěrné stěny železobetonem -  beton tř, C25/30</t>
  </si>
  <si>
    <t>2067155075</t>
  </si>
  <si>
    <t>včetně zabetonování sloupků osazeného zábradlí</t>
  </si>
  <si>
    <t>0,57*0,12*(11,25+11,925*2+9,45+2,25)</t>
  </si>
  <si>
    <t>0,57*0,12*(22,5+3,78+7,65)</t>
  </si>
  <si>
    <t>3113600_R</t>
  </si>
  <si>
    <t>Výztuž nosných zdí betonářskou ocelí 10 505 (B500B)</t>
  </si>
  <si>
    <t>-423328434</t>
  </si>
  <si>
    <t>R16 osově do každé dutiny</t>
  </si>
  <si>
    <t>R16 = 1,578kg/m</t>
  </si>
  <si>
    <t>stěna S1 - dle výkresu 220 ks R16 dl.0,55m</t>
  </si>
  <si>
    <t>0,55*220*1,578*1,05*0,001</t>
  </si>
  <si>
    <t>stěna S2 - dle výkresu 150 ks R16 dl.0,55m</t>
  </si>
  <si>
    <t>0,55*150*1,578*1,05*0,001</t>
  </si>
  <si>
    <t>3112700_R</t>
  </si>
  <si>
    <t>Vložka z asfaltového pásu š 300 mm na překrytí dutin tvárnic - montáž, dodávka, doprava</t>
  </si>
  <si>
    <t>1013600311</t>
  </si>
  <si>
    <t>47,0</t>
  </si>
  <si>
    <t>34,0</t>
  </si>
  <si>
    <t>3480010_R</t>
  </si>
  <si>
    <t>Osazení ocelového zábradlí do vynechaných otvorů (bez zalití kotevních otvorů) avšak se spojením jednotlivých dílů</t>
  </si>
  <si>
    <t>-1190690462</t>
  </si>
  <si>
    <t>30,0</t>
  </si>
  <si>
    <t>3480011_R</t>
  </si>
  <si>
    <t>ocelové zábradlí včetně spojovacích prvků, ocel S235, povrch žárově zinkován - dodávka (výroba), doprava</t>
  </si>
  <si>
    <t>-694890714</t>
  </si>
  <si>
    <t>výkres č.6</t>
  </si>
  <si>
    <t>pro stěnu S1</t>
  </si>
  <si>
    <t>1750,0</t>
  </si>
  <si>
    <t>pro stěnu S2</t>
  </si>
  <si>
    <t>1100,0</t>
  </si>
  <si>
    <t>poznámka :</t>
  </si>
  <si>
    <t>kvality spojovacího materiálu 5,6</t>
  </si>
  <si>
    <t>3200030_R</t>
  </si>
  <si>
    <t>Zakončení hlavy (zákrytový prvek) opěrné stěny systémovými tvárnicemi, zděno na stěnu mrazuvzdornou systémovou maltou (tmelem, lepidlem) - montáž, dodávka, doprava</t>
  </si>
  <si>
    <t>1948039564</t>
  </si>
  <si>
    <t>3200031:R</t>
  </si>
  <si>
    <t>Příplatek ke střšce z tvárnic na úpravy tvaru kolem sloupků zábradlí</t>
  </si>
  <si>
    <t>-675945169</t>
  </si>
  <si>
    <t xml:space="preserve"> Vodorovné konstrukce</t>
  </si>
  <si>
    <t>4343111_R</t>
  </si>
  <si>
    <t>Schodišťové stupně dusané na terén z betonu tř. C 16/20 bez potěru</t>
  </si>
  <si>
    <t>562874457</t>
  </si>
  <si>
    <t>schodiště R1 - výkres č.7</t>
  </si>
  <si>
    <t>betonové stupně (desky) pod</t>
  </si>
  <si>
    <t>osazované prefa stupně</t>
  </si>
  <si>
    <t>0,1*0,3*0,5*2,0*7</t>
  </si>
  <si>
    <t>434351141</t>
  </si>
  <si>
    <t>Zřízení bednění stupňů přímočarých schodišť</t>
  </si>
  <si>
    <t>-1130578406</t>
  </si>
  <si>
    <t>0,1*2,0*7</t>
  </si>
  <si>
    <t>434351142</t>
  </si>
  <si>
    <t>Odstranění bednění stupňů přímočarých schodišť</t>
  </si>
  <si>
    <t>32959546</t>
  </si>
  <si>
    <t>434121426</t>
  </si>
  <si>
    <t>Osazení ŽB schodišťových stupňů na desku drsných</t>
  </si>
  <si>
    <t>107415176</t>
  </si>
  <si>
    <t>schodiště R1</t>
  </si>
  <si>
    <t>2,0*8</t>
  </si>
  <si>
    <t>5930010_R</t>
  </si>
  <si>
    <t>tvarovka schodišťového stupně vel.150/330/1000 mm (v/š/dl) z vibrolisovaného betonu, barva přírodní - dodávka, doprava</t>
  </si>
  <si>
    <t>1896684184</t>
  </si>
  <si>
    <t>nášlapná a pohledová strana upravena tryskáním</t>
  </si>
  <si>
    <t>nášlapná plocha ukončena zkosenými hranami</t>
  </si>
  <si>
    <t>(1+1)*8</t>
  </si>
  <si>
    <t>-1592409073</t>
  </si>
  <si>
    <t>1,1*0,15*4,0</t>
  </si>
  <si>
    <t>8710001_R</t>
  </si>
  <si>
    <t xml:space="preserve">Kanalizační potrubí z tvrdého PVC-systém KG tuhost třídy SN8 DN150 včetně tvarovek </t>
  </si>
  <si>
    <t>-1414889277</t>
  </si>
  <si>
    <t>odvodnění drenáže za stěnou S2</t>
  </si>
  <si>
    <t>do štěrkové vsakovací jímky</t>
  </si>
  <si>
    <t>2,5</t>
  </si>
  <si>
    <t>5,0</t>
  </si>
  <si>
    <t>892351111</t>
  </si>
  <si>
    <t>Tlaková zkouška vodou potrubí DN 150 nebo 200</t>
  </si>
  <si>
    <t>-2006362015</t>
  </si>
  <si>
    <t>8923000_R</t>
  </si>
  <si>
    <t>Zabezpečení konců potrubí DN do 150 při tlakových zkouškách vodou</t>
  </si>
  <si>
    <t>1569269817</t>
  </si>
  <si>
    <t>8990010_R</t>
  </si>
  <si>
    <t>Montáž půlené ocelové chráničky z oc.trubky TR140x4,5 na stávající vodovod včetně zemních prací a pomocných prvků</t>
  </si>
  <si>
    <t>1612062940</t>
  </si>
  <si>
    <t>1430010_R</t>
  </si>
  <si>
    <t>ocelová trubka půlená TR140 x 4,5 mm - chránička vč doplňku(čela apod) - dodávka, doprava</t>
  </si>
  <si>
    <t>-222749082</t>
  </si>
  <si>
    <t>8700100_R</t>
  </si>
  <si>
    <t>Bezvýkopové vyvložkování stávající kanalizace KT DN 300 mm  sklolaminátovým rukávcem (před realizací stěny)</t>
  </si>
  <si>
    <t>578417513</t>
  </si>
  <si>
    <t>9100010_R</t>
  </si>
  <si>
    <t>Osazování schodišťového zábradlí do otvorů ve stupních nebo zídce se zalitím kotevních otvorů betonem C tř.C30/37 XC2 XF4</t>
  </si>
  <si>
    <t>-2078228579</t>
  </si>
  <si>
    <t>1kus=1zalití</t>
  </si>
  <si>
    <t>9100011_R</t>
  </si>
  <si>
    <t>ocelové schodišťové zábradlí, ocel S235, žárově zinkováno - dodávka (výroba), doprava</t>
  </si>
  <si>
    <t>-1544965063</t>
  </si>
  <si>
    <t>výkres č,7 - Schodiště R1</t>
  </si>
  <si>
    <t>962042321</t>
  </si>
  <si>
    <t>Bourání zdiva nadzákladového z betonu prostého přes 1 m3</t>
  </si>
  <si>
    <t>668371344</t>
  </si>
  <si>
    <t>srovnatelná položka pro bourání celé</t>
  </si>
  <si>
    <t>zídky nad povrchem terénu (beton včetně</t>
  </si>
  <si>
    <t>kamenného obkladu+krycí deska)</t>
  </si>
  <si>
    <t>výměry spočítány projektantem na počítači</t>
  </si>
  <si>
    <t>výkres č.3</t>
  </si>
  <si>
    <t>zídky v.0,8</t>
  </si>
  <si>
    <t>12,0+20,0</t>
  </si>
  <si>
    <t>zídky v.0,6 m</t>
  </si>
  <si>
    <t>23,0+35,0+5,5+8,0</t>
  </si>
  <si>
    <t>zídky v.1,4 m</t>
  </si>
  <si>
    <t>45,0+51,0</t>
  </si>
  <si>
    <t>961044111</t>
  </si>
  <si>
    <t>Bourání základů z betonu prostého</t>
  </si>
  <si>
    <t>1184815418</t>
  </si>
  <si>
    <t>13,0+22,0</t>
  </si>
  <si>
    <t>37,0+40,0+9,5+12,0</t>
  </si>
  <si>
    <t>25,0+29,0</t>
  </si>
  <si>
    <t>9630010_R</t>
  </si>
  <si>
    <t>Bourání betonového schodiště (stupně, boční zídky, základy)</t>
  </si>
  <si>
    <t>1654991468</t>
  </si>
  <si>
    <t>výměra spočítána projektantem na počítači</t>
  </si>
  <si>
    <t>767161821</t>
  </si>
  <si>
    <t>Demontáž zábradlí schodišťového rozebíratelného hmotnosti 1m zábradlí do 20 kg</t>
  </si>
  <si>
    <t>1909008027</t>
  </si>
  <si>
    <t>schodiště betonové u opěrné zdi</t>
  </si>
  <si>
    <t>3,8*2</t>
  </si>
  <si>
    <t>767161813</t>
  </si>
  <si>
    <t>Demontáž zábradlí rovného nerozebíratelného hmotnosti 1m zábradlí do 20 kg</t>
  </si>
  <si>
    <t>-1000306974</t>
  </si>
  <si>
    <t>zábradlí na betonové opěrné zdi</t>
  </si>
  <si>
    <t>u schodiště</t>
  </si>
  <si>
    <t>20,7+6,0+2,6</t>
  </si>
  <si>
    <t xml:space="preserve"> Demolice a sanace</t>
  </si>
  <si>
    <t>985121101</t>
  </si>
  <si>
    <t>Tryskání degradovaného betonu stěn sušeným pískem</t>
  </si>
  <si>
    <t>366325363</t>
  </si>
  <si>
    <t>sanace stávající opěrné stěny</t>
  </si>
  <si>
    <t>9850001_R</t>
  </si>
  <si>
    <t>Penetrace hloubková otryskaných ploch stěny</t>
  </si>
  <si>
    <t>2014194896</t>
  </si>
  <si>
    <t>9850002_R</t>
  </si>
  <si>
    <t>Reprofilace stěn cementovými sanačními maltami pro venkovní povrchy s vysokou odolností proti rozmrazovacím solím, hl.výtluků  10-30 mm</t>
  </si>
  <si>
    <t>-1945564391</t>
  </si>
  <si>
    <t>povrch musí být suchý, zbavený</t>
  </si>
  <si>
    <t>úlomků, prachu, nesmí být zmrzlý</t>
  </si>
  <si>
    <t>9850003_R</t>
  </si>
  <si>
    <t>Penetrace hloubková reprofilovaných ploch stěny</t>
  </si>
  <si>
    <t>974207717</t>
  </si>
  <si>
    <t>9850004_R</t>
  </si>
  <si>
    <t>Povrchová úprava reprofilační jemnou maltou - celoplošná finální stěrka s odolností proti rozmrazovacím solím, předpoklad tl. 2-5 mm</t>
  </si>
  <si>
    <t>-123407796</t>
  </si>
  <si>
    <t>9850005_R</t>
  </si>
  <si>
    <t>Konečná povrchová úprava ploch stěny hydrofobní penetrací</t>
  </si>
  <si>
    <t>-1483033005</t>
  </si>
  <si>
    <t>1462607691</t>
  </si>
  <si>
    <t>suť odd.96+98</t>
  </si>
  <si>
    <t>830,56</t>
  </si>
  <si>
    <t>1278129027</t>
  </si>
  <si>
    <t>830,56*(17-1)</t>
  </si>
  <si>
    <t>997013801</t>
  </si>
  <si>
    <t>Poplatek za uložení stavebního betonového odpadu na skládce (skládkovné)</t>
  </si>
  <si>
    <t>-1975237649</t>
  </si>
  <si>
    <t>-199178926</t>
  </si>
  <si>
    <t>998152111</t>
  </si>
  <si>
    <t>Přesun hmot pro montované zdi a valy v do 20 m</t>
  </si>
  <si>
    <t>-2014005378</t>
  </si>
  <si>
    <t>711</t>
  </si>
  <si>
    <t xml:space="preserve"> Izolace proti vodě, vlhkosti a plynům</t>
  </si>
  <si>
    <t>711411001</t>
  </si>
  <si>
    <t>Provedení izolace proti tlakové vodě vodorovné za studena nátěrem penetračním</t>
  </si>
  <si>
    <t>-2097754998</t>
  </si>
  <si>
    <t>stávající stěna garáží</t>
  </si>
  <si>
    <t>6,2*3,8+0,44</t>
  </si>
  <si>
    <t>111631500</t>
  </si>
  <si>
    <t>lak asfaltový ALP/9 bal 9 kg - dodávka, doprava</t>
  </si>
  <si>
    <t>-1150029462</t>
  </si>
  <si>
    <t>pol.711411001</t>
  </si>
  <si>
    <t>24,0*0,00035</t>
  </si>
  <si>
    <t>711442559</t>
  </si>
  <si>
    <t>Provedení izolace proti tlakové vodě svislé přitavením pásu NAIP</t>
  </si>
  <si>
    <t>1009216750</t>
  </si>
  <si>
    <t>modifikovaným asfalt.pásem -</t>
  </si>
  <si>
    <t>6285001_R</t>
  </si>
  <si>
    <t>pás asfaltovaný modifikovaný - dodávka, doprava</t>
  </si>
  <si>
    <t>-22478907</t>
  </si>
  <si>
    <t>ztratné 20%</t>
  </si>
  <si>
    <t>pol.711442559</t>
  </si>
  <si>
    <t>24,0*1,2+0,2</t>
  </si>
  <si>
    <t>711491273</t>
  </si>
  <si>
    <t>Provedení izolace proti tlakové vodě svislé z nopové folie</t>
  </si>
  <si>
    <t>-1827982627</t>
  </si>
  <si>
    <t>2830001_R</t>
  </si>
  <si>
    <t>fólie nopová ochranná - dodávka, doprava</t>
  </si>
  <si>
    <t>-1792050235</t>
  </si>
  <si>
    <t>pol.711491273</t>
  </si>
  <si>
    <t>711491272</t>
  </si>
  <si>
    <t>Provedení izolace proti tlakové vodě svislé z textilií vrstva ochranná</t>
  </si>
  <si>
    <t>-2011497807</t>
  </si>
  <si>
    <t>ochranná geotextilie rubové strany</t>
  </si>
  <si>
    <t>opěrné stěny S1</t>
  </si>
  <si>
    <t>(pro výpočet použity zprůměrované výměry</t>
  </si>
  <si>
    <t>svislých délek izolace v jednotlivých úsecích)</t>
  </si>
  <si>
    <t>(5,85+5,09)/2*11,25</t>
  </si>
  <si>
    <t>(5,09+3,66)/2*11,925</t>
  </si>
  <si>
    <t>(3,66+2,17)/2*11,925</t>
  </si>
  <si>
    <t>(2,17+1,6)/2*9,45</t>
  </si>
  <si>
    <t>1,6*2,25</t>
  </si>
  <si>
    <t>169,0*0,1+0,716</t>
  </si>
  <si>
    <t>opěrné stěny S2</t>
  </si>
  <si>
    <t>4,23*22,5</t>
  </si>
  <si>
    <t>(4,23+2,8)/2*3,78</t>
  </si>
  <si>
    <t>(2,8+2,23)/2*7,65</t>
  </si>
  <si>
    <t>127,7*0,1+0,028</t>
  </si>
  <si>
    <t>-38923950</t>
  </si>
  <si>
    <t>ztratné 20% pol.711491272</t>
  </si>
  <si>
    <t>328,0*1,2+0,4</t>
  </si>
  <si>
    <t>998711101</t>
  </si>
  <si>
    <t>Přesun hmot tonážní pro izolace proti vodě, vlhkosti a plynům v objektech výšky do 6 m</t>
  </si>
  <si>
    <t>1481572486</t>
  </si>
  <si>
    <t>7830010_R</t>
  </si>
  <si>
    <t>Nátěrový systém na pozinkované konstrukce do vnějšího prostředí C3 s vysokou životností (min.15let), RAL 6005 (mechově zelená)</t>
  </si>
  <si>
    <t>-1439826756</t>
  </si>
  <si>
    <t>schodišťové zábradlí</t>
  </si>
  <si>
    <t>pol.9100011_R</t>
  </si>
  <si>
    <t>70,0*0,035</t>
  </si>
  <si>
    <t>zábradlí na opěrné stěně</t>
  </si>
  <si>
    <t>S1 (47 m)</t>
  </si>
  <si>
    <t>1,03*47,0*3</t>
  </si>
  <si>
    <t>S2 (30 m)</t>
  </si>
  <si>
    <t>1,03*30,0*3</t>
  </si>
  <si>
    <t>0,62</t>
  </si>
  <si>
    <t>-1922024913</t>
  </si>
  <si>
    <t>660487541</t>
  </si>
  <si>
    <t>511175331</t>
  </si>
  <si>
    <t>-578116040</t>
  </si>
  <si>
    <t>1386175266</t>
  </si>
  <si>
    <t>1118286390</t>
  </si>
  <si>
    <t>-1394092950</t>
  </si>
  <si>
    <t>-498714643</t>
  </si>
  <si>
    <t>-219891082</t>
  </si>
  <si>
    <t>Dílenská dokumentace ocelového zábradlí</t>
  </si>
  <si>
    <t>547994587</t>
  </si>
  <si>
    <t>924841230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</si>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</sst>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13" xfId="0" applyFont="1" applyBorder="1" applyAlignment="1">
      <alignment horizontal="left" vertical="center"/>
    </xf>
    <xf numFmtId="0" fontId="28" fillId="0" borderId="30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68" fontId="33" fillId="0" borderId="36" xfId="0" applyNumberFormat="1" applyFont="1" applyBorder="1" applyAlignment="1" applyProtection="1">
      <alignment horizontal="right" vertical="center"/>
      <protection/>
    </xf>
    <xf numFmtId="164" fontId="33" fillId="34" borderId="36" xfId="0" applyNumberFormat="1" applyFont="1" applyFill="1" applyBorder="1" applyAlignment="1">
      <alignment horizontal="right" vertical="center"/>
    </xf>
    <xf numFmtId="164" fontId="33" fillId="0" borderId="36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>
      <alignment horizontal="left" vertical="center"/>
    </xf>
    <xf numFmtId="0" fontId="33" fillId="34" borderId="36" xfId="0" applyFont="1" applyFill="1" applyBorder="1" applyAlignment="1">
      <alignment horizontal="left" vertical="center" wrapText="1"/>
    </xf>
    <xf numFmtId="0" fontId="33" fillId="0" borderId="0" xfId="0" applyFont="1" applyAlignment="1" applyProtection="1">
      <alignment horizontal="center" vertical="center" wrapText="1"/>
      <protection/>
    </xf>
    <xf numFmtId="168" fontId="0" fillId="34" borderId="36" xfId="0" applyNumberFormat="1" applyFont="1" applyFill="1" applyBorder="1" applyAlignment="1">
      <alignment horizontal="righ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9A5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60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E30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9A52.tmp" descr="C:\KROSplusData\System\Temp\rad79A5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2609.tmp" descr="C:\KROSplusData\System\Temp\rad9260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E302.tmp" descr="C:\KROSplusData\System\Temp\rad6E30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55" t="s">
        <v>0</v>
      </c>
      <c r="B1" s="256"/>
      <c r="C1" s="256"/>
      <c r="D1" s="257" t="s">
        <v>1</v>
      </c>
      <c r="E1" s="256"/>
      <c r="F1" s="256"/>
      <c r="G1" s="256"/>
      <c r="H1" s="256"/>
      <c r="I1" s="256"/>
      <c r="J1" s="256"/>
      <c r="K1" s="258" t="s">
        <v>1502</v>
      </c>
      <c r="L1" s="258"/>
      <c r="M1" s="258"/>
      <c r="N1" s="258"/>
      <c r="O1" s="258"/>
      <c r="P1" s="258"/>
      <c r="Q1" s="258"/>
      <c r="R1" s="258"/>
      <c r="S1" s="258"/>
      <c r="T1" s="256"/>
      <c r="U1" s="256"/>
      <c r="V1" s="256"/>
      <c r="W1" s="258" t="s">
        <v>1503</v>
      </c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7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212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11"/>
      <c r="AQ5" s="13"/>
      <c r="BE5" s="208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21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11"/>
      <c r="AQ6" s="13"/>
      <c r="BE6" s="209"/>
      <c r="BS6" s="6" t="s">
        <v>6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09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09"/>
      <c r="BS8" s="6" t="s">
        <v>20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09"/>
      <c r="BS9" s="6" t="s">
        <v>20</v>
      </c>
    </row>
    <row r="10" spans="2:71" s="2" customFormat="1" ht="15" customHeight="1">
      <c r="B10" s="10"/>
      <c r="C10" s="11"/>
      <c r="D10" s="19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26</v>
      </c>
      <c r="AL10" s="11"/>
      <c r="AM10" s="11"/>
      <c r="AN10" s="17"/>
      <c r="AO10" s="11"/>
      <c r="AP10" s="11"/>
      <c r="AQ10" s="13"/>
      <c r="BE10" s="209"/>
      <c r="BS10" s="6" t="s">
        <v>27</v>
      </c>
    </row>
    <row r="11" spans="2:71" s="2" customFormat="1" ht="19.5" customHeight="1">
      <c r="B11" s="10"/>
      <c r="C11" s="11"/>
      <c r="D11" s="11"/>
      <c r="E11" s="17" t="s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209"/>
      <c r="BS11" s="6" t="s">
        <v>27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09"/>
      <c r="BS12" s="6" t="s">
        <v>27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26</v>
      </c>
      <c r="AL13" s="11"/>
      <c r="AM13" s="11"/>
      <c r="AN13" s="21" t="s">
        <v>31</v>
      </c>
      <c r="AO13" s="11"/>
      <c r="AP13" s="11"/>
      <c r="AQ13" s="13"/>
      <c r="BE13" s="209"/>
      <c r="BS13" s="6" t="s">
        <v>27</v>
      </c>
    </row>
    <row r="14" spans="2:71" s="2" customFormat="1" ht="15.75" customHeight="1">
      <c r="B14" s="10"/>
      <c r="C14" s="11"/>
      <c r="D14" s="11"/>
      <c r="E14" s="215" t="s">
        <v>31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209"/>
      <c r="BS14" s="6" t="s">
        <v>27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09"/>
      <c r="BS15" s="6" t="s">
        <v>4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26</v>
      </c>
      <c r="AL16" s="11"/>
      <c r="AM16" s="11"/>
      <c r="AN16" s="17" t="s">
        <v>33</v>
      </c>
      <c r="AO16" s="11"/>
      <c r="AP16" s="11"/>
      <c r="AQ16" s="13"/>
      <c r="BE16" s="209"/>
      <c r="BS16" s="6" t="s">
        <v>4</v>
      </c>
    </row>
    <row r="17" spans="2:71" s="2" customFormat="1" ht="19.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 t="s">
        <v>35</v>
      </c>
      <c r="AO17" s="11"/>
      <c r="AP17" s="11"/>
      <c r="AQ17" s="13"/>
      <c r="BE17" s="209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09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09"/>
      <c r="BS19" s="6" t="s">
        <v>6</v>
      </c>
    </row>
    <row r="20" spans="2:71" s="2" customFormat="1" ht="43.5" customHeight="1">
      <c r="B20" s="10"/>
      <c r="C20" s="11"/>
      <c r="D20" s="11"/>
      <c r="E20" s="216" t="s">
        <v>38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11"/>
      <c r="AP20" s="11"/>
      <c r="AQ20" s="13"/>
      <c r="BE20" s="209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09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09"/>
    </row>
    <row r="23" spans="2:57" s="6" customFormat="1" ht="27" customHeight="1">
      <c r="B23" s="23"/>
      <c r="C23" s="24"/>
      <c r="D23" s="25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17">
        <f>ROUND($AG$51,2)</f>
        <v>0</v>
      </c>
      <c r="AL23" s="218"/>
      <c r="AM23" s="218"/>
      <c r="AN23" s="218"/>
      <c r="AO23" s="218"/>
      <c r="AP23" s="24"/>
      <c r="AQ23" s="27"/>
      <c r="BE23" s="210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10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19" t="s">
        <v>40</v>
      </c>
      <c r="M25" s="220"/>
      <c r="N25" s="220"/>
      <c r="O25" s="220"/>
      <c r="P25" s="24"/>
      <c r="Q25" s="24"/>
      <c r="R25" s="24"/>
      <c r="S25" s="24"/>
      <c r="T25" s="24"/>
      <c r="U25" s="24"/>
      <c r="V25" s="24"/>
      <c r="W25" s="219" t="s">
        <v>41</v>
      </c>
      <c r="X25" s="220"/>
      <c r="Y25" s="220"/>
      <c r="Z25" s="220"/>
      <c r="AA25" s="220"/>
      <c r="AB25" s="220"/>
      <c r="AC25" s="220"/>
      <c r="AD25" s="220"/>
      <c r="AE25" s="220"/>
      <c r="AF25" s="24"/>
      <c r="AG25" s="24"/>
      <c r="AH25" s="24"/>
      <c r="AI25" s="24"/>
      <c r="AJ25" s="24"/>
      <c r="AK25" s="219" t="s">
        <v>42</v>
      </c>
      <c r="AL25" s="220"/>
      <c r="AM25" s="220"/>
      <c r="AN25" s="220"/>
      <c r="AO25" s="220"/>
      <c r="AP25" s="24"/>
      <c r="AQ25" s="27"/>
      <c r="BE25" s="210"/>
    </row>
    <row r="26" spans="2:57" s="6" customFormat="1" ht="15" customHeight="1">
      <c r="B26" s="29"/>
      <c r="C26" s="30"/>
      <c r="D26" s="30" t="s">
        <v>43</v>
      </c>
      <c r="E26" s="30"/>
      <c r="F26" s="30" t="s">
        <v>44</v>
      </c>
      <c r="G26" s="30"/>
      <c r="H26" s="30"/>
      <c r="I26" s="30"/>
      <c r="J26" s="30"/>
      <c r="K26" s="30"/>
      <c r="L26" s="221">
        <v>0.21</v>
      </c>
      <c r="M26" s="222"/>
      <c r="N26" s="222"/>
      <c r="O26" s="222"/>
      <c r="P26" s="30"/>
      <c r="Q26" s="30"/>
      <c r="R26" s="30"/>
      <c r="S26" s="30"/>
      <c r="T26" s="30"/>
      <c r="U26" s="30"/>
      <c r="V26" s="30"/>
      <c r="W26" s="223">
        <f>ROUND($AZ$51,2)</f>
        <v>0</v>
      </c>
      <c r="X26" s="222"/>
      <c r="Y26" s="222"/>
      <c r="Z26" s="222"/>
      <c r="AA26" s="222"/>
      <c r="AB26" s="222"/>
      <c r="AC26" s="222"/>
      <c r="AD26" s="222"/>
      <c r="AE26" s="222"/>
      <c r="AF26" s="30"/>
      <c r="AG26" s="30"/>
      <c r="AH26" s="30"/>
      <c r="AI26" s="30"/>
      <c r="AJ26" s="30"/>
      <c r="AK26" s="223">
        <f>ROUND($AV$51,2)</f>
        <v>0</v>
      </c>
      <c r="AL26" s="222"/>
      <c r="AM26" s="222"/>
      <c r="AN26" s="222"/>
      <c r="AO26" s="222"/>
      <c r="AP26" s="30"/>
      <c r="AQ26" s="31"/>
      <c r="BE26" s="211"/>
    </row>
    <row r="27" spans="2:57" s="6" customFormat="1" ht="15" customHeight="1">
      <c r="B27" s="29"/>
      <c r="C27" s="30"/>
      <c r="D27" s="30"/>
      <c r="E27" s="30"/>
      <c r="F27" s="30" t="s">
        <v>45</v>
      </c>
      <c r="G27" s="30"/>
      <c r="H27" s="30"/>
      <c r="I27" s="30"/>
      <c r="J27" s="30"/>
      <c r="K27" s="30"/>
      <c r="L27" s="221">
        <v>0.15</v>
      </c>
      <c r="M27" s="222"/>
      <c r="N27" s="222"/>
      <c r="O27" s="222"/>
      <c r="P27" s="30"/>
      <c r="Q27" s="30"/>
      <c r="R27" s="30"/>
      <c r="S27" s="30"/>
      <c r="T27" s="30"/>
      <c r="U27" s="30"/>
      <c r="V27" s="30"/>
      <c r="W27" s="223">
        <f>ROUND($BA$51,2)</f>
        <v>0</v>
      </c>
      <c r="X27" s="222"/>
      <c r="Y27" s="222"/>
      <c r="Z27" s="222"/>
      <c r="AA27" s="222"/>
      <c r="AB27" s="222"/>
      <c r="AC27" s="222"/>
      <c r="AD27" s="222"/>
      <c r="AE27" s="222"/>
      <c r="AF27" s="30"/>
      <c r="AG27" s="30"/>
      <c r="AH27" s="30"/>
      <c r="AI27" s="30"/>
      <c r="AJ27" s="30"/>
      <c r="AK27" s="223">
        <f>ROUND($AW$51,2)</f>
        <v>0</v>
      </c>
      <c r="AL27" s="222"/>
      <c r="AM27" s="222"/>
      <c r="AN27" s="222"/>
      <c r="AO27" s="222"/>
      <c r="AP27" s="30"/>
      <c r="AQ27" s="31"/>
      <c r="BE27" s="211"/>
    </row>
    <row r="28" spans="2:57" s="6" customFormat="1" ht="15" customHeight="1" hidden="1">
      <c r="B28" s="29"/>
      <c r="C28" s="30"/>
      <c r="D28" s="30"/>
      <c r="E28" s="30"/>
      <c r="F28" s="30" t="s">
        <v>46</v>
      </c>
      <c r="G28" s="30"/>
      <c r="H28" s="30"/>
      <c r="I28" s="30"/>
      <c r="J28" s="30"/>
      <c r="K28" s="30"/>
      <c r="L28" s="221">
        <v>0.21</v>
      </c>
      <c r="M28" s="222"/>
      <c r="N28" s="222"/>
      <c r="O28" s="222"/>
      <c r="P28" s="30"/>
      <c r="Q28" s="30"/>
      <c r="R28" s="30"/>
      <c r="S28" s="30"/>
      <c r="T28" s="30"/>
      <c r="U28" s="30"/>
      <c r="V28" s="30"/>
      <c r="W28" s="223">
        <f>ROUND($BB$51,2)</f>
        <v>0</v>
      </c>
      <c r="X28" s="222"/>
      <c r="Y28" s="222"/>
      <c r="Z28" s="222"/>
      <c r="AA28" s="222"/>
      <c r="AB28" s="222"/>
      <c r="AC28" s="222"/>
      <c r="AD28" s="222"/>
      <c r="AE28" s="222"/>
      <c r="AF28" s="30"/>
      <c r="AG28" s="30"/>
      <c r="AH28" s="30"/>
      <c r="AI28" s="30"/>
      <c r="AJ28" s="30"/>
      <c r="AK28" s="223">
        <v>0</v>
      </c>
      <c r="AL28" s="222"/>
      <c r="AM28" s="222"/>
      <c r="AN28" s="222"/>
      <c r="AO28" s="222"/>
      <c r="AP28" s="30"/>
      <c r="AQ28" s="31"/>
      <c r="BE28" s="211"/>
    </row>
    <row r="29" spans="2:57" s="6" customFormat="1" ht="15" customHeight="1" hidden="1">
      <c r="B29" s="29"/>
      <c r="C29" s="30"/>
      <c r="D29" s="30"/>
      <c r="E29" s="30"/>
      <c r="F29" s="30" t="s">
        <v>47</v>
      </c>
      <c r="G29" s="30"/>
      <c r="H29" s="30"/>
      <c r="I29" s="30"/>
      <c r="J29" s="30"/>
      <c r="K29" s="30"/>
      <c r="L29" s="221">
        <v>0.15</v>
      </c>
      <c r="M29" s="222"/>
      <c r="N29" s="222"/>
      <c r="O29" s="222"/>
      <c r="P29" s="30"/>
      <c r="Q29" s="30"/>
      <c r="R29" s="30"/>
      <c r="S29" s="30"/>
      <c r="T29" s="30"/>
      <c r="U29" s="30"/>
      <c r="V29" s="30"/>
      <c r="W29" s="223">
        <f>ROUND($BC$51,2)</f>
        <v>0</v>
      </c>
      <c r="X29" s="222"/>
      <c r="Y29" s="222"/>
      <c r="Z29" s="222"/>
      <c r="AA29" s="222"/>
      <c r="AB29" s="222"/>
      <c r="AC29" s="222"/>
      <c r="AD29" s="222"/>
      <c r="AE29" s="222"/>
      <c r="AF29" s="30"/>
      <c r="AG29" s="30"/>
      <c r="AH29" s="30"/>
      <c r="AI29" s="30"/>
      <c r="AJ29" s="30"/>
      <c r="AK29" s="223">
        <v>0</v>
      </c>
      <c r="AL29" s="222"/>
      <c r="AM29" s="222"/>
      <c r="AN29" s="222"/>
      <c r="AO29" s="222"/>
      <c r="AP29" s="30"/>
      <c r="AQ29" s="31"/>
      <c r="BE29" s="211"/>
    </row>
    <row r="30" spans="2:57" s="6" customFormat="1" ht="15" customHeight="1" hidden="1">
      <c r="B30" s="29"/>
      <c r="C30" s="30"/>
      <c r="D30" s="30"/>
      <c r="E30" s="30"/>
      <c r="F30" s="30" t="s">
        <v>48</v>
      </c>
      <c r="G30" s="30"/>
      <c r="H30" s="30"/>
      <c r="I30" s="30"/>
      <c r="J30" s="30"/>
      <c r="K30" s="30"/>
      <c r="L30" s="221">
        <v>0</v>
      </c>
      <c r="M30" s="222"/>
      <c r="N30" s="222"/>
      <c r="O30" s="222"/>
      <c r="P30" s="30"/>
      <c r="Q30" s="30"/>
      <c r="R30" s="30"/>
      <c r="S30" s="30"/>
      <c r="T30" s="30"/>
      <c r="U30" s="30"/>
      <c r="V30" s="30"/>
      <c r="W30" s="223">
        <f>ROUND($BD$51,2)</f>
        <v>0</v>
      </c>
      <c r="X30" s="222"/>
      <c r="Y30" s="222"/>
      <c r="Z30" s="222"/>
      <c r="AA30" s="222"/>
      <c r="AB30" s="222"/>
      <c r="AC30" s="222"/>
      <c r="AD30" s="222"/>
      <c r="AE30" s="222"/>
      <c r="AF30" s="30"/>
      <c r="AG30" s="30"/>
      <c r="AH30" s="30"/>
      <c r="AI30" s="30"/>
      <c r="AJ30" s="30"/>
      <c r="AK30" s="223">
        <v>0</v>
      </c>
      <c r="AL30" s="222"/>
      <c r="AM30" s="222"/>
      <c r="AN30" s="222"/>
      <c r="AO30" s="222"/>
      <c r="AP30" s="30"/>
      <c r="AQ30" s="31"/>
      <c r="BE30" s="211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10"/>
    </row>
    <row r="32" spans="2:57" s="6" customFormat="1" ht="27" customHeight="1">
      <c r="B32" s="23"/>
      <c r="C32" s="32"/>
      <c r="D32" s="33" t="s">
        <v>49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50</v>
      </c>
      <c r="U32" s="34"/>
      <c r="V32" s="34"/>
      <c r="W32" s="34"/>
      <c r="X32" s="224" t="s">
        <v>51</v>
      </c>
      <c r="Y32" s="225"/>
      <c r="Z32" s="225"/>
      <c r="AA32" s="225"/>
      <c r="AB32" s="225"/>
      <c r="AC32" s="34"/>
      <c r="AD32" s="34"/>
      <c r="AE32" s="34"/>
      <c r="AF32" s="34"/>
      <c r="AG32" s="34"/>
      <c r="AH32" s="34"/>
      <c r="AI32" s="34"/>
      <c r="AJ32" s="34"/>
      <c r="AK32" s="226">
        <f>SUM($AK$23:$AK$30)</f>
        <v>0</v>
      </c>
      <c r="AL32" s="225"/>
      <c r="AM32" s="225"/>
      <c r="AN32" s="225"/>
      <c r="AO32" s="227"/>
      <c r="AP32" s="32"/>
      <c r="AQ32" s="37"/>
      <c r="BE32" s="210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S23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28" t="str">
        <f>$K$6</f>
        <v>Park za Lidovým domem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Karlovy Vary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30" t="str">
        <f>IF($AN$8="","",$AN$8)</f>
        <v>21.05.2014</v>
      </c>
      <c r="AN44" s="220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25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Statutární město Karlovy Vary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212" t="str">
        <f>IF($E$17="","",$E$17)</f>
        <v>BPO spol. s r.o., Lidická 1239, 363 17 Ostrov</v>
      </c>
      <c r="AN46" s="220"/>
      <c r="AO46" s="220"/>
      <c r="AP46" s="220"/>
      <c r="AQ46" s="24"/>
      <c r="AR46" s="43"/>
      <c r="AS46" s="231" t="s">
        <v>53</v>
      </c>
      <c r="AT46" s="23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33"/>
      <c r="AT47" s="210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34"/>
      <c r="AT48" s="220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7" s="6" customFormat="1" ht="30" customHeight="1">
      <c r="B49" s="23"/>
      <c r="C49" s="235" t="s">
        <v>54</v>
      </c>
      <c r="D49" s="225"/>
      <c r="E49" s="225"/>
      <c r="F49" s="225"/>
      <c r="G49" s="225"/>
      <c r="H49" s="34"/>
      <c r="I49" s="236" t="s">
        <v>55</v>
      </c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37" t="s">
        <v>56</v>
      </c>
      <c r="AH49" s="225"/>
      <c r="AI49" s="225"/>
      <c r="AJ49" s="225"/>
      <c r="AK49" s="225"/>
      <c r="AL49" s="225"/>
      <c r="AM49" s="225"/>
      <c r="AN49" s="236" t="s">
        <v>57</v>
      </c>
      <c r="AO49" s="225"/>
      <c r="AP49" s="225"/>
      <c r="AQ49" s="57" t="s">
        <v>58</v>
      </c>
      <c r="AR49" s="43"/>
      <c r="AS49" s="58" t="s">
        <v>59</v>
      </c>
      <c r="AT49" s="59" t="s">
        <v>60</v>
      </c>
      <c r="AU49" s="59" t="s">
        <v>61</v>
      </c>
      <c r="AV49" s="59" t="s">
        <v>62</v>
      </c>
      <c r="AW49" s="59" t="s">
        <v>63</v>
      </c>
      <c r="AX49" s="59" t="s">
        <v>64</v>
      </c>
      <c r="AY49" s="59" t="s">
        <v>65</v>
      </c>
      <c r="AZ49" s="59" t="s">
        <v>66</v>
      </c>
      <c r="BA49" s="59" t="s">
        <v>67</v>
      </c>
      <c r="BB49" s="59" t="s">
        <v>68</v>
      </c>
      <c r="BC49" s="59" t="s">
        <v>69</v>
      </c>
      <c r="BD49" s="60" t="s">
        <v>70</v>
      </c>
      <c r="BE49" s="61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76" s="47" customFormat="1" ht="33" customHeight="1">
      <c r="B51" s="48"/>
      <c r="C51" s="65" t="s">
        <v>71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245">
        <f>ROUND($AG$52+$AG$53,2)</f>
        <v>0</v>
      </c>
      <c r="AH51" s="246"/>
      <c r="AI51" s="246"/>
      <c r="AJ51" s="246"/>
      <c r="AK51" s="246"/>
      <c r="AL51" s="246"/>
      <c r="AM51" s="246"/>
      <c r="AN51" s="245">
        <f>SUM($AG$51,$AT$51)</f>
        <v>0</v>
      </c>
      <c r="AO51" s="246"/>
      <c r="AP51" s="246"/>
      <c r="AQ51" s="67"/>
      <c r="AR51" s="50"/>
      <c r="AS51" s="68">
        <f>ROUND($AS$52+$AS$53,2)</f>
        <v>0</v>
      </c>
      <c r="AT51" s="69">
        <f>ROUND(SUM($AV$51:$AW$51),2)</f>
        <v>0</v>
      </c>
      <c r="AU51" s="70">
        <f>ROUND($AU$52+$AU$53,5)</f>
        <v>0</v>
      </c>
      <c r="AV51" s="69">
        <f>ROUND($AZ$51*$L$26,2)</f>
        <v>0</v>
      </c>
      <c r="AW51" s="69">
        <f>ROUND($BA$51*$L$27,2)</f>
        <v>0</v>
      </c>
      <c r="AX51" s="69">
        <f>ROUND($BB$51*$L$26,2)</f>
        <v>0</v>
      </c>
      <c r="AY51" s="69">
        <f>ROUND($BC$51*$L$27,2)</f>
        <v>0</v>
      </c>
      <c r="AZ51" s="69">
        <f>ROUND($AZ$52+$AZ$53,2)</f>
        <v>0</v>
      </c>
      <c r="BA51" s="69">
        <f>ROUND($BA$52+$BA$53,2)</f>
        <v>0</v>
      </c>
      <c r="BB51" s="69">
        <f>ROUND($BB$52+$BB$53,2)</f>
        <v>0</v>
      </c>
      <c r="BC51" s="69">
        <f>ROUND($BC$52+$BC$53,2)</f>
        <v>0</v>
      </c>
      <c r="BD51" s="71">
        <f>ROUND($BD$52+$BD$53,2)</f>
        <v>0</v>
      </c>
      <c r="BS51" s="47" t="s">
        <v>72</v>
      </c>
      <c r="BT51" s="47" t="s">
        <v>73</v>
      </c>
      <c r="BU51" s="72" t="s">
        <v>74</v>
      </c>
      <c r="BV51" s="47" t="s">
        <v>75</v>
      </c>
      <c r="BW51" s="47" t="s">
        <v>5</v>
      </c>
      <c r="BX51" s="47" t="s">
        <v>76</v>
      </c>
    </row>
    <row r="52" spans="1:91" s="73" customFormat="1" ht="28.5" customHeight="1">
      <c r="A52" s="251" t="s">
        <v>1504</v>
      </c>
      <c r="B52" s="74"/>
      <c r="C52" s="75"/>
      <c r="D52" s="240" t="s">
        <v>77</v>
      </c>
      <c r="E52" s="241"/>
      <c r="F52" s="241"/>
      <c r="G52" s="241"/>
      <c r="H52" s="241"/>
      <c r="I52" s="75"/>
      <c r="J52" s="240" t="s">
        <v>78</v>
      </c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38">
        <f>'SO 01 - Dopravní část'!$J$27</f>
        <v>0</v>
      </c>
      <c r="AH52" s="239"/>
      <c r="AI52" s="239"/>
      <c r="AJ52" s="239"/>
      <c r="AK52" s="239"/>
      <c r="AL52" s="239"/>
      <c r="AM52" s="239"/>
      <c r="AN52" s="238">
        <f>SUM($AG$52,$AT$52)</f>
        <v>0</v>
      </c>
      <c r="AO52" s="239"/>
      <c r="AP52" s="239"/>
      <c r="AQ52" s="76" t="s">
        <v>79</v>
      </c>
      <c r="AR52" s="77"/>
      <c r="AS52" s="78">
        <v>0</v>
      </c>
      <c r="AT52" s="79">
        <f>ROUND(SUM($AV$52:$AW$52),2)</f>
        <v>0</v>
      </c>
      <c r="AU52" s="80">
        <f>'SO 01 - Dopravní část'!$P$100</f>
        <v>0</v>
      </c>
      <c r="AV52" s="79">
        <f>'SO 01 - Dopravní část'!$J$30</f>
        <v>0</v>
      </c>
      <c r="AW52" s="79">
        <f>'SO 01 - Dopravní část'!$J$31</f>
        <v>0</v>
      </c>
      <c r="AX52" s="79">
        <f>'SO 01 - Dopravní část'!$J$32</f>
        <v>0</v>
      </c>
      <c r="AY52" s="79">
        <f>'SO 01 - Dopravní část'!$J$33</f>
        <v>0</v>
      </c>
      <c r="AZ52" s="79">
        <f>'SO 01 - Dopravní část'!$F$30</f>
        <v>0</v>
      </c>
      <c r="BA52" s="79">
        <f>'SO 01 - Dopravní část'!$F$31</f>
        <v>0</v>
      </c>
      <c r="BB52" s="79">
        <f>'SO 01 - Dopravní část'!$F$32</f>
        <v>0</v>
      </c>
      <c r="BC52" s="79">
        <f>'SO 01 - Dopravní část'!$F$33</f>
        <v>0</v>
      </c>
      <c r="BD52" s="81">
        <f>'SO 01 - Dopravní část'!$F$34</f>
        <v>0</v>
      </c>
      <c r="BT52" s="73" t="s">
        <v>20</v>
      </c>
      <c r="BV52" s="73" t="s">
        <v>75</v>
      </c>
      <c r="BW52" s="73" t="s">
        <v>80</v>
      </c>
      <c r="BX52" s="73" t="s">
        <v>5</v>
      </c>
      <c r="CL52" s="73" t="s">
        <v>81</v>
      </c>
      <c r="CM52" s="73" t="s">
        <v>82</v>
      </c>
    </row>
    <row r="53" spans="2:91" s="73" customFormat="1" ht="28.5" customHeight="1">
      <c r="B53" s="74"/>
      <c r="C53" s="75"/>
      <c r="D53" s="240" t="s">
        <v>83</v>
      </c>
      <c r="E53" s="241"/>
      <c r="F53" s="241"/>
      <c r="G53" s="241"/>
      <c r="H53" s="241"/>
      <c r="I53" s="75"/>
      <c r="J53" s="240" t="s">
        <v>84</v>
      </c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38">
        <f>ROUND($AG$54,2)</f>
        <v>0</v>
      </c>
      <c r="AH53" s="239"/>
      <c r="AI53" s="239"/>
      <c r="AJ53" s="239"/>
      <c r="AK53" s="239"/>
      <c r="AL53" s="239"/>
      <c r="AM53" s="239"/>
      <c r="AN53" s="238">
        <f>SUM($AG$53,$AT$53)</f>
        <v>0</v>
      </c>
      <c r="AO53" s="239"/>
      <c r="AP53" s="239"/>
      <c r="AQ53" s="76" t="s">
        <v>79</v>
      </c>
      <c r="AR53" s="77"/>
      <c r="AS53" s="78">
        <f>ROUND($AS$54,2)</f>
        <v>0</v>
      </c>
      <c r="AT53" s="79">
        <f>ROUND(SUM($AV$53:$AW$53),2)</f>
        <v>0</v>
      </c>
      <c r="AU53" s="80">
        <f>ROUND($AU$54,5)</f>
        <v>0</v>
      </c>
      <c r="AV53" s="79">
        <f>ROUND($AZ$53*$L$26,2)</f>
        <v>0</v>
      </c>
      <c r="AW53" s="79">
        <f>ROUND($BA$53*$L$27,2)</f>
        <v>0</v>
      </c>
      <c r="AX53" s="79">
        <f>ROUND($BB$53*$L$26,2)</f>
        <v>0</v>
      </c>
      <c r="AY53" s="79">
        <f>ROUND($BC$53*$L$27,2)</f>
        <v>0</v>
      </c>
      <c r="AZ53" s="79">
        <f>ROUND($AZ$54,2)</f>
        <v>0</v>
      </c>
      <c r="BA53" s="79">
        <f>ROUND($BA$54,2)</f>
        <v>0</v>
      </c>
      <c r="BB53" s="79">
        <f>ROUND($BB$54,2)</f>
        <v>0</v>
      </c>
      <c r="BC53" s="79">
        <f>ROUND($BC$54,2)</f>
        <v>0</v>
      </c>
      <c r="BD53" s="81">
        <f>ROUND($BD$54,2)</f>
        <v>0</v>
      </c>
      <c r="BS53" s="73" t="s">
        <v>72</v>
      </c>
      <c r="BT53" s="73" t="s">
        <v>20</v>
      </c>
      <c r="BU53" s="73" t="s">
        <v>74</v>
      </c>
      <c r="BV53" s="73" t="s">
        <v>75</v>
      </c>
      <c r="BW53" s="73" t="s">
        <v>85</v>
      </c>
      <c r="BX53" s="73" t="s">
        <v>5</v>
      </c>
      <c r="CM53" s="73" t="s">
        <v>73</v>
      </c>
    </row>
    <row r="54" spans="1:76" s="82" customFormat="1" ht="23.25" customHeight="1">
      <c r="A54" s="251" t="s">
        <v>1504</v>
      </c>
      <c r="B54" s="83"/>
      <c r="C54" s="84"/>
      <c r="D54" s="84"/>
      <c r="E54" s="244" t="s">
        <v>83</v>
      </c>
      <c r="F54" s="243"/>
      <c r="G54" s="243"/>
      <c r="H54" s="243"/>
      <c r="I54" s="243"/>
      <c r="J54" s="84"/>
      <c r="K54" s="244" t="s">
        <v>84</v>
      </c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2">
        <f>'SO 02 - Opěrné zdi'!$J$29</f>
        <v>0</v>
      </c>
      <c r="AH54" s="243"/>
      <c r="AI54" s="243"/>
      <c r="AJ54" s="243"/>
      <c r="AK54" s="243"/>
      <c r="AL54" s="243"/>
      <c r="AM54" s="243"/>
      <c r="AN54" s="242">
        <f>SUM($AG$54,$AT$54)</f>
        <v>0</v>
      </c>
      <c r="AO54" s="243"/>
      <c r="AP54" s="243"/>
      <c r="AQ54" s="85" t="s">
        <v>86</v>
      </c>
      <c r="AR54" s="86"/>
      <c r="AS54" s="87">
        <v>0</v>
      </c>
      <c r="AT54" s="88">
        <f>ROUND(SUM($AV$54:$AW$54),2)</f>
        <v>0</v>
      </c>
      <c r="AU54" s="89">
        <f>'SO 02 - Opěrné zdi'!$P$98</f>
        <v>0</v>
      </c>
      <c r="AV54" s="88">
        <f>'SO 02 - Opěrné zdi'!$J$32</f>
        <v>0</v>
      </c>
      <c r="AW54" s="88">
        <f>'SO 02 - Opěrné zdi'!$J$33</f>
        <v>0</v>
      </c>
      <c r="AX54" s="88">
        <f>'SO 02 - Opěrné zdi'!$J$34</f>
        <v>0</v>
      </c>
      <c r="AY54" s="88">
        <f>'SO 02 - Opěrné zdi'!$J$35</f>
        <v>0</v>
      </c>
      <c r="AZ54" s="88">
        <f>'SO 02 - Opěrné zdi'!$F$32</f>
        <v>0</v>
      </c>
      <c r="BA54" s="88">
        <f>'SO 02 - Opěrné zdi'!$F$33</f>
        <v>0</v>
      </c>
      <c r="BB54" s="88">
        <f>'SO 02 - Opěrné zdi'!$F$34</f>
        <v>0</v>
      </c>
      <c r="BC54" s="88">
        <f>'SO 02 - Opěrné zdi'!$F$35</f>
        <v>0</v>
      </c>
      <c r="BD54" s="90">
        <f>'SO 02 - Opěrné zdi'!$F$36</f>
        <v>0</v>
      </c>
      <c r="BT54" s="82" t="s">
        <v>82</v>
      </c>
      <c r="BV54" s="82" t="s">
        <v>75</v>
      </c>
      <c r="BW54" s="82" t="s">
        <v>87</v>
      </c>
      <c r="BX54" s="82" t="s">
        <v>85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Dopravní část'!C2" tooltip="SO 01 - Dopravní část" display="/"/>
    <hyperlink ref="A54" location="'SO 02 - Opěrné zdi'!C2" tooltip="SO 02 - Opěrné zdi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3"/>
      <c r="C1" s="253"/>
      <c r="D1" s="252" t="s">
        <v>1</v>
      </c>
      <c r="E1" s="253"/>
      <c r="F1" s="254" t="s">
        <v>1505</v>
      </c>
      <c r="G1" s="259" t="s">
        <v>1506</v>
      </c>
      <c r="H1" s="259"/>
      <c r="I1" s="253"/>
      <c r="J1" s="254" t="s">
        <v>1507</v>
      </c>
      <c r="K1" s="252" t="s">
        <v>88</v>
      </c>
      <c r="L1" s="254" t="s">
        <v>1508</v>
      </c>
      <c r="M1" s="254"/>
      <c r="N1" s="254"/>
      <c r="O1" s="254"/>
      <c r="P1" s="254"/>
      <c r="Q1" s="254"/>
      <c r="R1" s="254"/>
      <c r="S1" s="254"/>
      <c r="T1" s="254"/>
      <c r="U1" s="250"/>
      <c r="V1" s="2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7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2" t="s">
        <v>80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1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89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8" t="str">
        <f>'Rekapitulace stavby'!$K$6</f>
        <v>Park za Lidovým domem</v>
      </c>
      <c r="F7" s="213"/>
      <c r="G7" s="213"/>
      <c r="H7" s="213"/>
      <c r="J7" s="11"/>
      <c r="K7" s="13"/>
    </row>
    <row r="8" spans="2:11" s="6" customFormat="1" ht="15.75" customHeight="1">
      <c r="B8" s="23"/>
      <c r="C8" s="24"/>
      <c r="D8" s="19" t="s">
        <v>90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28" t="s">
        <v>91</v>
      </c>
      <c r="F9" s="220"/>
      <c r="G9" s="220"/>
      <c r="H9" s="220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 t="s">
        <v>81</v>
      </c>
      <c r="G11" s="24"/>
      <c r="H11" s="24"/>
      <c r="I11" s="92" t="s">
        <v>19</v>
      </c>
      <c r="J11" s="17" t="s">
        <v>92</v>
      </c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92" t="s">
        <v>23</v>
      </c>
      <c r="J12" s="52" t="str">
        <f>'Rekapitulace stavby'!$AN$8</f>
        <v>21.05.2014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25</v>
      </c>
      <c r="E14" s="24"/>
      <c r="F14" s="24"/>
      <c r="G14" s="24"/>
      <c r="H14" s="24"/>
      <c r="I14" s="92" t="s">
        <v>26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28</v>
      </c>
      <c r="F15" s="24"/>
      <c r="G15" s="24"/>
      <c r="H15" s="24"/>
      <c r="I15" s="92" t="s">
        <v>29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92" t="s">
        <v>26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92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92" t="s">
        <v>26</v>
      </c>
      <c r="J20" s="17" t="s">
        <v>33</v>
      </c>
      <c r="K20" s="27"/>
    </row>
    <row r="21" spans="2:11" s="6" customFormat="1" ht="18.75" customHeight="1">
      <c r="B21" s="23"/>
      <c r="C21" s="24"/>
      <c r="D21" s="24"/>
      <c r="E21" s="17" t="s">
        <v>34</v>
      </c>
      <c r="F21" s="24"/>
      <c r="G21" s="24"/>
      <c r="H21" s="24"/>
      <c r="I21" s="92" t="s">
        <v>29</v>
      </c>
      <c r="J21" s="17" t="s">
        <v>35</v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93" customFormat="1" ht="15.75" customHeight="1">
      <c r="B24" s="94"/>
      <c r="C24" s="95"/>
      <c r="D24" s="95"/>
      <c r="E24" s="216"/>
      <c r="F24" s="249"/>
      <c r="G24" s="249"/>
      <c r="H24" s="249"/>
      <c r="J24" s="95"/>
      <c r="K24" s="96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3"/>
      <c r="E26" s="63"/>
      <c r="F26" s="63"/>
      <c r="G26" s="63"/>
      <c r="H26" s="63"/>
      <c r="I26" s="53"/>
      <c r="J26" s="63"/>
      <c r="K26" s="97"/>
    </row>
    <row r="27" spans="2:11" s="6" customFormat="1" ht="26.25" customHeight="1">
      <c r="B27" s="23"/>
      <c r="C27" s="24"/>
      <c r="D27" s="98" t="s">
        <v>39</v>
      </c>
      <c r="E27" s="24"/>
      <c r="F27" s="24"/>
      <c r="G27" s="24"/>
      <c r="H27" s="24"/>
      <c r="J27" s="66">
        <f>ROUND($J$100,2)</f>
        <v>0</v>
      </c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7"/>
    </row>
    <row r="29" spans="2:11" s="6" customFormat="1" ht="15" customHeight="1">
      <c r="B29" s="23"/>
      <c r="C29" s="24"/>
      <c r="D29" s="24"/>
      <c r="E29" s="24"/>
      <c r="F29" s="28" t="s">
        <v>41</v>
      </c>
      <c r="G29" s="24"/>
      <c r="H29" s="24"/>
      <c r="I29" s="99" t="s">
        <v>40</v>
      </c>
      <c r="J29" s="28" t="s">
        <v>42</v>
      </c>
      <c r="K29" s="27"/>
    </row>
    <row r="30" spans="2:11" s="6" customFormat="1" ht="15" customHeight="1">
      <c r="B30" s="23"/>
      <c r="C30" s="24"/>
      <c r="D30" s="30" t="s">
        <v>43</v>
      </c>
      <c r="E30" s="30" t="s">
        <v>44</v>
      </c>
      <c r="F30" s="100">
        <f>ROUND(SUM($BE$100:$BE$638),2)</f>
        <v>0</v>
      </c>
      <c r="G30" s="24"/>
      <c r="H30" s="24"/>
      <c r="I30" s="101">
        <v>0.21</v>
      </c>
      <c r="J30" s="100">
        <f>ROUND(ROUND((SUM($BE$100:$BE$638)),2)*$I$30,2)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45</v>
      </c>
      <c r="F31" s="100">
        <f>ROUND(SUM($BF$100:$BF$638),2)</f>
        <v>0</v>
      </c>
      <c r="G31" s="24"/>
      <c r="H31" s="24"/>
      <c r="I31" s="101">
        <v>0.15</v>
      </c>
      <c r="J31" s="100">
        <f>ROUND(ROUND((SUM($BF$100:$BF$638)),2)*$I$31,2)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46</v>
      </c>
      <c r="F32" s="100">
        <f>ROUND(SUM($BG$100:$BG$638),2)</f>
        <v>0</v>
      </c>
      <c r="G32" s="24"/>
      <c r="H32" s="24"/>
      <c r="I32" s="101">
        <v>0.21</v>
      </c>
      <c r="J32" s="100">
        <v>0</v>
      </c>
      <c r="K32" s="27"/>
    </row>
    <row r="33" spans="2:11" s="6" customFormat="1" ht="15" customHeight="1" hidden="1">
      <c r="B33" s="23"/>
      <c r="C33" s="24"/>
      <c r="D33" s="24"/>
      <c r="E33" s="30" t="s">
        <v>47</v>
      </c>
      <c r="F33" s="100">
        <f>ROUND(SUM($BH$100:$BH$638),2)</f>
        <v>0</v>
      </c>
      <c r="G33" s="24"/>
      <c r="H33" s="24"/>
      <c r="I33" s="101">
        <v>0.15</v>
      </c>
      <c r="J33" s="100">
        <v>0</v>
      </c>
      <c r="K33" s="27"/>
    </row>
    <row r="34" spans="2:11" s="6" customFormat="1" ht="15" customHeight="1" hidden="1">
      <c r="B34" s="23"/>
      <c r="C34" s="24"/>
      <c r="D34" s="24"/>
      <c r="E34" s="30" t="s">
        <v>48</v>
      </c>
      <c r="F34" s="100">
        <f>ROUND(SUM($BI$100:$BI$638),2)</f>
        <v>0</v>
      </c>
      <c r="G34" s="24"/>
      <c r="H34" s="24"/>
      <c r="I34" s="101">
        <v>0</v>
      </c>
      <c r="J34" s="100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49</v>
      </c>
      <c r="E36" s="34"/>
      <c r="F36" s="34"/>
      <c r="G36" s="102" t="s">
        <v>50</v>
      </c>
      <c r="H36" s="35" t="s">
        <v>51</v>
      </c>
      <c r="I36" s="103"/>
      <c r="J36" s="36">
        <f>SUM($J$27:$J$34)</f>
        <v>0</v>
      </c>
      <c r="K36" s="104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5"/>
      <c r="J37" s="39"/>
      <c r="K37" s="40"/>
    </row>
    <row r="41" spans="2:11" s="6" customFormat="1" ht="7.5" customHeight="1">
      <c r="B41" s="106"/>
      <c r="C41" s="107"/>
      <c r="D41" s="107"/>
      <c r="E41" s="107"/>
      <c r="F41" s="107"/>
      <c r="G41" s="107"/>
      <c r="H41" s="107"/>
      <c r="I41" s="107"/>
      <c r="J41" s="107"/>
      <c r="K41" s="108"/>
    </row>
    <row r="42" spans="2:11" s="6" customFormat="1" ht="37.5" customHeight="1">
      <c r="B42" s="23"/>
      <c r="C42" s="12" t="s">
        <v>93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48" t="str">
        <f>$E$7</f>
        <v>Park za Lidovým domem</v>
      </c>
      <c r="F45" s="220"/>
      <c r="G45" s="220"/>
      <c r="H45" s="220"/>
      <c r="J45" s="24"/>
      <c r="K45" s="27"/>
    </row>
    <row r="46" spans="2:11" s="6" customFormat="1" ht="15" customHeight="1">
      <c r="B46" s="23"/>
      <c r="C46" s="19" t="s">
        <v>90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28" t="str">
        <f>$E$9</f>
        <v>SO 01 - Dopravní část</v>
      </c>
      <c r="F47" s="220"/>
      <c r="G47" s="220"/>
      <c r="H47" s="220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Karlovy Vary</v>
      </c>
      <c r="G49" s="24"/>
      <c r="H49" s="24"/>
      <c r="I49" s="92" t="s">
        <v>23</v>
      </c>
      <c r="J49" s="52" t="str">
        <f>IF($J$12="","",$J$12)</f>
        <v>21.05.2014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25</v>
      </c>
      <c r="D51" s="24"/>
      <c r="E51" s="24"/>
      <c r="F51" s="17" t="str">
        <f>$E$15</f>
        <v>Statutární město Karlovy Vary</v>
      </c>
      <c r="G51" s="24"/>
      <c r="H51" s="24"/>
      <c r="I51" s="92" t="s">
        <v>32</v>
      </c>
      <c r="J51" s="17" t="str">
        <f>$E$21</f>
        <v>BPO spol. s r.o., Lidická 1239, 363 17 Ostrov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9" t="s">
        <v>94</v>
      </c>
      <c r="D54" s="32"/>
      <c r="E54" s="32"/>
      <c r="F54" s="32"/>
      <c r="G54" s="32"/>
      <c r="H54" s="32"/>
      <c r="I54" s="110"/>
      <c r="J54" s="111" t="s">
        <v>95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5" t="s">
        <v>96</v>
      </c>
      <c r="D56" s="24"/>
      <c r="E56" s="24"/>
      <c r="F56" s="24"/>
      <c r="G56" s="24"/>
      <c r="H56" s="24"/>
      <c r="J56" s="66">
        <f>$J$100</f>
        <v>0</v>
      </c>
      <c r="K56" s="27"/>
      <c r="AU56" s="6" t="s">
        <v>97</v>
      </c>
    </row>
    <row r="57" spans="2:11" s="72" customFormat="1" ht="25.5" customHeight="1">
      <c r="B57" s="112"/>
      <c r="C57" s="113"/>
      <c r="D57" s="114" t="s">
        <v>98</v>
      </c>
      <c r="E57" s="114"/>
      <c r="F57" s="114"/>
      <c r="G57" s="114"/>
      <c r="H57" s="114"/>
      <c r="I57" s="115"/>
      <c r="J57" s="116">
        <f>$J$101</f>
        <v>0</v>
      </c>
      <c r="K57" s="117"/>
    </row>
    <row r="58" spans="2:11" s="82" customFormat="1" ht="21" customHeight="1">
      <c r="B58" s="118"/>
      <c r="C58" s="84"/>
      <c r="D58" s="119" t="s">
        <v>99</v>
      </c>
      <c r="E58" s="119"/>
      <c r="F58" s="119"/>
      <c r="G58" s="119"/>
      <c r="H58" s="119"/>
      <c r="I58" s="120"/>
      <c r="J58" s="121">
        <f>$J$102</f>
        <v>0</v>
      </c>
      <c r="K58" s="122"/>
    </row>
    <row r="59" spans="2:11" s="82" customFormat="1" ht="21" customHeight="1">
      <c r="B59" s="118"/>
      <c r="C59" s="84"/>
      <c r="D59" s="119" t="s">
        <v>100</v>
      </c>
      <c r="E59" s="119"/>
      <c r="F59" s="119"/>
      <c r="G59" s="119"/>
      <c r="H59" s="119"/>
      <c r="I59" s="120"/>
      <c r="J59" s="121">
        <f>$J$233</f>
        <v>0</v>
      </c>
      <c r="K59" s="122"/>
    </row>
    <row r="60" spans="2:11" s="82" customFormat="1" ht="21" customHeight="1">
      <c r="B60" s="118"/>
      <c r="C60" s="84"/>
      <c r="D60" s="119" t="s">
        <v>101</v>
      </c>
      <c r="E60" s="119"/>
      <c r="F60" s="119"/>
      <c r="G60" s="119"/>
      <c r="H60" s="119"/>
      <c r="I60" s="120"/>
      <c r="J60" s="121">
        <f>$J$264</f>
        <v>0</v>
      </c>
      <c r="K60" s="122"/>
    </row>
    <row r="61" spans="2:11" s="82" customFormat="1" ht="21" customHeight="1">
      <c r="B61" s="118"/>
      <c r="C61" s="84"/>
      <c r="D61" s="119" t="s">
        <v>102</v>
      </c>
      <c r="E61" s="119"/>
      <c r="F61" s="119"/>
      <c r="G61" s="119"/>
      <c r="H61" s="119"/>
      <c r="I61" s="120"/>
      <c r="J61" s="121">
        <f>$J$293</f>
        <v>0</v>
      </c>
      <c r="K61" s="122"/>
    </row>
    <row r="62" spans="2:11" s="82" customFormat="1" ht="21" customHeight="1">
      <c r="B62" s="118"/>
      <c r="C62" s="84"/>
      <c r="D62" s="119" t="s">
        <v>103</v>
      </c>
      <c r="E62" s="119"/>
      <c r="F62" s="119"/>
      <c r="G62" s="119"/>
      <c r="H62" s="119"/>
      <c r="I62" s="120"/>
      <c r="J62" s="121">
        <f>$J$300</f>
        <v>0</v>
      </c>
      <c r="K62" s="122"/>
    </row>
    <row r="63" spans="2:11" s="82" customFormat="1" ht="21" customHeight="1">
      <c r="B63" s="118"/>
      <c r="C63" s="84"/>
      <c r="D63" s="119" t="s">
        <v>104</v>
      </c>
      <c r="E63" s="119"/>
      <c r="F63" s="119"/>
      <c r="G63" s="119"/>
      <c r="H63" s="119"/>
      <c r="I63" s="120"/>
      <c r="J63" s="121">
        <f>$J$308</f>
        <v>0</v>
      </c>
      <c r="K63" s="122"/>
    </row>
    <row r="64" spans="2:11" s="82" customFormat="1" ht="15.75" customHeight="1">
      <c r="B64" s="118"/>
      <c r="C64" s="84"/>
      <c r="D64" s="119" t="s">
        <v>105</v>
      </c>
      <c r="E64" s="119"/>
      <c r="F64" s="119"/>
      <c r="G64" s="119"/>
      <c r="H64" s="119"/>
      <c r="I64" s="120"/>
      <c r="J64" s="121">
        <f>$J$309</f>
        <v>0</v>
      </c>
      <c r="K64" s="122"/>
    </row>
    <row r="65" spans="2:11" s="82" customFormat="1" ht="15.75" customHeight="1">
      <c r="B65" s="118"/>
      <c r="C65" s="84"/>
      <c r="D65" s="119" t="s">
        <v>106</v>
      </c>
      <c r="E65" s="119"/>
      <c r="F65" s="119"/>
      <c r="G65" s="119"/>
      <c r="H65" s="119"/>
      <c r="I65" s="120"/>
      <c r="J65" s="121">
        <f>$J$318</f>
        <v>0</v>
      </c>
      <c r="K65" s="122"/>
    </row>
    <row r="66" spans="2:11" s="82" customFormat="1" ht="15.75" customHeight="1">
      <c r="B66" s="118"/>
      <c r="C66" s="84"/>
      <c r="D66" s="119" t="s">
        <v>107</v>
      </c>
      <c r="E66" s="119"/>
      <c r="F66" s="119"/>
      <c r="G66" s="119"/>
      <c r="H66" s="119"/>
      <c r="I66" s="120"/>
      <c r="J66" s="121">
        <f>$J$327</f>
        <v>0</v>
      </c>
      <c r="K66" s="122"/>
    </row>
    <row r="67" spans="2:11" s="82" customFormat="1" ht="15.75" customHeight="1">
      <c r="B67" s="118"/>
      <c r="C67" s="84"/>
      <c r="D67" s="119" t="s">
        <v>108</v>
      </c>
      <c r="E67" s="119"/>
      <c r="F67" s="119"/>
      <c r="G67" s="119"/>
      <c r="H67" s="119"/>
      <c r="I67" s="120"/>
      <c r="J67" s="121">
        <f>$J$359</f>
        <v>0</v>
      </c>
      <c r="K67" s="122"/>
    </row>
    <row r="68" spans="2:11" s="82" customFormat="1" ht="15.75" customHeight="1">
      <c r="B68" s="118"/>
      <c r="C68" s="84"/>
      <c r="D68" s="119" t="s">
        <v>109</v>
      </c>
      <c r="E68" s="119"/>
      <c r="F68" s="119"/>
      <c r="G68" s="119"/>
      <c r="H68" s="119"/>
      <c r="I68" s="120"/>
      <c r="J68" s="121">
        <f>$J$396</f>
        <v>0</v>
      </c>
      <c r="K68" s="122"/>
    </row>
    <row r="69" spans="2:11" s="82" customFormat="1" ht="15.75" customHeight="1">
      <c r="B69" s="118"/>
      <c r="C69" s="84"/>
      <c r="D69" s="119" t="s">
        <v>110</v>
      </c>
      <c r="E69" s="119"/>
      <c r="F69" s="119"/>
      <c r="G69" s="119"/>
      <c r="H69" s="119"/>
      <c r="I69" s="120"/>
      <c r="J69" s="121">
        <f>$J$414</f>
        <v>0</v>
      </c>
      <c r="K69" s="122"/>
    </row>
    <row r="70" spans="2:11" s="82" customFormat="1" ht="15.75" customHeight="1">
      <c r="B70" s="118"/>
      <c r="C70" s="84"/>
      <c r="D70" s="119" t="s">
        <v>111</v>
      </c>
      <c r="E70" s="119"/>
      <c r="F70" s="119"/>
      <c r="G70" s="119"/>
      <c r="H70" s="119"/>
      <c r="I70" s="120"/>
      <c r="J70" s="121">
        <f>$J$420</f>
        <v>0</v>
      </c>
      <c r="K70" s="122"/>
    </row>
    <row r="71" spans="2:11" s="82" customFormat="1" ht="15.75" customHeight="1">
      <c r="B71" s="118"/>
      <c r="C71" s="84"/>
      <c r="D71" s="119" t="s">
        <v>112</v>
      </c>
      <c r="E71" s="119"/>
      <c r="F71" s="119"/>
      <c r="G71" s="119"/>
      <c r="H71" s="119"/>
      <c r="I71" s="120"/>
      <c r="J71" s="121">
        <f>$J$425</f>
        <v>0</v>
      </c>
      <c r="K71" s="122"/>
    </row>
    <row r="72" spans="2:11" s="82" customFormat="1" ht="21" customHeight="1">
      <c r="B72" s="118"/>
      <c r="C72" s="84"/>
      <c r="D72" s="119" t="s">
        <v>113</v>
      </c>
      <c r="E72" s="119"/>
      <c r="F72" s="119"/>
      <c r="G72" s="119"/>
      <c r="H72" s="119"/>
      <c r="I72" s="120"/>
      <c r="J72" s="121">
        <f>$J$438</f>
        <v>0</v>
      </c>
      <c r="K72" s="122"/>
    </row>
    <row r="73" spans="2:11" s="82" customFormat="1" ht="21" customHeight="1">
      <c r="B73" s="118"/>
      <c r="C73" s="84"/>
      <c r="D73" s="119" t="s">
        <v>114</v>
      </c>
      <c r="E73" s="119"/>
      <c r="F73" s="119"/>
      <c r="G73" s="119"/>
      <c r="H73" s="119"/>
      <c r="I73" s="120"/>
      <c r="J73" s="121">
        <f>$J$442</f>
        <v>0</v>
      </c>
      <c r="K73" s="122"/>
    </row>
    <row r="74" spans="2:11" s="82" customFormat="1" ht="21" customHeight="1">
      <c r="B74" s="118"/>
      <c r="C74" s="84"/>
      <c r="D74" s="119" t="s">
        <v>115</v>
      </c>
      <c r="E74" s="119"/>
      <c r="F74" s="119"/>
      <c r="G74" s="119"/>
      <c r="H74" s="119"/>
      <c r="I74" s="120"/>
      <c r="J74" s="121">
        <f>$J$471</f>
        <v>0</v>
      </c>
      <c r="K74" s="122"/>
    </row>
    <row r="75" spans="2:11" s="82" customFormat="1" ht="21" customHeight="1">
      <c r="B75" s="118"/>
      <c r="C75" s="84"/>
      <c r="D75" s="119" t="s">
        <v>116</v>
      </c>
      <c r="E75" s="119"/>
      <c r="F75" s="119"/>
      <c r="G75" s="119"/>
      <c r="H75" s="119"/>
      <c r="I75" s="120"/>
      <c r="J75" s="121">
        <f>$J$575</f>
        <v>0</v>
      </c>
      <c r="K75" s="122"/>
    </row>
    <row r="76" spans="2:11" s="82" customFormat="1" ht="21" customHeight="1">
      <c r="B76" s="118"/>
      <c r="C76" s="84"/>
      <c r="D76" s="119" t="s">
        <v>117</v>
      </c>
      <c r="E76" s="119"/>
      <c r="F76" s="119"/>
      <c r="G76" s="119"/>
      <c r="H76" s="119"/>
      <c r="I76" s="120"/>
      <c r="J76" s="121">
        <f>$J$581</f>
        <v>0</v>
      </c>
      <c r="K76" s="122"/>
    </row>
    <row r="77" spans="2:11" s="72" customFormat="1" ht="25.5" customHeight="1">
      <c r="B77" s="112"/>
      <c r="C77" s="113"/>
      <c r="D77" s="114" t="s">
        <v>118</v>
      </c>
      <c r="E77" s="114"/>
      <c r="F77" s="114"/>
      <c r="G77" s="114"/>
      <c r="H77" s="114"/>
      <c r="I77" s="115"/>
      <c r="J77" s="116">
        <f>$J$620</f>
        <v>0</v>
      </c>
      <c r="K77" s="117"/>
    </row>
    <row r="78" spans="2:11" s="82" customFormat="1" ht="21" customHeight="1">
      <c r="B78" s="118"/>
      <c r="C78" s="84"/>
      <c r="D78" s="119" t="s">
        <v>119</v>
      </c>
      <c r="E78" s="119"/>
      <c r="F78" s="119"/>
      <c r="G78" s="119"/>
      <c r="H78" s="119"/>
      <c r="I78" s="120"/>
      <c r="J78" s="121">
        <f>$J$621</f>
        <v>0</v>
      </c>
      <c r="K78" s="122"/>
    </row>
    <row r="79" spans="2:11" s="72" customFormat="1" ht="25.5" customHeight="1">
      <c r="B79" s="112"/>
      <c r="C79" s="113"/>
      <c r="D79" s="114" t="s">
        <v>120</v>
      </c>
      <c r="E79" s="114"/>
      <c r="F79" s="114"/>
      <c r="G79" s="114"/>
      <c r="H79" s="114"/>
      <c r="I79" s="115"/>
      <c r="J79" s="116">
        <f>$J$626</f>
        <v>0</v>
      </c>
      <c r="K79" s="117"/>
    </row>
    <row r="80" spans="2:11" s="72" customFormat="1" ht="25.5" customHeight="1">
      <c r="B80" s="112"/>
      <c r="C80" s="113"/>
      <c r="D80" s="114" t="s">
        <v>121</v>
      </c>
      <c r="E80" s="114"/>
      <c r="F80" s="114"/>
      <c r="G80" s="114"/>
      <c r="H80" s="114"/>
      <c r="I80" s="115"/>
      <c r="J80" s="116">
        <f>$J$628</f>
        <v>0</v>
      </c>
      <c r="K80" s="117"/>
    </row>
    <row r="81" spans="2:11" s="6" customFormat="1" ht="22.5" customHeight="1">
      <c r="B81" s="23"/>
      <c r="C81" s="24"/>
      <c r="D81" s="24"/>
      <c r="E81" s="24"/>
      <c r="F81" s="24"/>
      <c r="G81" s="24"/>
      <c r="H81" s="24"/>
      <c r="J81" s="24"/>
      <c r="K81" s="27"/>
    </row>
    <row r="82" spans="2:11" s="6" customFormat="1" ht="7.5" customHeight="1">
      <c r="B82" s="38"/>
      <c r="C82" s="39"/>
      <c r="D82" s="39"/>
      <c r="E82" s="39"/>
      <c r="F82" s="39"/>
      <c r="G82" s="39"/>
      <c r="H82" s="39"/>
      <c r="I82" s="105"/>
      <c r="J82" s="39"/>
      <c r="K82" s="40"/>
    </row>
    <row r="86" spans="2:12" s="6" customFormat="1" ht="7.5" customHeight="1">
      <c r="B86" s="41"/>
      <c r="C86" s="42"/>
      <c r="D86" s="42"/>
      <c r="E86" s="42"/>
      <c r="F86" s="42"/>
      <c r="G86" s="42"/>
      <c r="H86" s="42"/>
      <c r="I86" s="107"/>
      <c r="J86" s="42"/>
      <c r="K86" s="42"/>
      <c r="L86" s="43"/>
    </row>
    <row r="87" spans="2:12" s="6" customFormat="1" ht="37.5" customHeight="1">
      <c r="B87" s="23"/>
      <c r="C87" s="12" t="s">
        <v>122</v>
      </c>
      <c r="D87" s="24"/>
      <c r="E87" s="24"/>
      <c r="F87" s="24"/>
      <c r="G87" s="24"/>
      <c r="H87" s="24"/>
      <c r="J87" s="24"/>
      <c r="K87" s="24"/>
      <c r="L87" s="43"/>
    </row>
    <row r="88" spans="2:12" s="6" customFormat="1" ht="7.5" customHeight="1">
      <c r="B88" s="23"/>
      <c r="C88" s="24"/>
      <c r="D88" s="24"/>
      <c r="E88" s="24"/>
      <c r="F88" s="24"/>
      <c r="G88" s="24"/>
      <c r="H88" s="24"/>
      <c r="J88" s="24"/>
      <c r="K88" s="24"/>
      <c r="L88" s="43"/>
    </row>
    <row r="89" spans="2:12" s="6" customFormat="1" ht="15" customHeight="1">
      <c r="B89" s="23"/>
      <c r="C89" s="19" t="s">
        <v>16</v>
      </c>
      <c r="D89" s="24"/>
      <c r="E89" s="24"/>
      <c r="F89" s="24"/>
      <c r="G89" s="24"/>
      <c r="H89" s="24"/>
      <c r="J89" s="24"/>
      <c r="K89" s="24"/>
      <c r="L89" s="43"/>
    </row>
    <row r="90" spans="2:12" s="6" customFormat="1" ht="16.5" customHeight="1">
      <c r="B90" s="23"/>
      <c r="C90" s="24"/>
      <c r="D90" s="24"/>
      <c r="E90" s="248" t="str">
        <f>$E$7</f>
        <v>Park za Lidovým domem</v>
      </c>
      <c r="F90" s="220"/>
      <c r="G90" s="220"/>
      <c r="H90" s="220"/>
      <c r="J90" s="24"/>
      <c r="K90" s="24"/>
      <c r="L90" s="43"/>
    </row>
    <row r="91" spans="2:12" s="6" customFormat="1" ht="15" customHeight="1">
      <c r="B91" s="23"/>
      <c r="C91" s="19" t="s">
        <v>90</v>
      </c>
      <c r="D91" s="24"/>
      <c r="E91" s="24"/>
      <c r="F91" s="24"/>
      <c r="G91" s="24"/>
      <c r="H91" s="24"/>
      <c r="J91" s="24"/>
      <c r="K91" s="24"/>
      <c r="L91" s="43"/>
    </row>
    <row r="92" spans="2:12" s="6" customFormat="1" ht="19.5" customHeight="1">
      <c r="B92" s="23"/>
      <c r="C92" s="24"/>
      <c r="D92" s="24"/>
      <c r="E92" s="228" t="str">
        <f>$E$9</f>
        <v>SO 01 - Dopravní část</v>
      </c>
      <c r="F92" s="220"/>
      <c r="G92" s="220"/>
      <c r="H92" s="220"/>
      <c r="J92" s="24"/>
      <c r="K92" s="24"/>
      <c r="L92" s="43"/>
    </row>
    <row r="93" spans="2:12" s="6" customFormat="1" ht="7.5" customHeight="1">
      <c r="B93" s="23"/>
      <c r="C93" s="24"/>
      <c r="D93" s="24"/>
      <c r="E93" s="24"/>
      <c r="F93" s="24"/>
      <c r="G93" s="24"/>
      <c r="H93" s="24"/>
      <c r="J93" s="24"/>
      <c r="K93" s="24"/>
      <c r="L93" s="43"/>
    </row>
    <row r="94" spans="2:12" s="6" customFormat="1" ht="18.75" customHeight="1">
      <c r="B94" s="23"/>
      <c r="C94" s="19" t="s">
        <v>21</v>
      </c>
      <c r="D94" s="24"/>
      <c r="E94" s="24"/>
      <c r="F94" s="17" t="str">
        <f>$F$12</f>
        <v>Karlovy Vary</v>
      </c>
      <c r="G94" s="24"/>
      <c r="H94" s="24"/>
      <c r="I94" s="92" t="s">
        <v>23</v>
      </c>
      <c r="J94" s="52" t="str">
        <f>IF($J$12="","",$J$12)</f>
        <v>21.05.2014</v>
      </c>
      <c r="K94" s="24"/>
      <c r="L94" s="43"/>
    </row>
    <row r="95" spans="2:12" s="6" customFormat="1" ht="7.5" customHeight="1">
      <c r="B95" s="23"/>
      <c r="C95" s="24"/>
      <c r="D95" s="24"/>
      <c r="E95" s="24"/>
      <c r="F95" s="24"/>
      <c r="G95" s="24"/>
      <c r="H95" s="24"/>
      <c r="J95" s="24"/>
      <c r="K95" s="24"/>
      <c r="L95" s="43"/>
    </row>
    <row r="96" spans="2:12" s="6" customFormat="1" ht="15.75" customHeight="1">
      <c r="B96" s="23"/>
      <c r="C96" s="19" t="s">
        <v>25</v>
      </c>
      <c r="D96" s="24"/>
      <c r="E96" s="24"/>
      <c r="F96" s="17" t="str">
        <f>$E$15</f>
        <v>Statutární město Karlovy Vary</v>
      </c>
      <c r="G96" s="24"/>
      <c r="H96" s="24"/>
      <c r="I96" s="92" t="s">
        <v>32</v>
      </c>
      <c r="J96" s="17" t="str">
        <f>$E$21</f>
        <v>BPO spol. s r.o., Lidická 1239, 363 17 Ostrov</v>
      </c>
      <c r="K96" s="24"/>
      <c r="L96" s="43"/>
    </row>
    <row r="97" spans="2:12" s="6" customFormat="1" ht="15" customHeight="1">
      <c r="B97" s="23"/>
      <c r="C97" s="19" t="s">
        <v>30</v>
      </c>
      <c r="D97" s="24"/>
      <c r="E97" s="24"/>
      <c r="F97" s="17">
        <f>IF($E$18="","",$E$18)</f>
      </c>
      <c r="G97" s="24"/>
      <c r="H97" s="24"/>
      <c r="J97" s="24"/>
      <c r="K97" s="24"/>
      <c r="L97" s="43"/>
    </row>
    <row r="98" spans="2:12" s="6" customFormat="1" ht="11.25" customHeight="1">
      <c r="B98" s="23"/>
      <c r="C98" s="24"/>
      <c r="D98" s="24"/>
      <c r="E98" s="24"/>
      <c r="F98" s="24"/>
      <c r="G98" s="24"/>
      <c r="H98" s="24"/>
      <c r="J98" s="24"/>
      <c r="K98" s="24"/>
      <c r="L98" s="43"/>
    </row>
    <row r="99" spans="2:20" s="123" customFormat="1" ht="30" customHeight="1">
      <c r="B99" s="124"/>
      <c r="C99" s="125" t="s">
        <v>123</v>
      </c>
      <c r="D99" s="126" t="s">
        <v>58</v>
      </c>
      <c r="E99" s="126" t="s">
        <v>54</v>
      </c>
      <c r="F99" s="126" t="s">
        <v>124</v>
      </c>
      <c r="G99" s="126" t="s">
        <v>125</v>
      </c>
      <c r="H99" s="126" t="s">
        <v>126</v>
      </c>
      <c r="I99" s="127" t="s">
        <v>127</v>
      </c>
      <c r="J99" s="126" t="s">
        <v>128</v>
      </c>
      <c r="K99" s="128" t="s">
        <v>129</v>
      </c>
      <c r="L99" s="129"/>
      <c r="M99" s="58" t="s">
        <v>130</v>
      </c>
      <c r="N99" s="59" t="s">
        <v>43</v>
      </c>
      <c r="O99" s="59" t="s">
        <v>131</v>
      </c>
      <c r="P99" s="59" t="s">
        <v>132</v>
      </c>
      <c r="Q99" s="59" t="s">
        <v>133</v>
      </c>
      <c r="R99" s="59" t="s">
        <v>134</v>
      </c>
      <c r="S99" s="59" t="s">
        <v>135</v>
      </c>
      <c r="T99" s="60" t="s">
        <v>136</v>
      </c>
    </row>
    <row r="100" spans="2:63" s="6" customFormat="1" ht="30" customHeight="1">
      <c r="B100" s="23"/>
      <c r="C100" s="65" t="s">
        <v>96</v>
      </c>
      <c r="D100" s="24"/>
      <c r="E100" s="24"/>
      <c r="F100" s="24"/>
      <c r="G100" s="24"/>
      <c r="H100" s="24"/>
      <c r="J100" s="130">
        <f>$BK$100</f>
        <v>0</v>
      </c>
      <c r="K100" s="24"/>
      <c r="L100" s="43"/>
      <c r="M100" s="62"/>
      <c r="N100" s="63"/>
      <c r="O100" s="63"/>
      <c r="P100" s="131">
        <f>$P$101+$P$620+$P$626+$P$628</f>
        <v>0</v>
      </c>
      <c r="Q100" s="63"/>
      <c r="R100" s="131">
        <f>$R$101+$R$620+$R$626+$R$628</f>
        <v>1474.6516544700003</v>
      </c>
      <c r="S100" s="63"/>
      <c r="T100" s="132">
        <f>$T$101+$T$620+$T$626+$T$628</f>
        <v>1238.2160000000001</v>
      </c>
      <c r="AT100" s="6" t="s">
        <v>72</v>
      </c>
      <c r="AU100" s="6" t="s">
        <v>97</v>
      </c>
      <c r="BK100" s="133">
        <f>$BK$101+$BK$620+$BK$626+$BK$628</f>
        <v>0</v>
      </c>
    </row>
    <row r="101" spans="2:63" s="134" customFormat="1" ht="37.5" customHeight="1">
      <c r="B101" s="135"/>
      <c r="C101" s="136"/>
      <c r="D101" s="136" t="s">
        <v>72</v>
      </c>
      <c r="E101" s="137" t="s">
        <v>137</v>
      </c>
      <c r="F101" s="137" t="s">
        <v>138</v>
      </c>
      <c r="G101" s="136"/>
      <c r="H101" s="136"/>
      <c r="J101" s="138">
        <f>$BK$101</f>
        <v>0</v>
      </c>
      <c r="K101" s="136"/>
      <c r="L101" s="139"/>
      <c r="M101" s="140"/>
      <c r="N101" s="136"/>
      <c r="O101" s="136"/>
      <c r="P101" s="141">
        <f>$P$102+$P$233+$P$264+$P$293+$P$300+$P$308+$P$438+$P$442+$P$471+$P$575+$P$581</f>
        <v>0</v>
      </c>
      <c r="Q101" s="136"/>
      <c r="R101" s="141">
        <f>$R$102+$R$233+$R$264+$R$293+$R$300+$R$308+$R$438+$R$442+$R$471+$R$575+$R$581</f>
        <v>1474.6516544700003</v>
      </c>
      <c r="S101" s="136"/>
      <c r="T101" s="142">
        <f>$T$102+$T$233+$T$264+$T$293+$T$300+$T$308+$T$438+$T$442+$T$471+$T$575+$T$581</f>
        <v>1238.2160000000001</v>
      </c>
      <c r="AR101" s="143" t="s">
        <v>20</v>
      </c>
      <c r="AT101" s="143" t="s">
        <v>72</v>
      </c>
      <c r="AU101" s="143" t="s">
        <v>73</v>
      </c>
      <c r="AY101" s="143" t="s">
        <v>139</v>
      </c>
      <c r="BK101" s="144">
        <f>$BK$102+$BK$233+$BK$264+$BK$293+$BK$300+$BK$308+$BK$438+$BK$442+$BK$471+$BK$575+$BK$581</f>
        <v>0</v>
      </c>
    </row>
    <row r="102" spans="2:63" s="134" customFormat="1" ht="21" customHeight="1">
      <c r="B102" s="135"/>
      <c r="C102" s="136"/>
      <c r="D102" s="136" t="s">
        <v>72</v>
      </c>
      <c r="E102" s="145" t="s">
        <v>20</v>
      </c>
      <c r="F102" s="145" t="s">
        <v>140</v>
      </c>
      <c r="G102" s="136"/>
      <c r="H102" s="136"/>
      <c r="J102" s="146">
        <f>$BK$102</f>
        <v>0</v>
      </c>
      <c r="K102" s="136"/>
      <c r="L102" s="139"/>
      <c r="M102" s="140"/>
      <c r="N102" s="136"/>
      <c r="O102" s="136"/>
      <c r="P102" s="141">
        <f>SUM($P$103:$P$232)</f>
        <v>0</v>
      </c>
      <c r="Q102" s="136"/>
      <c r="R102" s="141">
        <f>SUM($R$103:$R$232)</f>
        <v>151.262</v>
      </c>
      <c r="S102" s="136"/>
      <c r="T102" s="142">
        <f>SUM($T$103:$T$232)</f>
        <v>0</v>
      </c>
      <c r="AR102" s="143" t="s">
        <v>20</v>
      </c>
      <c r="AT102" s="143" t="s">
        <v>72</v>
      </c>
      <c r="AU102" s="143" t="s">
        <v>20</v>
      </c>
      <c r="AY102" s="143" t="s">
        <v>139</v>
      </c>
      <c r="BK102" s="144">
        <f>SUM($BK$103:$BK$232)</f>
        <v>0</v>
      </c>
    </row>
    <row r="103" spans="2:65" s="6" customFormat="1" ht="15.75" customHeight="1">
      <c r="B103" s="23"/>
      <c r="C103" s="147" t="s">
        <v>20</v>
      </c>
      <c r="D103" s="147" t="s">
        <v>141</v>
      </c>
      <c r="E103" s="148" t="s">
        <v>142</v>
      </c>
      <c r="F103" s="149" t="s">
        <v>143</v>
      </c>
      <c r="G103" s="150" t="s">
        <v>144</v>
      </c>
      <c r="H103" s="151">
        <v>164</v>
      </c>
      <c r="I103" s="152"/>
      <c r="J103" s="153">
        <f>ROUND($I$103*$H$103,2)</f>
        <v>0</v>
      </c>
      <c r="K103" s="149"/>
      <c r="L103" s="43"/>
      <c r="M103" s="154"/>
      <c r="N103" s="155" t="s">
        <v>44</v>
      </c>
      <c r="O103" s="24"/>
      <c r="P103" s="156">
        <f>$O$103*$H$103</f>
        <v>0</v>
      </c>
      <c r="Q103" s="156">
        <v>0</v>
      </c>
      <c r="R103" s="156">
        <f>$Q$103*$H$103</f>
        <v>0</v>
      </c>
      <c r="S103" s="156">
        <v>0</v>
      </c>
      <c r="T103" s="157">
        <f>$S$103*$H$103</f>
        <v>0</v>
      </c>
      <c r="AR103" s="93" t="s">
        <v>145</v>
      </c>
      <c r="AT103" s="93" t="s">
        <v>141</v>
      </c>
      <c r="AU103" s="93" t="s">
        <v>82</v>
      </c>
      <c r="AY103" s="6" t="s">
        <v>139</v>
      </c>
      <c r="BE103" s="158">
        <f>IF($N$103="základní",$J$103,0)</f>
        <v>0</v>
      </c>
      <c r="BF103" s="158">
        <f>IF($N$103="snížená",$J$103,0)</f>
        <v>0</v>
      </c>
      <c r="BG103" s="158">
        <f>IF($N$103="zákl. přenesená",$J$103,0)</f>
        <v>0</v>
      </c>
      <c r="BH103" s="158">
        <f>IF($N$103="sníž. přenesená",$J$103,0)</f>
        <v>0</v>
      </c>
      <c r="BI103" s="158">
        <f>IF($N$103="nulová",$J$103,0)</f>
        <v>0</v>
      </c>
      <c r="BJ103" s="93" t="s">
        <v>20</v>
      </c>
      <c r="BK103" s="158">
        <f>ROUND($I$103*$H$103,2)</f>
        <v>0</v>
      </c>
      <c r="BL103" s="93" t="s">
        <v>145</v>
      </c>
      <c r="BM103" s="93" t="s">
        <v>146</v>
      </c>
    </row>
    <row r="104" spans="2:51" s="6" customFormat="1" ht="15.75" customHeight="1">
      <c r="B104" s="159"/>
      <c r="C104" s="160"/>
      <c r="D104" s="161" t="s">
        <v>147</v>
      </c>
      <c r="E104" s="162"/>
      <c r="F104" s="162" t="s">
        <v>148</v>
      </c>
      <c r="G104" s="160"/>
      <c r="H104" s="160"/>
      <c r="J104" s="160"/>
      <c r="K104" s="160"/>
      <c r="L104" s="163"/>
      <c r="M104" s="164"/>
      <c r="N104" s="160"/>
      <c r="O104" s="160"/>
      <c r="P104" s="160"/>
      <c r="Q104" s="160"/>
      <c r="R104" s="160"/>
      <c r="S104" s="160"/>
      <c r="T104" s="165"/>
      <c r="AT104" s="166" t="s">
        <v>147</v>
      </c>
      <c r="AU104" s="166" t="s">
        <v>82</v>
      </c>
      <c r="AV104" s="166" t="s">
        <v>20</v>
      </c>
      <c r="AW104" s="166" t="s">
        <v>97</v>
      </c>
      <c r="AX104" s="166" t="s">
        <v>73</v>
      </c>
      <c r="AY104" s="166" t="s">
        <v>139</v>
      </c>
    </row>
    <row r="105" spans="2:51" s="6" customFormat="1" ht="15.75" customHeight="1">
      <c r="B105" s="167"/>
      <c r="C105" s="168"/>
      <c r="D105" s="169" t="s">
        <v>147</v>
      </c>
      <c r="E105" s="168"/>
      <c r="F105" s="170" t="s">
        <v>149</v>
      </c>
      <c r="G105" s="168"/>
      <c r="H105" s="171">
        <v>164</v>
      </c>
      <c r="J105" s="168"/>
      <c r="K105" s="168"/>
      <c r="L105" s="172"/>
      <c r="M105" s="173"/>
      <c r="N105" s="168"/>
      <c r="O105" s="168"/>
      <c r="P105" s="168"/>
      <c r="Q105" s="168"/>
      <c r="R105" s="168"/>
      <c r="S105" s="168"/>
      <c r="T105" s="174"/>
      <c r="AT105" s="175" t="s">
        <v>147</v>
      </c>
      <c r="AU105" s="175" t="s">
        <v>82</v>
      </c>
      <c r="AV105" s="175" t="s">
        <v>82</v>
      </c>
      <c r="AW105" s="175" t="s">
        <v>97</v>
      </c>
      <c r="AX105" s="175" t="s">
        <v>20</v>
      </c>
      <c r="AY105" s="175" t="s">
        <v>139</v>
      </c>
    </row>
    <row r="106" spans="2:65" s="6" customFormat="1" ht="15.75" customHeight="1">
      <c r="B106" s="23"/>
      <c r="C106" s="147" t="s">
        <v>82</v>
      </c>
      <c r="D106" s="147" t="s">
        <v>141</v>
      </c>
      <c r="E106" s="148" t="s">
        <v>150</v>
      </c>
      <c r="F106" s="149" t="s">
        <v>151</v>
      </c>
      <c r="G106" s="150" t="s">
        <v>152</v>
      </c>
      <c r="H106" s="151">
        <v>3890</v>
      </c>
      <c r="I106" s="152"/>
      <c r="J106" s="153">
        <f>ROUND($I$106*$H$106,2)</f>
        <v>0</v>
      </c>
      <c r="K106" s="149"/>
      <c r="L106" s="43"/>
      <c r="M106" s="154"/>
      <c r="N106" s="155" t="s">
        <v>44</v>
      </c>
      <c r="O106" s="24"/>
      <c r="P106" s="156">
        <f>$O$106*$H$106</f>
        <v>0</v>
      </c>
      <c r="Q106" s="156">
        <v>0</v>
      </c>
      <c r="R106" s="156">
        <f>$Q$106*$H$106</f>
        <v>0</v>
      </c>
      <c r="S106" s="156">
        <v>0</v>
      </c>
      <c r="T106" s="157">
        <f>$S$106*$H$106</f>
        <v>0</v>
      </c>
      <c r="AR106" s="93" t="s">
        <v>145</v>
      </c>
      <c r="AT106" s="93" t="s">
        <v>141</v>
      </c>
      <c r="AU106" s="93" t="s">
        <v>82</v>
      </c>
      <c r="AY106" s="6" t="s">
        <v>139</v>
      </c>
      <c r="BE106" s="158">
        <f>IF($N$106="základní",$J$106,0)</f>
        <v>0</v>
      </c>
      <c r="BF106" s="158">
        <f>IF($N$106="snížená",$J$106,0)</f>
        <v>0</v>
      </c>
      <c r="BG106" s="158">
        <f>IF($N$106="zákl. přenesená",$J$106,0)</f>
        <v>0</v>
      </c>
      <c r="BH106" s="158">
        <f>IF($N$106="sníž. přenesená",$J$106,0)</f>
        <v>0</v>
      </c>
      <c r="BI106" s="158">
        <f>IF($N$106="nulová",$J$106,0)</f>
        <v>0</v>
      </c>
      <c r="BJ106" s="93" t="s">
        <v>20</v>
      </c>
      <c r="BK106" s="158">
        <f>ROUND($I$106*$H$106,2)</f>
        <v>0</v>
      </c>
      <c r="BL106" s="93" t="s">
        <v>145</v>
      </c>
      <c r="BM106" s="93" t="s">
        <v>153</v>
      </c>
    </row>
    <row r="107" spans="2:51" s="6" customFormat="1" ht="15.75" customHeight="1">
      <c r="B107" s="159"/>
      <c r="C107" s="160"/>
      <c r="D107" s="161" t="s">
        <v>147</v>
      </c>
      <c r="E107" s="162"/>
      <c r="F107" s="162" t="s">
        <v>154</v>
      </c>
      <c r="G107" s="160"/>
      <c r="H107" s="160"/>
      <c r="J107" s="160"/>
      <c r="K107" s="160"/>
      <c r="L107" s="163"/>
      <c r="M107" s="164"/>
      <c r="N107" s="160"/>
      <c r="O107" s="160"/>
      <c r="P107" s="160"/>
      <c r="Q107" s="160"/>
      <c r="R107" s="160"/>
      <c r="S107" s="160"/>
      <c r="T107" s="165"/>
      <c r="AT107" s="166" t="s">
        <v>147</v>
      </c>
      <c r="AU107" s="166" t="s">
        <v>82</v>
      </c>
      <c r="AV107" s="166" t="s">
        <v>20</v>
      </c>
      <c r="AW107" s="166" t="s">
        <v>97</v>
      </c>
      <c r="AX107" s="166" t="s">
        <v>73</v>
      </c>
      <c r="AY107" s="166" t="s">
        <v>139</v>
      </c>
    </row>
    <row r="108" spans="2:51" s="6" customFormat="1" ht="15.75" customHeight="1">
      <c r="B108" s="159"/>
      <c r="C108" s="160"/>
      <c r="D108" s="169" t="s">
        <v>147</v>
      </c>
      <c r="E108" s="160"/>
      <c r="F108" s="162" t="s">
        <v>155</v>
      </c>
      <c r="G108" s="160"/>
      <c r="H108" s="160"/>
      <c r="J108" s="160"/>
      <c r="K108" s="160"/>
      <c r="L108" s="163"/>
      <c r="M108" s="164"/>
      <c r="N108" s="160"/>
      <c r="O108" s="160"/>
      <c r="P108" s="160"/>
      <c r="Q108" s="160"/>
      <c r="R108" s="160"/>
      <c r="S108" s="160"/>
      <c r="T108" s="165"/>
      <c r="AT108" s="166" t="s">
        <v>147</v>
      </c>
      <c r="AU108" s="166" t="s">
        <v>82</v>
      </c>
      <c r="AV108" s="166" t="s">
        <v>20</v>
      </c>
      <c r="AW108" s="166" t="s">
        <v>97</v>
      </c>
      <c r="AX108" s="166" t="s">
        <v>73</v>
      </c>
      <c r="AY108" s="166" t="s">
        <v>139</v>
      </c>
    </row>
    <row r="109" spans="2:51" s="6" customFormat="1" ht="15.75" customHeight="1">
      <c r="B109" s="167"/>
      <c r="C109" s="168"/>
      <c r="D109" s="169" t="s">
        <v>147</v>
      </c>
      <c r="E109" s="168"/>
      <c r="F109" s="170" t="s">
        <v>156</v>
      </c>
      <c r="G109" s="168"/>
      <c r="H109" s="171">
        <v>3890</v>
      </c>
      <c r="J109" s="168"/>
      <c r="K109" s="168"/>
      <c r="L109" s="172"/>
      <c r="M109" s="173"/>
      <c r="N109" s="168"/>
      <c r="O109" s="168"/>
      <c r="P109" s="168"/>
      <c r="Q109" s="168"/>
      <c r="R109" s="168"/>
      <c r="S109" s="168"/>
      <c r="T109" s="174"/>
      <c r="AT109" s="175" t="s">
        <v>147</v>
      </c>
      <c r="AU109" s="175" t="s">
        <v>82</v>
      </c>
      <c r="AV109" s="175" t="s">
        <v>82</v>
      </c>
      <c r="AW109" s="175" t="s">
        <v>97</v>
      </c>
      <c r="AX109" s="175" t="s">
        <v>20</v>
      </c>
      <c r="AY109" s="175" t="s">
        <v>139</v>
      </c>
    </row>
    <row r="110" spans="2:65" s="6" customFormat="1" ht="15.75" customHeight="1">
      <c r="B110" s="23"/>
      <c r="C110" s="147" t="s">
        <v>157</v>
      </c>
      <c r="D110" s="147" t="s">
        <v>141</v>
      </c>
      <c r="E110" s="148" t="s">
        <v>158</v>
      </c>
      <c r="F110" s="149" t="s">
        <v>159</v>
      </c>
      <c r="G110" s="150" t="s">
        <v>152</v>
      </c>
      <c r="H110" s="151">
        <v>1945</v>
      </c>
      <c r="I110" s="152"/>
      <c r="J110" s="153">
        <f>ROUND($I$110*$H$110,2)</f>
        <v>0</v>
      </c>
      <c r="K110" s="149"/>
      <c r="L110" s="43"/>
      <c r="M110" s="154"/>
      <c r="N110" s="155" t="s">
        <v>44</v>
      </c>
      <c r="O110" s="24"/>
      <c r="P110" s="156">
        <f>$O$110*$H$110</f>
        <v>0</v>
      </c>
      <c r="Q110" s="156">
        <v>0</v>
      </c>
      <c r="R110" s="156">
        <f>$Q$110*$H$110</f>
        <v>0</v>
      </c>
      <c r="S110" s="156">
        <v>0</v>
      </c>
      <c r="T110" s="157">
        <f>$S$110*$H$110</f>
        <v>0</v>
      </c>
      <c r="AR110" s="93" t="s">
        <v>145</v>
      </c>
      <c r="AT110" s="93" t="s">
        <v>141</v>
      </c>
      <c r="AU110" s="93" t="s">
        <v>82</v>
      </c>
      <c r="AY110" s="6" t="s">
        <v>139</v>
      </c>
      <c r="BE110" s="158">
        <f>IF($N$110="základní",$J$110,0)</f>
        <v>0</v>
      </c>
      <c r="BF110" s="158">
        <f>IF($N$110="snížená",$J$110,0)</f>
        <v>0</v>
      </c>
      <c r="BG110" s="158">
        <f>IF($N$110="zákl. přenesená",$J$110,0)</f>
        <v>0</v>
      </c>
      <c r="BH110" s="158">
        <f>IF($N$110="sníž. přenesená",$J$110,0)</f>
        <v>0</v>
      </c>
      <c r="BI110" s="158">
        <f>IF($N$110="nulová",$J$110,0)</f>
        <v>0</v>
      </c>
      <c r="BJ110" s="93" t="s">
        <v>20</v>
      </c>
      <c r="BK110" s="158">
        <f>ROUND($I$110*$H$110,2)</f>
        <v>0</v>
      </c>
      <c r="BL110" s="93" t="s">
        <v>145</v>
      </c>
      <c r="BM110" s="93" t="s">
        <v>160</v>
      </c>
    </row>
    <row r="111" spans="2:51" s="6" customFormat="1" ht="15.75" customHeight="1">
      <c r="B111" s="159"/>
      <c r="C111" s="160"/>
      <c r="D111" s="161" t="s">
        <v>147</v>
      </c>
      <c r="E111" s="162"/>
      <c r="F111" s="162" t="s">
        <v>161</v>
      </c>
      <c r="G111" s="160"/>
      <c r="H111" s="160"/>
      <c r="J111" s="160"/>
      <c r="K111" s="160"/>
      <c r="L111" s="163"/>
      <c r="M111" s="164"/>
      <c r="N111" s="160"/>
      <c r="O111" s="160"/>
      <c r="P111" s="160"/>
      <c r="Q111" s="160"/>
      <c r="R111" s="160"/>
      <c r="S111" s="160"/>
      <c r="T111" s="165"/>
      <c r="AT111" s="166" t="s">
        <v>147</v>
      </c>
      <c r="AU111" s="166" t="s">
        <v>82</v>
      </c>
      <c r="AV111" s="166" t="s">
        <v>20</v>
      </c>
      <c r="AW111" s="166" t="s">
        <v>97</v>
      </c>
      <c r="AX111" s="166" t="s">
        <v>73</v>
      </c>
      <c r="AY111" s="166" t="s">
        <v>139</v>
      </c>
    </row>
    <row r="112" spans="2:51" s="6" customFormat="1" ht="15.75" customHeight="1">
      <c r="B112" s="167"/>
      <c r="C112" s="168"/>
      <c r="D112" s="169" t="s">
        <v>147</v>
      </c>
      <c r="E112" s="168"/>
      <c r="F112" s="170" t="s">
        <v>162</v>
      </c>
      <c r="G112" s="168"/>
      <c r="H112" s="171">
        <v>1945</v>
      </c>
      <c r="J112" s="168"/>
      <c r="K112" s="168"/>
      <c r="L112" s="172"/>
      <c r="M112" s="173"/>
      <c r="N112" s="168"/>
      <c r="O112" s="168"/>
      <c r="P112" s="168"/>
      <c r="Q112" s="168"/>
      <c r="R112" s="168"/>
      <c r="S112" s="168"/>
      <c r="T112" s="174"/>
      <c r="AT112" s="175" t="s">
        <v>147</v>
      </c>
      <c r="AU112" s="175" t="s">
        <v>82</v>
      </c>
      <c r="AV112" s="175" t="s">
        <v>82</v>
      </c>
      <c r="AW112" s="175" t="s">
        <v>97</v>
      </c>
      <c r="AX112" s="175" t="s">
        <v>20</v>
      </c>
      <c r="AY112" s="175" t="s">
        <v>139</v>
      </c>
    </row>
    <row r="113" spans="2:65" s="6" customFormat="1" ht="15.75" customHeight="1">
      <c r="B113" s="23"/>
      <c r="C113" s="147" t="s">
        <v>145</v>
      </c>
      <c r="D113" s="147" t="s">
        <v>141</v>
      </c>
      <c r="E113" s="148" t="s">
        <v>163</v>
      </c>
      <c r="F113" s="149" t="s">
        <v>164</v>
      </c>
      <c r="G113" s="150" t="s">
        <v>152</v>
      </c>
      <c r="H113" s="151">
        <v>710</v>
      </c>
      <c r="I113" s="152"/>
      <c r="J113" s="153">
        <f>ROUND($I$113*$H$113,2)</f>
        <v>0</v>
      </c>
      <c r="K113" s="149"/>
      <c r="L113" s="43"/>
      <c r="M113" s="154"/>
      <c r="N113" s="155" t="s">
        <v>44</v>
      </c>
      <c r="O113" s="24"/>
      <c r="P113" s="156">
        <f>$O$113*$H$113</f>
        <v>0</v>
      </c>
      <c r="Q113" s="156">
        <v>0</v>
      </c>
      <c r="R113" s="156">
        <f>$Q$113*$H$113</f>
        <v>0</v>
      </c>
      <c r="S113" s="156">
        <v>0</v>
      </c>
      <c r="T113" s="157">
        <f>$S$113*$H$113</f>
        <v>0</v>
      </c>
      <c r="AR113" s="93" t="s">
        <v>145</v>
      </c>
      <c r="AT113" s="93" t="s">
        <v>141</v>
      </c>
      <c r="AU113" s="93" t="s">
        <v>82</v>
      </c>
      <c r="AY113" s="6" t="s">
        <v>139</v>
      </c>
      <c r="BE113" s="158">
        <f>IF($N$113="základní",$J$113,0)</f>
        <v>0</v>
      </c>
      <c r="BF113" s="158">
        <f>IF($N$113="snížená",$J$113,0)</f>
        <v>0</v>
      </c>
      <c r="BG113" s="158">
        <f>IF($N$113="zákl. přenesená",$J$113,0)</f>
        <v>0</v>
      </c>
      <c r="BH113" s="158">
        <f>IF($N$113="sníž. přenesená",$J$113,0)</f>
        <v>0</v>
      </c>
      <c r="BI113" s="158">
        <f>IF($N$113="nulová",$J$113,0)</f>
        <v>0</v>
      </c>
      <c r="BJ113" s="93" t="s">
        <v>20</v>
      </c>
      <c r="BK113" s="158">
        <f>ROUND($I$113*$H$113,2)</f>
        <v>0</v>
      </c>
      <c r="BL113" s="93" t="s">
        <v>145</v>
      </c>
      <c r="BM113" s="93" t="s">
        <v>165</v>
      </c>
    </row>
    <row r="114" spans="2:51" s="6" customFormat="1" ht="15.75" customHeight="1">
      <c r="B114" s="159"/>
      <c r="C114" s="160"/>
      <c r="D114" s="161" t="s">
        <v>147</v>
      </c>
      <c r="E114" s="162"/>
      <c r="F114" s="162" t="s">
        <v>166</v>
      </c>
      <c r="G114" s="160"/>
      <c r="H114" s="160"/>
      <c r="J114" s="160"/>
      <c r="K114" s="160"/>
      <c r="L114" s="163"/>
      <c r="M114" s="164"/>
      <c r="N114" s="160"/>
      <c r="O114" s="160"/>
      <c r="P114" s="160"/>
      <c r="Q114" s="160"/>
      <c r="R114" s="160"/>
      <c r="S114" s="160"/>
      <c r="T114" s="165"/>
      <c r="AT114" s="166" t="s">
        <v>147</v>
      </c>
      <c r="AU114" s="166" t="s">
        <v>82</v>
      </c>
      <c r="AV114" s="166" t="s">
        <v>20</v>
      </c>
      <c r="AW114" s="166" t="s">
        <v>97</v>
      </c>
      <c r="AX114" s="166" t="s">
        <v>73</v>
      </c>
      <c r="AY114" s="166" t="s">
        <v>139</v>
      </c>
    </row>
    <row r="115" spans="2:51" s="6" customFormat="1" ht="15.75" customHeight="1">
      <c r="B115" s="159"/>
      <c r="C115" s="160"/>
      <c r="D115" s="169" t="s">
        <v>147</v>
      </c>
      <c r="E115" s="160"/>
      <c r="F115" s="162" t="s">
        <v>167</v>
      </c>
      <c r="G115" s="160"/>
      <c r="H115" s="160"/>
      <c r="J115" s="160"/>
      <c r="K115" s="160"/>
      <c r="L115" s="163"/>
      <c r="M115" s="164"/>
      <c r="N115" s="160"/>
      <c r="O115" s="160"/>
      <c r="P115" s="160"/>
      <c r="Q115" s="160"/>
      <c r="R115" s="160"/>
      <c r="S115" s="160"/>
      <c r="T115" s="165"/>
      <c r="AT115" s="166" t="s">
        <v>147</v>
      </c>
      <c r="AU115" s="166" t="s">
        <v>82</v>
      </c>
      <c r="AV115" s="166" t="s">
        <v>20</v>
      </c>
      <c r="AW115" s="166" t="s">
        <v>97</v>
      </c>
      <c r="AX115" s="166" t="s">
        <v>73</v>
      </c>
      <c r="AY115" s="166" t="s">
        <v>139</v>
      </c>
    </row>
    <row r="116" spans="2:51" s="6" customFormat="1" ht="15.75" customHeight="1">
      <c r="B116" s="159"/>
      <c r="C116" s="160"/>
      <c r="D116" s="169" t="s">
        <v>147</v>
      </c>
      <c r="E116" s="160"/>
      <c r="F116" s="162" t="s">
        <v>154</v>
      </c>
      <c r="G116" s="160"/>
      <c r="H116" s="160"/>
      <c r="J116" s="160"/>
      <c r="K116" s="160"/>
      <c r="L116" s="163"/>
      <c r="M116" s="164"/>
      <c r="N116" s="160"/>
      <c r="O116" s="160"/>
      <c r="P116" s="160"/>
      <c r="Q116" s="160"/>
      <c r="R116" s="160"/>
      <c r="S116" s="160"/>
      <c r="T116" s="165"/>
      <c r="AT116" s="166" t="s">
        <v>147</v>
      </c>
      <c r="AU116" s="166" t="s">
        <v>82</v>
      </c>
      <c r="AV116" s="166" t="s">
        <v>20</v>
      </c>
      <c r="AW116" s="166" t="s">
        <v>97</v>
      </c>
      <c r="AX116" s="166" t="s">
        <v>73</v>
      </c>
      <c r="AY116" s="166" t="s">
        <v>139</v>
      </c>
    </row>
    <row r="117" spans="2:51" s="6" customFormat="1" ht="15.75" customHeight="1">
      <c r="B117" s="167"/>
      <c r="C117" s="168"/>
      <c r="D117" s="169" t="s">
        <v>147</v>
      </c>
      <c r="E117" s="168"/>
      <c r="F117" s="170" t="s">
        <v>168</v>
      </c>
      <c r="G117" s="168"/>
      <c r="H117" s="171">
        <v>710</v>
      </c>
      <c r="J117" s="168"/>
      <c r="K117" s="168"/>
      <c r="L117" s="172"/>
      <c r="M117" s="173"/>
      <c r="N117" s="168"/>
      <c r="O117" s="168"/>
      <c r="P117" s="168"/>
      <c r="Q117" s="168"/>
      <c r="R117" s="168"/>
      <c r="S117" s="168"/>
      <c r="T117" s="174"/>
      <c r="AT117" s="175" t="s">
        <v>147</v>
      </c>
      <c r="AU117" s="175" t="s">
        <v>82</v>
      </c>
      <c r="AV117" s="175" t="s">
        <v>82</v>
      </c>
      <c r="AW117" s="175" t="s">
        <v>97</v>
      </c>
      <c r="AX117" s="175" t="s">
        <v>20</v>
      </c>
      <c r="AY117" s="175" t="s">
        <v>139</v>
      </c>
    </row>
    <row r="118" spans="2:65" s="6" customFormat="1" ht="15.75" customHeight="1">
      <c r="B118" s="23"/>
      <c r="C118" s="147" t="s">
        <v>169</v>
      </c>
      <c r="D118" s="147" t="s">
        <v>141</v>
      </c>
      <c r="E118" s="148" t="s">
        <v>170</v>
      </c>
      <c r="F118" s="149" t="s">
        <v>171</v>
      </c>
      <c r="G118" s="150" t="s">
        <v>172</v>
      </c>
      <c r="H118" s="151">
        <v>8450</v>
      </c>
      <c r="I118" s="152"/>
      <c r="J118" s="153">
        <f>ROUND($I$118*$H$118,2)</f>
        <v>0</v>
      </c>
      <c r="K118" s="149"/>
      <c r="L118" s="43"/>
      <c r="M118" s="154"/>
      <c r="N118" s="155" t="s">
        <v>44</v>
      </c>
      <c r="O118" s="24"/>
      <c r="P118" s="156">
        <f>$O$118*$H$118</f>
        <v>0</v>
      </c>
      <c r="Q118" s="156">
        <v>0</v>
      </c>
      <c r="R118" s="156">
        <f>$Q$118*$H$118</f>
        <v>0</v>
      </c>
      <c r="S118" s="156">
        <v>0</v>
      </c>
      <c r="T118" s="157">
        <f>$S$118*$H$118</f>
        <v>0</v>
      </c>
      <c r="AR118" s="93" t="s">
        <v>145</v>
      </c>
      <c r="AT118" s="93" t="s">
        <v>141</v>
      </c>
      <c r="AU118" s="93" t="s">
        <v>82</v>
      </c>
      <c r="AY118" s="6" t="s">
        <v>139</v>
      </c>
      <c r="BE118" s="158">
        <f>IF($N$118="základní",$J$118,0)</f>
        <v>0</v>
      </c>
      <c r="BF118" s="158">
        <f>IF($N$118="snížená",$J$118,0)</f>
        <v>0</v>
      </c>
      <c r="BG118" s="158">
        <f>IF($N$118="zákl. přenesená",$J$118,0)</f>
        <v>0</v>
      </c>
      <c r="BH118" s="158">
        <f>IF($N$118="sníž. přenesená",$J$118,0)</f>
        <v>0</v>
      </c>
      <c r="BI118" s="158">
        <f>IF($N$118="nulová",$J$118,0)</f>
        <v>0</v>
      </c>
      <c r="BJ118" s="93" t="s">
        <v>20</v>
      </c>
      <c r="BK118" s="158">
        <f>ROUND($I$118*$H$118,2)</f>
        <v>0</v>
      </c>
      <c r="BL118" s="93" t="s">
        <v>145</v>
      </c>
      <c r="BM118" s="93" t="s">
        <v>173</v>
      </c>
    </row>
    <row r="119" spans="2:51" s="6" customFormat="1" ht="15.75" customHeight="1">
      <c r="B119" s="159"/>
      <c r="C119" s="160"/>
      <c r="D119" s="161" t="s">
        <v>147</v>
      </c>
      <c r="E119" s="162"/>
      <c r="F119" s="162" t="s">
        <v>174</v>
      </c>
      <c r="G119" s="160"/>
      <c r="H119" s="160"/>
      <c r="J119" s="160"/>
      <c r="K119" s="160"/>
      <c r="L119" s="163"/>
      <c r="M119" s="164"/>
      <c r="N119" s="160"/>
      <c r="O119" s="160"/>
      <c r="P119" s="160"/>
      <c r="Q119" s="160"/>
      <c r="R119" s="160"/>
      <c r="S119" s="160"/>
      <c r="T119" s="165"/>
      <c r="AT119" s="166" t="s">
        <v>147</v>
      </c>
      <c r="AU119" s="166" t="s">
        <v>82</v>
      </c>
      <c r="AV119" s="166" t="s">
        <v>20</v>
      </c>
      <c r="AW119" s="166" t="s">
        <v>97</v>
      </c>
      <c r="AX119" s="166" t="s">
        <v>73</v>
      </c>
      <c r="AY119" s="166" t="s">
        <v>139</v>
      </c>
    </row>
    <row r="120" spans="2:51" s="6" customFormat="1" ht="15.75" customHeight="1">
      <c r="B120" s="159"/>
      <c r="C120" s="160"/>
      <c r="D120" s="169" t="s">
        <v>147</v>
      </c>
      <c r="E120" s="160"/>
      <c r="F120" s="162" t="s">
        <v>175</v>
      </c>
      <c r="G120" s="160"/>
      <c r="H120" s="160"/>
      <c r="J120" s="160"/>
      <c r="K120" s="160"/>
      <c r="L120" s="163"/>
      <c r="M120" s="164"/>
      <c r="N120" s="160"/>
      <c r="O120" s="160"/>
      <c r="P120" s="160"/>
      <c r="Q120" s="160"/>
      <c r="R120" s="160"/>
      <c r="S120" s="160"/>
      <c r="T120" s="165"/>
      <c r="AT120" s="166" t="s">
        <v>147</v>
      </c>
      <c r="AU120" s="166" t="s">
        <v>82</v>
      </c>
      <c r="AV120" s="166" t="s">
        <v>20</v>
      </c>
      <c r="AW120" s="166" t="s">
        <v>97</v>
      </c>
      <c r="AX120" s="166" t="s">
        <v>73</v>
      </c>
      <c r="AY120" s="166" t="s">
        <v>139</v>
      </c>
    </row>
    <row r="121" spans="2:51" s="6" customFormat="1" ht="15.75" customHeight="1">
      <c r="B121" s="167"/>
      <c r="C121" s="168"/>
      <c r="D121" s="169" t="s">
        <v>147</v>
      </c>
      <c r="E121" s="168"/>
      <c r="F121" s="170" t="s">
        <v>176</v>
      </c>
      <c r="G121" s="168"/>
      <c r="H121" s="171">
        <v>5325</v>
      </c>
      <c r="J121" s="168"/>
      <c r="K121" s="168"/>
      <c r="L121" s="172"/>
      <c r="M121" s="173"/>
      <c r="N121" s="168"/>
      <c r="O121" s="168"/>
      <c r="P121" s="168"/>
      <c r="Q121" s="168"/>
      <c r="R121" s="168"/>
      <c r="S121" s="168"/>
      <c r="T121" s="174"/>
      <c r="AT121" s="175" t="s">
        <v>147</v>
      </c>
      <c r="AU121" s="175" t="s">
        <v>82</v>
      </c>
      <c r="AV121" s="175" t="s">
        <v>82</v>
      </c>
      <c r="AW121" s="175" t="s">
        <v>97</v>
      </c>
      <c r="AX121" s="175" t="s">
        <v>73</v>
      </c>
      <c r="AY121" s="175" t="s">
        <v>139</v>
      </c>
    </row>
    <row r="122" spans="2:51" s="6" customFormat="1" ht="15.75" customHeight="1">
      <c r="B122" s="159"/>
      <c r="C122" s="160"/>
      <c r="D122" s="169" t="s">
        <v>147</v>
      </c>
      <c r="E122" s="160"/>
      <c r="F122" s="162" t="s">
        <v>177</v>
      </c>
      <c r="G122" s="160"/>
      <c r="H122" s="160"/>
      <c r="J122" s="160"/>
      <c r="K122" s="160"/>
      <c r="L122" s="163"/>
      <c r="M122" s="164"/>
      <c r="N122" s="160"/>
      <c r="O122" s="160"/>
      <c r="P122" s="160"/>
      <c r="Q122" s="160"/>
      <c r="R122" s="160"/>
      <c r="S122" s="160"/>
      <c r="T122" s="165"/>
      <c r="AT122" s="166" t="s">
        <v>147</v>
      </c>
      <c r="AU122" s="166" t="s">
        <v>82</v>
      </c>
      <c r="AV122" s="166" t="s">
        <v>20</v>
      </c>
      <c r="AW122" s="166" t="s">
        <v>97</v>
      </c>
      <c r="AX122" s="166" t="s">
        <v>73</v>
      </c>
      <c r="AY122" s="166" t="s">
        <v>139</v>
      </c>
    </row>
    <row r="123" spans="2:51" s="6" customFormat="1" ht="15.75" customHeight="1">
      <c r="B123" s="167"/>
      <c r="C123" s="168"/>
      <c r="D123" s="169" t="s">
        <v>147</v>
      </c>
      <c r="E123" s="168"/>
      <c r="F123" s="170" t="s">
        <v>178</v>
      </c>
      <c r="G123" s="168"/>
      <c r="H123" s="171">
        <v>3125</v>
      </c>
      <c r="J123" s="168"/>
      <c r="K123" s="168"/>
      <c r="L123" s="172"/>
      <c r="M123" s="173"/>
      <c r="N123" s="168"/>
      <c r="O123" s="168"/>
      <c r="P123" s="168"/>
      <c r="Q123" s="168"/>
      <c r="R123" s="168"/>
      <c r="S123" s="168"/>
      <c r="T123" s="174"/>
      <c r="AT123" s="175" t="s">
        <v>147</v>
      </c>
      <c r="AU123" s="175" t="s">
        <v>82</v>
      </c>
      <c r="AV123" s="175" t="s">
        <v>82</v>
      </c>
      <c r="AW123" s="175" t="s">
        <v>97</v>
      </c>
      <c r="AX123" s="175" t="s">
        <v>73</v>
      </c>
      <c r="AY123" s="175" t="s">
        <v>139</v>
      </c>
    </row>
    <row r="124" spans="2:51" s="6" customFormat="1" ht="15.75" customHeight="1">
      <c r="B124" s="176"/>
      <c r="C124" s="177"/>
      <c r="D124" s="169" t="s">
        <v>147</v>
      </c>
      <c r="E124" s="177"/>
      <c r="F124" s="178" t="s">
        <v>179</v>
      </c>
      <c r="G124" s="177"/>
      <c r="H124" s="179">
        <v>8450</v>
      </c>
      <c r="J124" s="177"/>
      <c r="K124" s="177"/>
      <c r="L124" s="180"/>
      <c r="M124" s="181"/>
      <c r="N124" s="177"/>
      <c r="O124" s="177"/>
      <c r="P124" s="177"/>
      <c r="Q124" s="177"/>
      <c r="R124" s="177"/>
      <c r="S124" s="177"/>
      <c r="T124" s="182"/>
      <c r="AT124" s="183" t="s">
        <v>147</v>
      </c>
      <c r="AU124" s="183" t="s">
        <v>82</v>
      </c>
      <c r="AV124" s="183" t="s">
        <v>145</v>
      </c>
      <c r="AW124" s="183" t="s">
        <v>97</v>
      </c>
      <c r="AX124" s="183" t="s">
        <v>20</v>
      </c>
      <c r="AY124" s="183" t="s">
        <v>139</v>
      </c>
    </row>
    <row r="125" spans="2:65" s="6" customFormat="1" ht="15.75" customHeight="1">
      <c r="B125" s="23"/>
      <c r="C125" s="147" t="s">
        <v>180</v>
      </c>
      <c r="D125" s="147" t="s">
        <v>141</v>
      </c>
      <c r="E125" s="148" t="s">
        <v>181</v>
      </c>
      <c r="F125" s="149" t="s">
        <v>182</v>
      </c>
      <c r="G125" s="150" t="s">
        <v>152</v>
      </c>
      <c r="H125" s="151">
        <v>29</v>
      </c>
      <c r="I125" s="152"/>
      <c r="J125" s="153">
        <f>ROUND($I$125*$H$125,2)</f>
        <v>0</v>
      </c>
      <c r="K125" s="149"/>
      <c r="L125" s="43"/>
      <c r="M125" s="154"/>
      <c r="N125" s="155" t="s">
        <v>44</v>
      </c>
      <c r="O125" s="24"/>
      <c r="P125" s="156">
        <f>$O$125*$H$125</f>
        <v>0</v>
      </c>
      <c r="Q125" s="156">
        <v>0</v>
      </c>
      <c r="R125" s="156">
        <f>$Q$125*$H$125</f>
        <v>0</v>
      </c>
      <c r="S125" s="156">
        <v>0</v>
      </c>
      <c r="T125" s="157">
        <f>$S$125*$H$125</f>
        <v>0</v>
      </c>
      <c r="AR125" s="93" t="s">
        <v>145</v>
      </c>
      <c r="AT125" s="93" t="s">
        <v>141</v>
      </c>
      <c r="AU125" s="93" t="s">
        <v>82</v>
      </c>
      <c r="AY125" s="6" t="s">
        <v>139</v>
      </c>
      <c r="BE125" s="158">
        <f>IF($N$125="základní",$J$125,0)</f>
        <v>0</v>
      </c>
      <c r="BF125" s="158">
        <f>IF($N$125="snížená",$J$125,0)</f>
        <v>0</v>
      </c>
      <c r="BG125" s="158">
        <f>IF($N$125="zákl. přenesená",$J$125,0)</f>
        <v>0</v>
      </c>
      <c r="BH125" s="158">
        <f>IF($N$125="sníž. přenesená",$J$125,0)</f>
        <v>0</v>
      </c>
      <c r="BI125" s="158">
        <f>IF($N$125="nulová",$J$125,0)</f>
        <v>0</v>
      </c>
      <c r="BJ125" s="93" t="s">
        <v>20</v>
      </c>
      <c r="BK125" s="158">
        <f>ROUND($I$125*$H$125,2)</f>
        <v>0</v>
      </c>
      <c r="BL125" s="93" t="s">
        <v>145</v>
      </c>
      <c r="BM125" s="93" t="s">
        <v>183</v>
      </c>
    </row>
    <row r="126" spans="2:51" s="6" customFormat="1" ht="15.75" customHeight="1">
      <c r="B126" s="159"/>
      <c r="C126" s="160"/>
      <c r="D126" s="161" t="s">
        <v>147</v>
      </c>
      <c r="E126" s="162"/>
      <c r="F126" s="162" t="s">
        <v>184</v>
      </c>
      <c r="G126" s="160"/>
      <c r="H126" s="160"/>
      <c r="J126" s="160"/>
      <c r="K126" s="160"/>
      <c r="L126" s="163"/>
      <c r="M126" s="164"/>
      <c r="N126" s="160"/>
      <c r="O126" s="160"/>
      <c r="P126" s="160"/>
      <c r="Q126" s="160"/>
      <c r="R126" s="160"/>
      <c r="S126" s="160"/>
      <c r="T126" s="165"/>
      <c r="AT126" s="166" t="s">
        <v>147</v>
      </c>
      <c r="AU126" s="166" t="s">
        <v>82</v>
      </c>
      <c r="AV126" s="166" t="s">
        <v>20</v>
      </c>
      <c r="AW126" s="166" t="s">
        <v>97</v>
      </c>
      <c r="AX126" s="166" t="s">
        <v>73</v>
      </c>
      <c r="AY126" s="166" t="s">
        <v>139</v>
      </c>
    </row>
    <row r="127" spans="2:51" s="6" customFormat="1" ht="15.75" customHeight="1">
      <c r="B127" s="167"/>
      <c r="C127" s="168"/>
      <c r="D127" s="169" t="s">
        <v>147</v>
      </c>
      <c r="E127" s="168"/>
      <c r="F127" s="170" t="s">
        <v>185</v>
      </c>
      <c r="G127" s="168"/>
      <c r="H127" s="171">
        <v>29</v>
      </c>
      <c r="J127" s="168"/>
      <c r="K127" s="168"/>
      <c r="L127" s="172"/>
      <c r="M127" s="173"/>
      <c r="N127" s="168"/>
      <c r="O127" s="168"/>
      <c r="P127" s="168"/>
      <c r="Q127" s="168"/>
      <c r="R127" s="168"/>
      <c r="S127" s="168"/>
      <c r="T127" s="174"/>
      <c r="AT127" s="175" t="s">
        <v>147</v>
      </c>
      <c r="AU127" s="175" t="s">
        <v>82</v>
      </c>
      <c r="AV127" s="175" t="s">
        <v>82</v>
      </c>
      <c r="AW127" s="175" t="s">
        <v>97</v>
      </c>
      <c r="AX127" s="175" t="s">
        <v>20</v>
      </c>
      <c r="AY127" s="175" t="s">
        <v>139</v>
      </c>
    </row>
    <row r="128" spans="2:65" s="6" customFormat="1" ht="15.75" customHeight="1">
      <c r="B128" s="23"/>
      <c r="C128" s="147" t="s">
        <v>186</v>
      </c>
      <c r="D128" s="147" t="s">
        <v>141</v>
      </c>
      <c r="E128" s="148" t="s">
        <v>187</v>
      </c>
      <c r="F128" s="149" t="s">
        <v>188</v>
      </c>
      <c r="G128" s="150" t="s">
        <v>152</v>
      </c>
      <c r="H128" s="151">
        <v>14.5</v>
      </c>
      <c r="I128" s="152"/>
      <c r="J128" s="153">
        <f>ROUND($I$128*$H$128,2)</f>
        <v>0</v>
      </c>
      <c r="K128" s="149"/>
      <c r="L128" s="43"/>
      <c r="M128" s="154"/>
      <c r="N128" s="155" t="s">
        <v>44</v>
      </c>
      <c r="O128" s="24"/>
      <c r="P128" s="156">
        <f>$O$128*$H$128</f>
        <v>0</v>
      </c>
      <c r="Q128" s="156">
        <v>0</v>
      </c>
      <c r="R128" s="156">
        <f>$Q$128*$H$128</f>
        <v>0</v>
      </c>
      <c r="S128" s="156">
        <v>0</v>
      </c>
      <c r="T128" s="157">
        <f>$S$128*$H$128</f>
        <v>0</v>
      </c>
      <c r="AR128" s="93" t="s">
        <v>145</v>
      </c>
      <c r="AT128" s="93" t="s">
        <v>141</v>
      </c>
      <c r="AU128" s="93" t="s">
        <v>82</v>
      </c>
      <c r="AY128" s="6" t="s">
        <v>139</v>
      </c>
      <c r="BE128" s="158">
        <f>IF($N$128="základní",$J$128,0)</f>
        <v>0</v>
      </c>
      <c r="BF128" s="158">
        <f>IF($N$128="snížená",$J$128,0)</f>
        <v>0</v>
      </c>
      <c r="BG128" s="158">
        <f>IF($N$128="zákl. přenesená",$J$128,0)</f>
        <v>0</v>
      </c>
      <c r="BH128" s="158">
        <f>IF($N$128="sníž. přenesená",$J$128,0)</f>
        <v>0</v>
      </c>
      <c r="BI128" s="158">
        <f>IF($N$128="nulová",$J$128,0)</f>
        <v>0</v>
      </c>
      <c r="BJ128" s="93" t="s">
        <v>20</v>
      </c>
      <c r="BK128" s="158">
        <f>ROUND($I$128*$H$128,2)</f>
        <v>0</v>
      </c>
      <c r="BL128" s="93" t="s">
        <v>145</v>
      </c>
      <c r="BM128" s="93" t="s">
        <v>189</v>
      </c>
    </row>
    <row r="129" spans="2:51" s="6" customFormat="1" ht="15.75" customHeight="1">
      <c r="B129" s="159"/>
      <c r="C129" s="160"/>
      <c r="D129" s="161" t="s">
        <v>147</v>
      </c>
      <c r="E129" s="162"/>
      <c r="F129" s="162" t="s">
        <v>190</v>
      </c>
      <c r="G129" s="160"/>
      <c r="H129" s="160"/>
      <c r="J129" s="160"/>
      <c r="K129" s="160"/>
      <c r="L129" s="163"/>
      <c r="M129" s="164"/>
      <c r="N129" s="160"/>
      <c r="O129" s="160"/>
      <c r="P129" s="160"/>
      <c r="Q129" s="160"/>
      <c r="R129" s="160"/>
      <c r="S129" s="160"/>
      <c r="T129" s="165"/>
      <c r="AT129" s="166" t="s">
        <v>147</v>
      </c>
      <c r="AU129" s="166" t="s">
        <v>82</v>
      </c>
      <c r="AV129" s="166" t="s">
        <v>20</v>
      </c>
      <c r="AW129" s="166" t="s">
        <v>97</v>
      </c>
      <c r="AX129" s="166" t="s">
        <v>73</v>
      </c>
      <c r="AY129" s="166" t="s">
        <v>139</v>
      </c>
    </row>
    <row r="130" spans="2:51" s="6" customFormat="1" ht="15.75" customHeight="1">
      <c r="B130" s="167"/>
      <c r="C130" s="168"/>
      <c r="D130" s="169" t="s">
        <v>147</v>
      </c>
      <c r="E130" s="168"/>
      <c r="F130" s="170" t="s">
        <v>191</v>
      </c>
      <c r="G130" s="168"/>
      <c r="H130" s="171">
        <v>14.5</v>
      </c>
      <c r="J130" s="168"/>
      <c r="K130" s="168"/>
      <c r="L130" s="172"/>
      <c r="M130" s="173"/>
      <c r="N130" s="168"/>
      <c r="O130" s="168"/>
      <c r="P130" s="168"/>
      <c r="Q130" s="168"/>
      <c r="R130" s="168"/>
      <c r="S130" s="168"/>
      <c r="T130" s="174"/>
      <c r="AT130" s="175" t="s">
        <v>147</v>
      </c>
      <c r="AU130" s="175" t="s">
        <v>82</v>
      </c>
      <c r="AV130" s="175" t="s">
        <v>82</v>
      </c>
      <c r="AW130" s="175" t="s">
        <v>97</v>
      </c>
      <c r="AX130" s="175" t="s">
        <v>20</v>
      </c>
      <c r="AY130" s="175" t="s">
        <v>139</v>
      </c>
    </row>
    <row r="131" spans="2:65" s="6" customFormat="1" ht="15.75" customHeight="1">
      <c r="B131" s="23"/>
      <c r="C131" s="147" t="s">
        <v>192</v>
      </c>
      <c r="D131" s="147" t="s">
        <v>141</v>
      </c>
      <c r="E131" s="148" t="s">
        <v>193</v>
      </c>
      <c r="F131" s="149" t="s">
        <v>194</v>
      </c>
      <c r="G131" s="150" t="s">
        <v>152</v>
      </c>
      <c r="H131" s="151">
        <v>284</v>
      </c>
      <c r="I131" s="152"/>
      <c r="J131" s="153">
        <f>ROUND($I$131*$H$131,2)</f>
        <v>0</v>
      </c>
      <c r="K131" s="149"/>
      <c r="L131" s="43"/>
      <c r="M131" s="154"/>
      <c r="N131" s="155" t="s">
        <v>44</v>
      </c>
      <c r="O131" s="24"/>
      <c r="P131" s="156">
        <f>$O$131*$H$131</f>
        <v>0</v>
      </c>
      <c r="Q131" s="156">
        <v>0</v>
      </c>
      <c r="R131" s="156">
        <f>$Q$131*$H$131</f>
        <v>0</v>
      </c>
      <c r="S131" s="156">
        <v>0</v>
      </c>
      <c r="T131" s="157">
        <f>$S$131*$H$131</f>
        <v>0</v>
      </c>
      <c r="AR131" s="93" t="s">
        <v>145</v>
      </c>
      <c r="AT131" s="93" t="s">
        <v>141</v>
      </c>
      <c r="AU131" s="93" t="s">
        <v>82</v>
      </c>
      <c r="AY131" s="6" t="s">
        <v>139</v>
      </c>
      <c r="BE131" s="158">
        <f>IF($N$131="základní",$J$131,0)</f>
        <v>0</v>
      </c>
      <c r="BF131" s="158">
        <f>IF($N$131="snížená",$J$131,0)</f>
        <v>0</v>
      </c>
      <c r="BG131" s="158">
        <f>IF($N$131="zákl. přenesená",$J$131,0)</f>
        <v>0</v>
      </c>
      <c r="BH131" s="158">
        <f>IF($N$131="sníž. přenesená",$J$131,0)</f>
        <v>0</v>
      </c>
      <c r="BI131" s="158">
        <f>IF($N$131="nulová",$J$131,0)</f>
        <v>0</v>
      </c>
      <c r="BJ131" s="93" t="s">
        <v>20</v>
      </c>
      <c r="BK131" s="158">
        <f>ROUND($I$131*$H$131,2)</f>
        <v>0</v>
      </c>
      <c r="BL131" s="93" t="s">
        <v>145</v>
      </c>
      <c r="BM131" s="93" t="s">
        <v>195</v>
      </c>
    </row>
    <row r="132" spans="2:51" s="6" customFormat="1" ht="15.75" customHeight="1">
      <c r="B132" s="159"/>
      <c r="C132" s="160"/>
      <c r="D132" s="161" t="s">
        <v>147</v>
      </c>
      <c r="E132" s="162"/>
      <c r="F132" s="162" t="s">
        <v>196</v>
      </c>
      <c r="G132" s="160"/>
      <c r="H132" s="160"/>
      <c r="J132" s="160"/>
      <c r="K132" s="160"/>
      <c r="L132" s="163"/>
      <c r="M132" s="164"/>
      <c r="N132" s="160"/>
      <c r="O132" s="160"/>
      <c r="P132" s="160"/>
      <c r="Q132" s="160"/>
      <c r="R132" s="160"/>
      <c r="S132" s="160"/>
      <c r="T132" s="165"/>
      <c r="AT132" s="166" t="s">
        <v>147</v>
      </c>
      <c r="AU132" s="166" t="s">
        <v>82</v>
      </c>
      <c r="AV132" s="166" t="s">
        <v>20</v>
      </c>
      <c r="AW132" s="166" t="s">
        <v>97</v>
      </c>
      <c r="AX132" s="166" t="s">
        <v>73</v>
      </c>
      <c r="AY132" s="166" t="s">
        <v>139</v>
      </c>
    </row>
    <row r="133" spans="2:51" s="6" customFormat="1" ht="15.75" customHeight="1">
      <c r="B133" s="167"/>
      <c r="C133" s="168"/>
      <c r="D133" s="169" t="s">
        <v>147</v>
      </c>
      <c r="E133" s="168"/>
      <c r="F133" s="170" t="s">
        <v>197</v>
      </c>
      <c r="G133" s="168"/>
      <c r="H133" s="171">
        <v>19.8</v>
      </c>
      <c r="J133" s="168"/>
      <c r="K133" s="168"/>
      <c r="L133" s="172"/>
      <c r="M133" s="173"/>
      <c r="N133" s="168"/>
      <c r="O133" s="168"/>
      <c r="P133" s="168"/>
      <c r="Q133" s="168"/>
      <c r="R133" s="168"/>
      <c r="S133" s="168"/>
      <c r="T133" s="174"/>
      <c r="AT133" s="175" t="s">
        <v>147</v>
      </c>
      <c r="AU133" s="175" t="s">
        <v>82</v>
      </c>
      <c r="AV133" s="175" t="s">
        <v>82</v>
      </c>
      <c r="AW133" s="175" t="s">
        <v>97</v>
      </c>
      <c r="AX133" s="175" t="s">
        <v>73</v>
      </c>
      <c r="AY133" s="175" t="s">
        <v>139</v>
      </c>
    </row>
    <row r="134" spans="2:51" s="6" customFormat="1" ht="15.75" customHeight="1">
      <c r="B134" s="159"/>
      <c r="C134" s="160"/>
      <c r="D134" s="169" t="s">
        <v>147</v>
      </c>
      <c r="E134" s="160"/>
      <c r="F134" s="162" t="s">
        <v>198</v>
      </c>
      <c r="G134" s="160"/>
      <c r="H134" s="160"/>
      <c r="J134" s="160"/>
      <c r="K134" s="160"/>
      <c r="L134" s="163"/>
      <c r="M134" s="164"/>
      <c r="N134" s="160"/>
      <c r="O134" s="160"/>
      <c r="P134" s="160"/>
      <c r="Q134" s="160"/>
      <c r="R134" s="160"/>
      <c r="S134" s="160"/>
      <c r="T134" s="165"/>
      <c r="AT134" s="166" t="s">
        <v>147</v>
      </c>
      <c r="AU134" s="166" t="s">
        <v>82</v>
      </c>
      <c r="AV134" s="166" t="s">
        <v>20</v>
      </c>
      <c r="AW134" s="166" t="s">
        <v>97</v>
      </c>
      <c r="AX134" s="166" t="s">
        <v>73</v>
      </c>
      <c r="AY134" s="166" t="s">
        <v>139</v>
      </c>
    </row>
    <row r="135" spans="2:51" s="6" customFormat="1" ht="15.75" customHeight="1">
      <c r="B135" s="167"/>
      <c r="C135" s="168"/>
      <c r="D135" s="169" t="s">
        <v>147</v>
      </c>
      <c r="E135" s="168"/>
      <c r="F135" s="170" t="s">
        <v>199</v>
      </c>
      <c r="G135" s="168"/>
      <c r="H135" s="171">
        <v>264.2</v>
      </c>
      <c r="J135" s="168"/>
      <c r="K135" s="168"/>
      <c r="L135" s="172"/>
      <c r="M135" s="173"/>
      <c r="N135" s="168"/>
      <c r="O135" s="168"/>
      <c r="P135" s="168"/>
      <c r="Q135" s="168"/>
      <c r="R135" s="168"/>
      <c r="S135" s="168"/>
      <c r="T135" s="174"/>
      <c r="AT135" s="175" t="s">
        <v>147</v>
      </c>
      <c r="AU135" s="175" t="s">
        <v>82</v>
      </c>
      <c r="AV135" s="175" t="s">
        <v>82</v>
      </c>
      <c r="AW135" s="175" t="s">
        <v>97</v>
      </c>
      <c r="AX135" s="175" t="s">
        <v>73</v>
      </c>
      <c r="AY135" s="175" t="s">
        <v>139</v>
      </c>
    </row>
    <row r="136" spans="2:51" s="6" customFormat="1" ht="15.75" customHeight="1">
      <c r="B136" s="176"/>
      <c r="C136" s="177"/>
      <c r="D136" s="169" t="s">
        <v>147</v>
      </c>
      <c r="E136" s="177"/>
      <c r="F136" s="178" t="s">
        <v>179</v>
      </c>
      <c r="G136" s="177"/>
      <c r="H136" s="179">
        <v>284</v>
      </c>
      <c r="J136" s="177"/>
      <c r="K136" s="177"/>
      <c r="L136" s="180"/>
      <c r="M136" s="181"/>
      <c r="N136" s="177"/>
      <c r="O136" s="177"/>
      <c r="P136" s="177"/>
      <c r="Q136" s="177"/>
      <c r="R136" s="177"/>
      <c r="S136" s="177"/>
      <c r="T136" s="182"/>
      <c r="AT136" s="183" t="s">
        <v>147</v>
      </c>
      <c r="AU136" s="183" t="s">
        <v>82</v>
      </c>
      <c r="AV136" s="183" t="s">
        <v>145</v>
      </c>
      <c r="AW136" s="183" t="s">
        <v>97</v>
      </c>
      <c r="AX136" s="183" t="s">
        <v>20</v>
      </c>
      <c r="AY136" s="183" t="s">
        <v>139</v>
      </c>
    </row>
    <row r="137" spans="2:65" s="6" customFormat="1" ht="15.75" customHeight="1">
      <c r="B137" s="23"/>
      <c r="C137" s="147" t="s">
        <v>200</v>
      </c>
      <c r="D137" s="147" t="s">
        <v>141</v>
      </c>
      <c r="E137" s="148" t="s">
        <v>201</v>
      </c>
      <c r="F137" s="149" t="s">
        <v>202</v>
      </c>
      <c r="G137" s="150" t="s">
        <v>152</v>
      </c>
      <c r="H137" s="151">
        <v>142</v>
      </c>
      <c r="I137" s="152"/>
      <c r="J137" s="153">
        <f>ROUND($I$137*$H$137,2)</f>
        <v>0</v>
      </c>
      <c r="K137" s="149"/>
      <c r="L137" s="43"/>
      <c r="M137" s="154"/>
      <c r="N137" s="155" t="s">
        <v>44</v>
      </c>
      <c r="O137" s="24"/>
      <c r="P137" s="156">
        <f>$O$137*$H$137</f>
        <v>0</v>
      </c>
      <c r="Q137" s="156">
        <v>0</v>
      </c>
      <c r="R137" s="156">
        <f>$Q$137*$H$137</f>
        <v>0</v>
      </c>
      <c r="S137" s="156">
        <v>0</v>
      </c>
      <c r="T137" s="157">
        <f>$S$137*$H$137</f>
        <v>0</v>
      </c>
      <c r="AR137" s="93" t="s">
        <v>145</v>
      </c>
      <c r="AT137" s="93" t="s">
        <v>141</v>
      </c>
      <c r="AU137" s="93" t="s">
        <v>82</v>
      </c>
      <c r="AY137" s="6" t="s">
        <v>139</v>
      </c>
      <c r="BE137" s="158">
        <f>IF($N$137="základní",$J$137,0)</f>
        <v>0</v>
      </c>
      <c r="BF137" s="158">
        <f>IF($N$137="snížená",$J$137,0)</f>
        <v>0</v>
      </c>
      <c r="BG137" s="158">
        <f>IF($N$137="zákl. přenesená",$J$137,0)</f>
        <v>0</v>
      </c>
      <c r="BH137" s="158">
        <f>IF($N$137="sníž. přenesená",$J$137,0)</f>
        <v>0</v>
      </c>
      <c r="BI137" s="158">
        <f>IF($N$137="nulová",$J$137,0)</f>
        <v>0</v>
      </c>
      <c r="BJ137" s="93" t="s">
        <v>20</v>
      </c>
      <c r="BK137" s="158">
        <f>ROUND($I$137*$H$137,2)</f>
        <v>0</v>
      </c>
      <c r="BL137" s="93" t="s">
        <v>145</v>
      </c>
      <c r="BM137" s="93" t="s">
        <v>203</v>
      </c>
    </row>
    <row r="138" spans="2:51" s="6" customFormat="1" ht="15.75" customHeight="1">
      <c r="B138" s="159"/>
      <c r="C138" s="160"/>
      <c r="D138" s="161" t="s">
        <v>147</v>
      </c>
      <c r="E138" s="162"/>
      <c r="F138" s="162" t="s">
        <v>204</v>
      </c>
      <c r="G138" s="160"/>
      <c r="H138" s="160"/>
      <c r="J138" s="160"/>
      <c r="K138" s="160"/>
      <c r="L138" s="163"/>
      <c r="M138" s="164"/>
      <c r="N138" s="160"/>
      <c r="O138" s="160"/>
      <c r="P138" s="160"/>
      <c r="Q138" s="160"/>
      <c r="R138" s="160"/>
      <c r="S138" s="160"/>
      <c r="T138" s="165"/>
      <c r="AT138" s="166" t="s">
        <v>147</v>
      </c>
      <c r="AU138" s="166" t="s">
        <v>82</v>
      </c>
      <c r="AV138" s="166" t="s">
        <v>20</v>
      </c>
      <c r="AW138" s="166" t="s">
        <v>97</v>
      </c>
      <c r="AX138" s="166" t="s">
        <v>73</v>
      </c>
      <c r="AY138" s="166" t="s">
        <v>139</v>
      </c>
    </row>
    <row r="139" spans="2:51" s="6" customFormat="1" ht="15.75" customHeight="1">
      <c r="B139" s="167"/>
      <c r="C139" s="168"/>
      <c r="D139" s="169" t="s">
        <v>147</v>
      </c>
      <c r="E139" s="168"/>
      <c r="F139" s="170" t="s">
        <v>205</v>
      </c>
      <c r="G139" s="168"/>
      <c r="H139" s="171">
        <v>142</v>
      </c>
      <c r="J139" s="168"/>
      <c r="K139" s="168"/>
      <c r="L139" s="172"/>
      <c r="M139" s="173"/>
      <c r="N139" s="168"/>
      <c r="O139" s="168"/>
      <c r="P139" s="168"/>
      <c r="Q139" s="168"/>
      <c r="R139" s="168"/>
      <c r="S139" s="168"/>
      <c r="T139" s="174"/>
      <c r="AT139" s="175" t="s">
        <v>147</v>
      </c>
      <c r="AU139" s="175" t="s">
        <v>82</v>
      </c>
      <c r="AV139" s="175" t="s">
        <v>82</v>
      </c>
      <c r="AW139" s="175" t="s">
        <v>97</v>
      </c>
      <c r="AX139" s="175" t="s">
        <v>20</v>
      </c>
      <c r="AY139" s="175" t="s">
        <v>139</v>
      </c>
    </row>
    <row r="140" spans="2:65" s="6" customFormat="1" ht="15.75" customHeight="1">
      <c r="B140" s="23"/>
      <c r="C140" s="147" t="s">
        <v>206</v>
      </c>
      <c r="D140" s="147" t="s">
        <v>141</v>
      </c>
      <c r="E140" s="148" t="s">
        <v>207</v>
      </c>
      <c r="F140" s="149" t="s">
        <v>208</v>
      </c>
      <c r="G140" s="150" t="s">
        <v>152</v>
      </c>
      <c r="H140" s="151">
        <v>81.6</v>
      </c>
      <c r="I140" s="152"/>
      <c r="J140" s="153">
        <f>ROUND($I$140*$H$140,2)</f>
        <v>0</v>
      </c>
      <c r="K140" s="149"/>
      <c r="L140" s="43"/>
      <c r="M140" s="154"/>
      <c r="N140" s="155" t="s">
        <v>44</v>
      </c>
      <c r="O140" s="24"/>
      <c r="P140" s="156">
        <f>$O$140*$H$140</f>
        <v>0</v>
      </c>
      <c r="Q140" s="156">
        <v>0</v>
      </c>
      <c r="R140" s="156">
        <f>$Q$140*$H$140</f>
        <v>0</v>
      </c>
      <c r="S140" s="156">
        <v>0</v>
      </c>
      <c r="T140" s="157">
        <f>$S$140*$H$140</f>
        <v>0</v>
      </c>
      <c r="AR140" s="93" t="s">
        <v>145</v>
      </c>
      <c r="AT140" s="93" t="s">
        <v>141</v>
      </c>
      <c r="AU140" s="93" t="s">
        <v>82</v>
      </c>
      <c r="AY140" s="6" t="s">
        <v>139</v>
      </c>
      <c r="BE140" s="158">
        <f>IF($N$140="základní",$J$140,0)</f>
        <v>0</v>
      </c>
      <c r="BF140" s="158">
        <f>IF($N$140="snížená",$J$140,0)</f>
        <v>0</v>
      </c>
      <c r="BG140" s="158">
        <f>IF($N$140="zákl. přenesená",$J$140,0)</f>
        <v>0</v>
      </c>
      <c r="BH140" s="158">
        <f>IF($N$140="sníž. přenesená",$J$140,0)</f>
        <v>0</v>
      </c>
      <c r="BI140" s="158">
        <f>IF($N$140="nulová",$J$140,0)</f>
        <v>0</v>
      </c>
      <c r="BJ140" s="93" t="s">
        <v>20</v>
      </c>
      <c r="BK140" s="158">
        <f>ROUND($I$140*$H$140,2)</f>
        <v>0</v>
      </c>
      <c r="BL140" s="93" t="s">
        <v>145</v>
      </c>
      <c r="BM140" s="93" t="s">
        <v>209</v>
      </c>
    </row>
    <row r="141" spans="2:51" s="6" customFormat="1" ht="15.75" customHeight="1">
      <c r="B141" s="159"/>
      <c r="C141" s="160"/>
      <c r="D141" s="161" t="s">
        <v>147</v>
      </c>
      <c r="E141" s="162"/>
      <c r="F141" s="162" t="s">
        <v>210</v>
      </c>
      <c r="G141" s="160"/>
      <c r="H141" s="160"/>
      <c r="J141" s="160"/>
      <c r="K141" s="160"/>
      <c r="L141" s="163"/>
      <c r="M141" s="164"/>
      <c r="N141" s="160"/>
      <c r="O141" s="160"/>
      <c r="P141" s="160"/>
      <c r="Q141" s="160"/>
      <c r="R141" s="160"/>
      <c r="S141" s="160"/>
      <c r="T141" s="165"/>
      <c r="AT141" s="166" t="s">
        <v>147</v>
      </c>
      <c r="AU141" s="166" t="s">
        <v>82</v>
      </c>
      <c r="AV141" s="166" t="s">
        <v>20</v>
      </c>
      <c r="AW141" s="166" t="s">
        <v>97</v>
      </c>
      <c r="AX141" s="166" t="s">
        <v>73</v>
      </c>
      <c r="AY141" s="166" t="s">
        <v>139</v>
      </c>
    </row>
    <row r="142" spans="2:51" s="6" customFormat="1" ht="15.75" customHeight="1">
      <c r="B142" s="159"/>
      <c r="C142" s="160"/>
      <c r="D142" s="169" t="s">
        <v>147</v>
      </c>
      <c r="E142" s="160"/>
      <c r="F142" s="162" t="s">
        <v>196</v>
      </c>
      <c r="G142" s="160"/>
      <c r="H142" s="160"/>
      <c r="J142" s="160"/>
      <c r="K142" s="160"/>
      <c r="L142" s="163"/>
      <c r="M142" s="164"/>
      <c r="N142" s="160"/>
      <c r="O142" s="160"/>
      <c r="P142" s="160"/>
      <c r="Q142" s="160"/>
      <c r="R142" s="160"/>
      <c r="S142" s="160"/>
      <c r="T142" s="165"/>
      <c r="AT142" s="166" t="s">
        <v>147</v>
      </c>
      <c r="AU142" s="166" t="s">
        <v>82</v>
      </c>
      <c r="AV142" s="166" t="s">
        <v>20</v>
      </c>
      <c r="AW142" s="166" t="s">
        <v>97</v>
      </c>
      <c r="AX142" s="166" t="s">
        <v>73</v>
      </c>
      <c r="AY142" s="166" t="s">
        <v>139</v>
      </c>
    </row>
    <row r="143" spans="2:51" s="6" customFormat="1" ht="15.75" customHeight="1">
      <c r="B143" s="167"/>
      <c r="C143" s="168"/>
      <c r="D143" s="169" t="s">
        <v>147</v>
      </c>
      <c r="E143" s="168"/>
      <c r="F143" s="170" t="s">
        <v>211</v>
      </c>
      <c r="G143" s="168"/>
      <c r="H143" s="171">
        <v>5.28</v>
      </c>
      <c r="J143" s="168"/>
      <c r="K143" s="168"/>
      <c r="L143" s="172"/>
      <c r="M143" s="173"/>
      <c r="N143" s="168"/>
      <c r="O143" s="168"/>
      <c r="P143" s="168"/>
      <c r="Q143" s="168"/>
      <c r="R143" s="168"/>
      <c r="S143" s="168"/>
      <c r="T143" s="174"/>
      <c r="AT143" s="175" t="s">
        <v>147</v>
      </c>
      <c r="AU143" s="175" t="s">
        <v>82</v>
      </c>
      <c r="AV143" s="175" t="s">
        <v>82</v>
      </c>
      <c r="AW143" s="175" t="s">
        <v>97</v>
      </c>
      <c r="AX143" s="175" t="s">
        <v>73</v>
      </c>
      <c r="AY143" s="175" t="s">
        <v>139</v>
      </c>
    </row>
    <row r="144" spans="2:51" s="6" customFormat="1" ht="15.75" customHeight="1">
      <c r="B144" s="159"/>
      <c r="C144" s="160"/>
      <c r="D144" s="169" t="s">
        <v>147</v>
      </c>
      <c r="E144" s="160"/>
      <c r="F144" s="162" t="s">
        <v>198</v>
      </c>
      <c r="G144" s="160"/>
      <c r="H144" s="160"/>
      <c r="J144" s="160"/>
      <c r="K144" s="160"/>
      <c r="L144" s="163"/>
      <c r="M144" s="164"/>
      <c r="N144" s="160"/>
      <c r="O144" s="160"/>
      <c r="P144" s="160"/>
      <c r="Q144" s="160"/>
      <c r="R144" s="160"/>
      <c r="S144" s="160"/>
      <c r="T144" s="165"/>
      <c r="AT144" s="166" t="s">
        <v>147</v>
      </c>
      <c r="AU144" s="166" t="s">
        <v>82</v>
      </c>
      <c r="AV144" s="166" t="s">
        <v>20</v>
      </c>
      <c r="AW144" s="166" t="s">
        <v>97</v>
      </c>
      <c r="AX144" s="166" t="s">
        <v>73</v>
      </c>
      <c r="AY144" s="166" t="s">
        <v>139</v>
      </c>
    </row>
    <row r="145" spans="2:51" s="6" customFormat="1" ht="15.75" customHeight="1">
      <c r="B145" s="167"/>
      <c r="C145" s="168"/>
      <c r="D145" s="169" t="s">
        <v>147</v>
      </c>
      <c r="E145" s="168"/>
      <c r="F145" s="170" t="s">
        <v>212</v>
      </c>
      <c r="G145" s="168"/>
      <c r="H145" s="171">
        <v>79.2</v>
      </c>
      <c r="J145" s="168"/>
      <c r="K145" s="168"/>
      <c r="L145" s="172"/>
      <c r="M145" s="173"/>
      <c r="N145" s="168"/>
      <c r="O145" s="168"/>
      <c r="P145" s="168"/>
      <c r="Q145" s="168"/>
      <c r="R145" s="168"/>
      <c r="S145" s="168"/>
      <c r="T145" s="174"/>
      <c r="AT145" s="175" t="s">
        <v>147</v>
      </c>
      <c r="AU145" s="175" t="s">
        <v>82</v>
      </c>
      <c r="AV145" s="175" t="s">
        <v>82</v>
      </c>
      <c r="AW145" s="175" t="s">
        <v>97</v>
      </c>
      <c r="AX145" s="175" t="s">
        <v>73</v>
      </c>
      <c r="AY145" s="175" t="s">
        <v>139</v>
      </c>
    </row>
    <row r="146" spans="2:51" s="6" customFormat="1" ht="15.75" customHeight="1">
      <c r="B146" s="184"/>
      <c r="C146" s="185"/>
      <c r="D146" s="169" t="s">
        <v>147</v>
      </c>
      <c r="E146" s="185"/>
      <c r="F146" s="186" t="s">
        <v>213</v>
      </c>
      <c r="G146" s="185"/>
      <c r="H146" s="187">
        <v>84.48</v>
      </c>
      <c r="J146" s="185"/>
      <c r="K146" s="185"/>
      <c r="L146" s="188"/>
      <c r="M146" s="189"/>
      <c r="N146" s="185"/>
      <c r="O146" s="185"/>
      <c r="P146" s="185"/>
      <c r="Q146" s="185"/>
      <c r="R146" s="185"/>
      <c r="S146" s="185"/>
      <c r="T146" s="190"/>
      <c r="AT146" s="191" t="s">
        <v>147</v>
      </c>
      <c r="AU146" s="191" t="s">
        <v>82</v>
      </c>
      <c r="AV146" s="191" t="s">
        <v>157</v>
      </c>
      <c r="AW146" s="191" t="s">
        <v>97</v>
      </c>
      <c r="AX146" s="191" t="s">
        <v>73</v>
      </c>
      <c r="AY146" s="191" t="s">
        <v>139</v>
      </c>
    </row>
    <row r="147" spans="2:51" s="6" customFormat="1" ht="15.75" customHeight="1">
      <c r="B147" s="159"/>
      <c r="C147" s="160"/>
      <c r="D147" s="169" t="s">
        <v>147</v>
      </c>
      <c r="E147" s="160"/>
      <c r="F147" s="162" t="s">
        <v>214</v>
      </c>
      <c r="G147" s="160"/>
      <c r="H147" s="160"/>
      <c r="J147" s="160"/>
      <c r="K147" s="160"/>
      <c r="L147" s="163"/>
      <c r="M147" s="164"/>
      <c r="N147" s="160"/>
      <c r="O147" s="160"/>
      <c r="P147" s="160"/>
      <c r="Q147" s="160"/>
      <c r="R147" s="160"/>
      <c r="S147" s="160"/>
      <c r="T147" s="165"/>
      <c r="AT147" s="166" t="s">
        <v>147</v>
      </c>
      <c r="AU147" s="166" t="s">
        <v>82</v>
      </c>
      <c r="AV147" s="166" t="s">
        <v>20</v>
      </c>
      <c r="AW147" s="166" t="s">
        <v>97</v>
      </c>
      <c r="AX147" s="166" t="s">
        <v>73</v>
      </c>
      <c r="AY147" s="166" t="s">
        <v>139</v>
      </c>
    </row>
    <row r="148" spans="2:51" s="6" customFormat="1" ht="15.75" customHeight="1">
      <c r="B148" s="167"/>
      <c r="C148" s="168"/>
      <c r="D148" s="169" t="s">
        <v>147</v>
      </c>
      <c r="E148" s="168"/>
      <c r="F148" s="170" t="s">
        <v>215</v>
      </c>
      <c r="G148" s="168"/>
      <c r="H148" s="171">
        <v>-0.094</v>
      </c>
      <c r="J148" s="168"/>
      <c r="K148" s="168"/>
      <c r="L148" s="172"/>
      <c r="M148" s="173"/>
      <c r="N148" s="168"/>
      <c r="O148" s="168"/>
      <c r="P148" s="168"/>
      <c r="Q148" s="168"/>
      <c r="R148" s="168"/>
      <c r="S148" s="168"/>
      <c r="T148" s="174"/>
      <c r="AT148" s="175" t="s">
        <v>147</v>
      </c>
      <c r="AU148" s="175" t="s">
        <v>82</v>
      </c>
      <c r="AV148" s="175" t="s">
        <v>82</v>
      </c>
      <c r="AW148" s="175" t="s">
        <v>97</v>
      </c>
      <c r="AX148" s="175" t="s">
        <v>73</v>
      </c>
      <c r="AY148" s="175" t="s">
        <v>139</v>
      </c>
    </row>
    <row r="149" spans="2:51" s="6" customFormat="1" ht="15.75" customHeight="1">
      <c r="B149" s="167"/>
      <c r="C149" s="168"/>
      <c r="D149" s="169" t="s">
        <v>147</v>
      </c>
      <c r="E149" s="168"/>
      <c r="F149" s="170" t="s">
        <v>216</v>
      </c>
      <c r="G149" s="168"/>
      <c r="H149" s="171">
        <v>-2.826</v>
      </c>
      <c r="J149" s="168"/>
      <c r="K149" s="168"/>
      <c r="L149" s="172"/>
      <c r="M149" s="173"/>
      <c r="N149" s="168"/>
      <c r="O149" s="168"/>
      <c r="P149" s="168"/>
      <c r="Q149" s="168"/>
      <c r="R149" s="168"/>
      <c r="S149" s="168"/>
      <c r="T149" s="174"/>
      <c r="AT149" s="175" t="s">
        <v>147</v>
      </c>
      <c r="AU149" s="175" t="s">
        <v>82</v>
      </c>
      <c r="AV149" s="175" t="s">
        <v>82</v>
      </c>
      <c r="AW149" s="175" t="s">
        <v>97</v>
      </c>
      <c r="AX149" s="175" t="s">
        <v>73</v>
      </c>
      <c r="AY149" s="175" t="s">
        <v>139</v>
      </c>
    </row>
    <row r="150" spans="2:51" s="6" customFormat="1" ht="15.75" customHeight="1">
      <c r="B150" s="167"/>
      <c r="C150" s="168"/>
      <c r="D150" s="169" t="s">
        <v>147</v>
      </c>
      <c r="E150" s="168"/>
      <c r="F150" s="170" t="s">
        <v>217</v>
      </c>
      <c r="G150" s="168"/>
      <c r="H150" s="171">
        <v>0.04</v>
      </c>
      <c r="J150" s="168"/>
      <c r="K150" s="168"/>
      <c r="L150" s="172"/>
      <c r="M150" s="173"/>
      <c r="N150" s="168"/>
      <c r="O150" s="168"/>
      <c r="P150" s="168"/>
      <c r="Q150" s="168"/>
      <c r="R150" s="168"/>
      <c r="S150" s="168"/>
      <c r="T150" s="174"/>
      <c r="AT150" s="175" t="s">
        <v>147</v>
      </c>
      <c r="AU150" s="175" t="s">
        <v>82</v>
      </c>
      <c r="AV150" s="175" t="s">
        <v>82</v>
      </c>
      <c r="AW150" s="175" t="s">
        <v>97</v>
      </c>
      <c r="AX150" s="175" t="s">
        <v>73</v>
      </c>
      <c r="AY150" s="175" t="s">
        <v>139</v>
      </c>
    </row>
    <row r="151" spans="2:51" s="6" customFormat="1" ht="15.75" customHeight="1">
      <c r="B151" s="176"/>
      <c r="C151" s="177"/>
      <c r="D151" s="169" t="s">
        <v>147</v>
      </c>
      <c r="E151" s="177"/>
      <c r="F151" s="178" t="s">
        <v>179</v>
      </c>
      <c r="G151" s="177"/>
      <c r="H151" s="179">
        <v>81.6</v>
      </c>
      <c r="J151" s="177"/>
      <c r="K151" s="177"/>
      <c r="L151" s="180"/>
      <c r="M151" s="181"/>
      <c r="N151" s="177"/>
      <c r="O151" s="177"/>
      <c r="P151" s="177"/>
      <c r="Q151" s="177"/>
      <c r="R151" s="177"/>
      <c r="S151" s="177"/>
      <c r="T151" s="182"/>
      <c r="AT151" s="183" t="s">
        <v>147</v>
      </c>
      <c r="AU151" s="183" t="s">
        <v>82</v>
      </c>
      <c r="AV151" s="183" t="s">
        <v>145</v>
      </c>
      <c r="AW151" s="183" t="s">
        <v>97</v>
      </c>
      <c r="AX151" s="183" t="s">
        <v>20</v>
      </c>
      <c r="AY151" s="183" t="s">
        <v>139</v>
      </c>
    </row>
    <row r="152" spans="2:65" s="6" customFormat="1" ht="15.75" customHeight="1">
      <c r="B152" s="23"/>
      <c r="C152" s="192" t="s">
        <v>218</v>
      </c>
      <c r="D152" s="192" t="s">
        <v>219</v>
      </c>
      <c r="E152" s="193" t="s">
        <v>220</v>
      </c>
      <c r="F152" s="194" t="s">
        <v>221</v>
      </c>
      <c r="G152" s="195" t="s">
        <v>222</v>
      </c>
      <c r="H152" s="196">
        <v>151.262</v>
      </c>
      <c r="I152" s="197"/>
      <c r="J152" s="198">
        <f>ROUND($I$152*$H$152,2)</f>
        <v>0</v>
      </c>
      <c r="K152" s="194"/>
      <c r="L152" s="199"/>
      <c r="M152" s="200"/>
      <c r="N152" s="201" t="s">
        <v>44</v>
      </c>
      <c r="O152" s="24"/>
      <c r="P152" s="156">
        <f>$O$152*$H$152</f>
        <v>0</v>
      </c>
      <c r="Q152" s="156">
        <v>1</v>
      </c>
      <c r="R152" s="156">
        <f>$Q$152*$H$152</f>
        <v>151.262</v>
      </c>
      <c r="S152" s="156">
        <v>0</v>
      </c>
      <c r="T152" s="157">
        <f>$S$152*$H$152</f>
        <v>0</v>
      </c>
      <c r="AR152" s="93" t="s">
        <v>192</v>
      </c>
      <c r="AT152" s="93" t="s">
        <v>219</v>
      </c>
      <c r="AU152" s="93" t="s">
        <v>82</v>
      </c>
      <c r="AY152" s="6" t="s">
        <v>139</v>
      </c>
      <c r="BE152" s="158">
        <f>IF($N$152="základní",$J$152,0)</f>
        <v>0</v>
      </c>
      <c r="BF152" s="158">
        <f>IF($N$152="snížená",$J$152,0)</f>
        <v>0</v>
      </c>
      <c r="BG152" s="158">
        <f>IF($N$152="zákl. přenesená",$J$152,0)</f>
        <v>0</v>
      </c>
      <c r="BH152" s="158">
        <f>IF($N$152="sníž. přenesená",$J$152,0)</f>
        <v>0</v>
      </c>
      <c r="BI152" s="158">
        <f>IF($N$152="nulová",$J$152,0)</f>
        <v>0</v>
      </c>
      <c r="BJ152" s="93" t="s">
        <v>20</v>
      </c>
      <c r="BK152" s="158">
        <f>ROUND($I$152*$H$152,2)</f>
        <v>0</v>
      </c>
      <c r="BL152" s="93" t="s">
        <v>145</v>
      </c>
      <c r="BM152" s="93" t="s">
        <v>223</v>
      </c>
    </row>
    <row r="153" spans="2:51" s="6" customFormat="1" ht="15.75" customHeight="1">
      <c r="B153" s="159"/>
      <c r="C153" s="160"/>
      <c r="D153" s="161" t="s">
        <v>147</v>
      </c>
      <c r="E153" s="162"/>
      <c r="F153" s="162" t="s">
        <v>224</v>
      </c>
      <c r="G153" s="160"/>
      <c r="H153" s="160"/>
      <c r="J153" s="160"/>
      <c r="K153" s="160"/>
      <c r="L153" s="163"/>
      <c r="M153" s="164"/>
      <c r="N153" s="160"/>
      <c r="O153" s="160"/>
      <c r="P153" s="160"/>
      <c r="Q153" s="160"/>
      <c r="R153" s="160"/>
      <c r="S153" s="160"/>
      <c r="T153" s="165"/>
      <c r="AT153" s="166" t="s">
        <v>147</v>
      </c>
      <c r="AU153" s="166" t="s">
        <v>82</v>
      </c>
      <c r="AV153" s="166" t="s">
        <v>20</v>
      </c>
      <c r="AW153" s="166" t="s">
        <v>97</v>
      </c>
      <c r="AX153" s="166" t="s">
        <v>73</v>
      </c>
      <c r="AY153" s="166" t="s">
        <v>139</v>
      </c>
    </row>
    <row r="154" spans="2:51" s="6" customFormat="1" ht="15.75" customHeight="1">
      <c r="B154" s="159"/>
      <c r="C154" s="160"/>
      <c r="D154" s="169" t="s">
        <v>147</v>
      </c>
      <c r="E154" s="160"/>
      <c r="F154" s="162" t="s">
        <v>225</v>
      </c>
      <c r="G154" s="160"/>
      <c r="H154" s="160"/>
      <c r="J154" s="160"/>
      <c r="K154" s="160"/>
      <c r="L154" s="163"/>
      <c r="M154" s="164"/>
      <c r="N154" s="160"/>
      <c r="O154" s="160"/>
      <c r="P154" s="160"/>
      <c r="Q154" s="160"/>
      <c r="R154" s="160"/>
      <c r="S154" s="160"/>
      <c r="T154" s="165"/>
      <c r="AT154" s="166" t="s">
        <v>147</v>
      </c>
      <c r="AU154" s="166" t="s">
        <v>82</v>
      </c>
      <c r="AV154" s="166" t="s">
        <v>20</v>
      </c>
      <c r="AW154" s="166" t="s">
        <v>97</v>
      </c>
      <c r="AX154" s="166" t="s">
        <v>73</v>
      </c>
      <c r="AY154" s="166" t="s">
        <v>139</v>
      </c>
    </row>
    <row r="155" spans="2:51" s="6" customFormat="1" ht="15.75" customHeight="1">
      <c r="B155" s="167"/>
      <c r="C155" s="168"/>
      <c r="D155" s="169" t="s">
        <v>147</v>
      </c>
      <c r="E155" s="168"/>
      <c r="F155" s="170" t="s">
        <v>226</v>
      </c>
      <c r="G155" s="168"/>
      <c r="H155" s="171">
        <v>151.262</v>
      </c>
      <c r="J155" s="168"/>
      <c r="K155" s="168"/>
      <c r="L155" s="172"/>
      <c r="M155" s="173"/>
      <c r="N155" s="168"/>
      <c r="O155" s="168"/>
      <c r="P155" s="168"/>
      <c r="Q155" s="168"/>
      <c r="R155" s="168"/>
      <c r="S155" s="168"/>
      <c r="T155" s="174"/>
      <c r="AT155" s="175" t="s">
        <v>147</v>
      </c>
      <c r="AU155" s="175" t="s">
        <v>82</v>
      </c>
      <c r="AV155" s="175" t="s">
        <v>82</v>
      </c>
      <c r="AW155" s="175" t="s">
        <v>97</v>
      </c>
      <c r="AX155" s="175" t="s">
        <v>20</v>
      </c>
      <c r="AY155" s="175" t="s">
        <v>139</v>
      </c>
    </row>
    <row r="156" spans="2:65" s="6" customFormat="1" ht="15.75" customHeight="1">
      <c r="B156" s="23"/>
      <c r="C156" s="147" t="s">
        <v>227</v>
      </c>
      <c r="D156" s="147" t="s">
        <v>141</v>
      </c>
      <c r="E156" s="148" t="s">
        <v>228</v>
      </c>
      <c r="F156" s="149" t="s">
        <v>229</v>
      </c>
      <c r="G156" s="150" t="s">
        <v>152</v>
      </c>
      <c r="H156" s="151">
        <v>171.1</v>
      </c>
      <c r="I156" s="152"/>
      <c r="J156" s="153">
        <f>ROUND($I$156*$H$156,2)</f>
        <v>0</v>
      </c>
      <c r="K156" s="149"/>
      <c r="L156" s="43"/>
      <c r="M156" s="154"/>
      <c r="N156" s="155" t="s">
        <v>44</v>
      </c>
      <c r="O156" s="24"/>
      <c r="P156" s="156">
        <f>$O$156*$H$156</f>
        <v>0</v>
      </c>
      <c r="Q156" s="156">
        <v>0</v>
      </c>
      <c r="R156" s="156">
        <f>$Q$156*$H$156</f>
        <v>0</v>
      </c>
      <c r="S156" s="156">
        <v>0</v>
      </c>
      <c r="T156" s="157">
        <f>$S$156*$H$156</f>
        <v>0</v>
      </c>
      <c r="AR156" s="93" t="s">
        <v>145</v>
      </c>
      <c r="AT156" s="93" t="s">
        <v>141</v>
      </c>
      <c r="AU156" s="93" t="s">
        <v>82</v>
      </c>
      <c r="AY156" s="6" t="s">
        <v>139</v>
      </c>
      <c r="BE156" s="158">
        <f>IF($N$156="základní",$J$156,0)</f>
        <v>0</v>
      </c>
      <c r="BF156" s="158">
        <f>IF($N$156="snížená",$J$156,0)</f>
        <v>0</v>
      </c>
      <c r="BG156" s="158">
        <f>IF($N$156="zákl. přenesená",$J$156,0)</f>
        <v>0</v>
      </c>
      <c r="BH156" s="158">
        <f>IF($N$156="sníž. přenesená",$J$156,0)</f>
        <v>0</v>
      </c>
      <c r="BI156" s="158">
        <f>IF($N$156="nulová",$J$156,0)</f>
        <v>0</v>
      </c>
      <c r="BJ156" s="93" t="s">
        <v>20</v>
      </c>
      <c r="BK156" s="158">
        <f>ROUND($I$156*$H$156,2)</f>
        <v>0</v>
      </c>
      <c r="BL156" s="93" t="s">
        <v>145</v>
      </c>
      <c r="BM156" s="93" t="s">
        <v>230</v>
      </c>
    </row>
    <row r="157" spans="2:51" s="6" customFormat="1" ht="15.75" customHeight="1">
      <c r="B157" s="159"/>
      <c r="C157" s="160"/>
      <c r="D157" s="161" t="s">
        <v>147</v>
      </c>
      <c r="E157" s="162"/>
      <c r="F157" s="162" t="s">
        <v>231</v>
      </c>
      <c r="G157" s="160"/>
      <c r="H157" s="160"/>
      <c r="J157" s="160"/>
      <c r="K157" s="160"/>
      <c r="L157" s="163"/>
      <c r="M157" s="164"/>
      <c r="N157" s="160"/>
      <c r="O157" s="160"/>
      <c r="P157" s="160"/>
      <c r="Q157" s="160"/>
      <c r="R157" s="160"/>
      <c r="S157" s="160"/>
      <c r="T157" s="165"/>
      <c r="AT157" s="166" t="s">
        <v>147</v>
      </c>
      <c r="AU157" s="166" t="s">
        <v>82</v>
      </c>
      <c r="AV157" s="166" t="s">
        <v>20</v>
      </c>
      <c r="AW157" s="166" t="s">
        <v>97</v>
      </c>
      <c r="AX157" s="166" t="s">
        <v>73</v>
      </c>
      <c r="AY157" s="166" t="s">
        <v>139</v>
      </c>
    </row>
    <row r="158" spans="2:51" s="6" customFormat="1" ht="15.75" customHeight="1">
      <c r="B158" s="159"/>
      <c r="C158" s="160"/>
      <c r="D158" s="169" t="s">
        <v>147</v>
      </c>
      <c r="E158" s="160"/>
      <c r="F158" s="162" t="s">
        <v>232</v>
      </c>
      <c r="G158" s="160"/>
      <c r="H158" s="160"/>
      <c r="J158" s="160"/>
      <c r="K158" s="160"/>
      <c r="L158" s="163"/>
      <c r="M158" s="164"/>
      <c r="N158" s="160"/>
      <c r="O158" s="160"/>
      <c r="P158" s="160"/>
      <c r="Q158" s="160"/>
      <c r="R158" s="160"/>
      <c r="S158" s="160"/>
      <c r="T158" s="165"/>
      <c r="AT158" s="166" t="s">
        <v>147</v>
      </c>
      <c r="AU158" s="166" t="s">
        <v>82</v>
      </c>
      <c r="AV158" s="166" t="s">
        <v>20</v>
      </c>
      <c r="AW158" s="166" t="s">
        <v>97</v>
      </c>
      <c r="AX158" s="166" t="s">
        <v>73</v>
      </c>
      <c r="AY158" s="166" t="s">
        <v>139</v>
      </c>
    </row>
    <row r="159" spans="2:51" s="6" customFormat="1" ht="15.75" customHeight="1">
      <c r="B159" s="167"/>
      <c r="C159" s="168"/>
      <c r="D159" s="169" t="s">
        <v>147</v>
      </c>
      <c r="E159" s="168"/>
      <c r="F159" s="170" t="s">
        <v>233</v>
      </c>
      <c r="G159" s="168"/>
      <c r="H159" s="171">
        <v>284</v>
      </c>
      <c r="J159" s="168"/>
      <c r="K159" s="168"/>
      <c r="L159" s="172"/>
      <c r="M159" s="173"/>
      <c r="N159" s="168"/>
      <c r="O159" s="168"/>
      <c r="P159" s="168"/>
      <c r="Q159" s="168"/>
      <c r="R159" s="168"/>
      <c r="S159" s="168"/>
      <c r="T159" s="174"/>
      <c r="AT159" s="175" t="s">
        <v>147</v>
      </c>
      <c r="AU159" s="175" t="s">
        <v>82</v>
      </c>
      <c r="AV159" s="175" t="s">
        <v>82</v>
      </c>
      <c r="AW159" s="175" t="s">
        <v>97</v>
      </c>
      <c r="AX159" s="175" t="s">
        <v>73</v>
      </c>
      <c r="AY159" s="175" t="s">
        <v>139</v>
      </c>
    </row>
    <row r="160" spans="2:51" s="6" customFormat="1" ht="15.75" customHeight="1">
      <c r="B160" s="159"/>
      <c r="C160" s="160"/>
      <c r="D160" s="169" t="s">
        <v>147</v>
      </c>
      <c r="E160" s="160"/>
      <c r="F160" s="162" t="s">
        <v>234</v>
      </c>
      <c r="G160" s="160"/>
      <c r="H160" s="160"/>
      <c r="J160" s="160"/>
      <c r="K160" s="160"/>
      <c r="L160" s="163"/>
      <c r="M160" s="164"/>
      <c r="N160" s="160"/>
      <c r="O160" s="160"/>
      <c r="P160" s="160"/>
      <c r="Q160" s="160"/>
      <c r="R160" s="160"/>
      <c r="S160" s="160"/>
      <c r="T160" s="165"/>
      <c r="AT160" s="166" t="s">
        <v>147</v>
      </c>
      <c r="AU160" s="166" t="s">
        <v>82</v>
      </c>
      <c r="AV160" s="166" t="s">
        <v>20</v>
      </c>
      <c r="AW160" s="166" t="s">
        <v>97</v>
      </c>
      <c r="AX160" s="166" t="s">
        <v>73</v>
      </c>
      <c r="AY160" s="166" t="s">
        <v>139</v>
      </c>
    </row>
    <row r="161" spans="2:51" s="6" customFormat="1" ht="15.75" customHeight="1">
      <c r="B161" s="159"/>
      <c r="C161" s="160"/>
      <c r="D161" s="169" t="s">
        <v>147</v>
      </c>
      <c r="E161" s="160"/>
      <c r="F161" s="162" t="s">
        <v>235</v>
      </c>
      <c r="G161" s="160"/>
      <c r="H161" s="160"/>
      <c r="J161" s="160"/>
      <c r="K161" s="160"/>
      <c r="L161" s="163"/>
      <c r="M161" s="164"/>
      <c r="N161" s="160"/>
      <c r="O161" s="160"/>
      <c r="P161" s="160"/>
      <c r="Q161" s="160"/>
      <c r="R161" s="160"/>
      <c r="S161" s="160"/>
      <c r="T161" s="165"/>
      <c r="AT161" s="166" t="s">
        <v>147</v>
      </c>
      <c r="AU161" s="166" t="s">
        <v>82</v>
      </c>
      <c r="AV161" s="166" t="s">
        <v>20</v>
      </c>
      <c r="AW161" s="166" t="s">
        <v>97</v>
      </c>
      <c r="AX161" s="166" t="s">
        <v>73</v>
      </c>
      <c r="AY161" s="166" t="s">
        <v>139</v>
      </c>
    </row>
    <row r="162" spans="2:51" s="6" customFormat="1" ht="15.75" customHeight="1">
      <c r="B162" s="167"/>
      <c r="C162" s="168"/>
      <c r="D162" s="169" t="s">
        <v>147</v>
      </c>
      <c r="E162" s="168"/>
      <c r="F162" s="170" t="s">
        <v>236</v>
      </c>
      <c r="G162" s="168"/>
      <c r="H162" s="171">
        <v>-84.5</v>
      </c>
      <c r="J162" s="168"/>
      <c r="K162" s="168"/>
      <c r="L162" s="172"/>
      <c r="M162" s="173"/>
      <c r="N162" s="168"/>
      <c r="O162" s="168"/>
      <c r="P162" s="168"/>
      <c r="Q162" s="168"/>
      <c r="R162" s="168"/>
      <c r="S162" s="168"/>
      <c r="T162" s="174"/>
      <c r="AT162" s="175" t="s">
        <v>147</v>
      </c>
      <c r="AU162" s="175" t="s">
        <v>82</v>
      </c>
      <c r="AV162" s="175" t="s">
        <v>82</v>
      </c>
      <c r="AW162" s="175" t="s">
        <v>97</v>
      </c>
      <c r="AX162" s="175" t="s">
        <v>73</v>
      </c>
      <c r="AY162" s="175" t="s">
        <v>139</v>
      </c>
    </row>
    <row r="163" spans="2:51" s="6" customFormat="1" ht="15.75" customHeight="1">
      <c r="B163" s="159"/>
      <c r="C163" s="160"/>
      <c r="D163" s="169" t="s">
        <v>147</v>
      </c>
      <c r="E163" s="160"/>
      <c r="F163" s="162" t="s">
        <v>237</v>
      </c>
      <c r="G163" s="160"/>
      <c r="H163" s="160"/>
      <c r="J163" s="160"/>
      <c r="K163" s="160"/>
      <c r="L163" s="163"/>
      <c r="M163" s="164"/>
      <c r="N163" s="160"/>
      <c r="O163" s="160"/>
      <c r="P163" s="160"/>
      <c r="Q163" s="160"/>
      <c r="R163" s="160"/>
      <c r="S163" s="160"/>
      <c r="T163" s="165"/>
      <c r="AT163" s="166" t="s">
        <v>147</v>
      </c>
      <c r="AU163" s="166" t="s">
        <v>82</v>
      </c>
      <c r="AV163" s="166" t="s">
        <v>20</v>
      </c>
      <c r="AW163" s="166" t="s">
        <v>97</v>
      </c>
      <c r="AX163" s="166" t="s">
        <v>73</v>
      </c>
      <c r="AY163" s="166" t="s">
        <v>139</v>
      </c>
    </row>
    <row r="164" spans="2:51" s="6" customFormat="1" ht="15.75" customHeight="1">
      <c r="B164" s="159"/>
      <c r="C164" s="160"/>
      <c r="D164" s="169" t="s">
        <v>147</v>
      </c>
      <c r="E164" s="160"/>
      <c r="F164" s="162" t="s">
        <v>238</v>
      </c>
      <c r="G164" s="160"/>
      <c r="H164" s="160"/>
      <c r="J164" s="160"/>
      <c r="K164" s="160"/>
      <c r="L164" s="163"/>
      <c r="M164" s="164"/>
      <c r="N164" s="160"/>
      <c r="O164" s="160"/>
      <c r="P164" s="160"/>
      <c r="Q164" s="160"/>
      <c r="R164" s="160"/>
      <c r="S164" s="160"/>
      <c r="T164" s="165"/>
      <c r="AT164" s="166" t="s">
        <v>147</v>
      </c>
      <c r="AU164" s="166" t="s">
        <v>82</v>
      </c>
      <c r="AV164" s="166" t="s">
        <v>20</v>
      </c>
      <c r="AW164" s="166" t="s">
        <v>97</v>
      </c>
      <c r="AX164" s="166" t="s">
        <v>73</v>
      </c>
      <c r="AY164" s="166" t="s">
        <v>139</v>
      </c>
    </row>
    <row r="165" spans="2:51" s="6" customFormat="1" ht="15.75" customHeight="1">
      <c r="B165" s="167"/>
      <c r="C165" s="168"/>
      <c r="D165" s="169" t="s">
        <v>147</v>
      </c>
      <c r="E165" s="168"/>
      <c r="F165" s="170" t="s">
        <v>239</v>
      </c>
      <c r="G165" s="168"/>
      <c r="H165" s="171">
        <v>-28.4</v>
      </c>
      <c r="J165" s="168"/>
      <c r="K165" s="168"/>
      <c r="L165" s="172"/>
      <c r="M165" s="173"/>
      <c r="N165" s="168"/>
      <c r="O165" s="168"/>
      <c r="P165" s="168"/>
      <c r="Q165" s="168"/>
      <c r="R165" s="168"/>
      <c r="S165" s="168"/>
      <c r="T165" s="174"/>
      <c r="AT165" s="175" t="s">
        <v>147</v>
      </c>
      <c r="AU165" s="175" t="s">
        <v>82</v>
      </c>
      <c r="AV165" s="175" t="s">
        <v>82</v>
      </c>
      <c r="AW165" s="175" t="s">
        <v>97</v>
      </c>
      <c r="AX165" s="175" t="s">
        <v>73</v>
      </c>
      <c r="AY165" s="175" t="s">
        <v>139</v>
      </c>
    </row>
    <row r="166" spans="2:51" s="6" customFormat="1" ht="15.75" customHeight="1">
      <c r="B166" s="176"/>
      <c r="C166" s="177"/>
      <c r="D166" s="169" t="s">
        <v>147</v>
      </c>
      <c r="E166" s="177"/>
      <c r="F166" s="178" t="s">
        <v>179</v>
      </c>
      <c r="G166" s="177"/>
      <c r="H166" s="179">
        <v>171.1</v>
      </c>
      <c r="J166" s="177"/>
      <c r="K166" s="177"/>
      <c r="L166" s="180"/>
      <c r="M166" s="181"/>
      <c r="N166" s="177"/>
      <c r="O166" s="177"/>
      <c r="P166" s="177"/>
      <c r="Q166" s="177"/>
      <c r="R166" s="177"/>
      <c r="S166" s="177"/>
      <c r="T166" s="182"/>
      <c r="AT166" s="183" t="s">
        <v>147</v>
      </c>
      <c r="AU166" s="183" t="s">
        <v>82</v>
      </c>
      <c r="AV166" s="183" t="s">
        <v>145</v>
      </c>
      <c r="AW166" s="183" t="s">
        <v>97</v>
      </c>
      <c r="AX166" s="183" t="s">
        <v>20</v>
      </c>
      <c r="AY166" s="183" t="s">
        <v>139</v>
      </c>
    </row>
    <row r="167" spans="2:65" s="6" customFormat="1" ht="15.75" customHeight="1">
      <c r="B167" s="23"/>
      <c r="C167" s="147" t="s">
        <v>240</v>
      </c>
      <c r="D167" s="147" t="s">
        <v>141</v>
      </c>
      <c r="E167" s="148" t="s">
        <v>241</v>
      </c>
      <c r="F167" s="149" t="s">
        <v>242</v>
      </c>
      <c r="G167" s="150" t="s">
        <v>152</v>
      </c>
      <c r="H167" s="151">
        <v>113</v>
      </c>
      <c r="I167" s="152"/>
      <c r="J167" s="153">
        <f>ROUND($I$167*$H$167,2)</f>
        <v>0</v>
      </c>
      <c r="K167" s="149"/>
      <c r="L167" s="43"/>
      <c r="M167" s="154"/>
      <c r="N167" s="155" t="s">
        <v>44</v>
      </c>
      <c r="O167" s="24"/>
      <c r="P167" s="156">
        <f>$O$167*$H$167</f>
        <v>0</v>
      </c>
      <c r="Q167" s="156">
        <v>0</v>
      </c>
      <c r="R167" s="156">
        <f>$Q$167*$H$167</f>
        <v>0</v>
      </c>
      <c r="S167" s="156">
        <v>0</v>
      </c>
      <c r="T167" s="157">
        <f>$S$167*$H$167</f>
        <v>0</v>
      </c>
      <c r="AR167" s="93" t="s">
        <v>145</v>
      </c>
      <c r="AT167" s="93" t="s">
        <v>141</v>
      </c>
      <c r="AU167" s="93" t="s">
        <v>82</v>
      </c>
      <c r="AY167" s="6" t="s">
        <v>139</v>
      </c>
      <c r="BE167" s="158">
        <f>IF($N$167="základní",$J$167,0)</f>
        <v>0</v>
      </c>
      <c r="BF167" s="158">
        <f>IF($N$167="snížená",$J$167,0)</f>
        <v>0</v>
      </c>
      <c r="BG167" s="158">
        <f>IF($N$167="zákl. přenesená",$J$167,0)</f>
        <v>0</v>
      </c>
      <c r="BH167" s="158">
        <f>IF($N$167="sníž. přenesená",$J$167,0)</f>
        <v>0</v>
      </c>
      <c r="BI167" s="158">
        <f>IF($N$167="nulová",$J$167,0)</f>
        <v>0</v>
      </c>
      <c r="BJ167" s="93" t="s">
        <v>20</v>
      </c>
      <c r="BK167" s="158">
        <f>ROUND($I$167*$H$167,2)</f>
        <v>0</v>
      </c>
      <c r="BL167" s="93" t="s">
        <v>145</v>
      </c>
      <c r="BM167" s="93" t="s">
        <v>243</v>
      </c>
    </row>
    <row r="168" spans="2:51" s="6" customFormat="1" ht="15.75" customHeight="1">
      <c r="B168" s="159"/>
      <c r="C168" s="160"/>
      <c r="D168" s="161" t="s">
        <v>147</v>
      </c>
      <c r="E168" s="162"/>
      <c r="F168" s="162" t="s">
        <v>244</v>
      </c>
      <c r="G168" s="160"/>
      <c r="H168" s="160"/>
      <c r="J168" s="160"/>
      <c r="K168" s="160"/>
      <c r="L168" s="163"/>
      <c r="M168" s="164"/>
      <c r="N168" s="160"/>
      <c r="O168" s="160"/>
      <c r="P168" s="160"/>
      <c r="Q168" s="160"/>
      <c r="R168" s="160"/>
      <c r="S168" s="160"/>
      <c r="T168" s="165"/>
      <c r="AT168" s="166" t="s">
        <v>147</v>
      </c>
      <c r="AU168" s="166" t="s">
        <v>82</v>
      </c>
      <c r="AV168" s="166" t="s">
        <v>20</v>
      </c>
      <c r="AW168" s="166" t="s">
        <v>97</v>
      </c>
      <c r="AX168" s="166" t="s">
        <v>73</v>
      </c>
      <c r="AY168" s="166" t="s">
        <v>139</v>
      </c>
    </row>
    <row r="169" spans="2:51" s="6" customFormat="1" ht="15.75" customHeight="1">
      <c r="B169" s="159"/>
      <c r="C169" s="160"/>
      <c r="D169" s="169" t="s">
        <v>147</v>
      </c>
      <c r="E169" s="160"/>
      <c r="F169" s="162" t="s">
        <v>245</v>
      </c>
      <c r="G169" s="160"/>
      <c r="H169" s="160"/>
      <c r="J169" s="160"/>
      <c r="K169" s="160"/>
      <c r="L169" s="163"/>
      <c r="M169" s="164"/>
      <c r="N169" s="160"/>
      <c r="O169" s="160"/>
      <c r="P169" s="160"/>
      <c r="Q169" s="160"/>
      <c r="R169" s="160"/>
      <c r="S169" s="160"/>
      <c r="T169" s="165"/>
      <c r="AT169" s="166" t="s">
        <v>147</v>
      </c>
      <c r="AU169" s="166" t="s">
        <v>82</v>
      </c>
      <c r="AV169" s="166" t="s">
        <v>20</v>
      </c>
      <c r="AW169" s="166" t="s">
        <v>97</v>
      </c>
      <c r="AX169" s="166" t="s">
        <v>73</v>
      </c>
      <c r="AY169" s="166" t="s">
        <v>139</v>
      </c>
    </row>
    <row r="170" spans="2:51" s="6" customFormat="1" ht="15.75" customHeight="1">
      <c r="B170" s="159"/>
      <c r="C170" s="160"/>
      <c r="D170" s="169" t="s">
        <v>147</v>
      </c>
      <c r="E170" s="160"/>
      <c r="F170" s="162" t="s">
        <v>246</v>
      </c>
      <c r="G170" s="160"/>
      <c r="H170" s="160"/>
      <c r="J170" s="160"/>
      <c r="K170" s="160"/>
      <c r="L170" s="163"/>
      <c r="M170" s="164"/>
      <c r="N170" s="160"/>
      <c r="O170" s="160"/>
      <c r="P170" s="160"/>
      <c r="Q170" s="160"/>
      <c r="R170" s="160"/>
      <c r="S170" s="160"/>
      <c r="T170" s="165"/>
      <c r="AT170" s="166" t="s">
        <v>147</v>
      </c>
      <c r="AU170" s="166" t="s">
        <v>82</v>
      </c>
      <c r="AV170" s="166" t="s">
        <v>20</v>
      </c>
      <c r="AW170" s="166" t="s">
        <v>97</v>
      </c>
      <c r="AX170" s="166" t="s">
        <v>73</v>
      </c>
      <c r="AY170" s="166" t="s">
        <v>139</v>
      </c>
    </row>
    <row r="171" spans="2:51" s="6" customFormat="1" ht="15.75" customHeight="1">
      <c r="B171" s="167"/>
      <c r="C171" s="168"/>
      <c r="D171" s="169" t="s">
        <v>147</v>
      </c>
      <c r="E171" s="168"/>
      <c r="F171" s="170" t="s">
        <v>233</v>
      </c>
      <c r="G171" s="168"/>
      <c r="H171" s="171">
        <v>284</v>
      </c>
      <c r="J171" s="168"/>
      <c r="K171" s="168"/>
      <c r="L171" s="172"/>
      <c r="M171" s="173"/>
      <c r="N171" s="168"/>
      <c r="O171" s="168"/>
      <c r="P171" s="168"/>
      <c r="Q171" s="168"/>
      <c r="R171" s="168"/>
      <c r="S171" s="168"/>
      <c r="T171" s="174"/>
      <c r="AT171" s="175" t="s">
        <v>147</v>
      </c>
      <c r="AU171" s="175" t="s">
        <v>82</v>
      </c>
      <c r="AV171" s="175" t="s">
        <v>82</v>
      </c>
      <c r="AW171" s="175" t="s">
        <v>97</v>
      </c>
      <c r="AX171" s="175" t="s">
        <v>73</v>
      </c>
      <c r="AY171" s="175" t="s">
        <v>139</v>
      </c>
    </row>
    <row r="172" spans="2:51" s="6" customFormat="1" ht="15.75" customHeight="1">
      <c r="B172" s="159"/>
      <c r="C172" s="160"/>
      <c r="D172" s="169" t="s">
        <v>147</v>
      </c>
      <c r="E172" s="160"/>
      <c r="F172" s="162" t="s">
        <v>247</v>
      </c>
      <c r="G172" s="160"/>
      <c r="H172" s="160"/>
      <c r="J172" s="160"/>
      <c r="K172" s="160"/>
      <c r="L172" s="163"/>
      <c r="M172" s="164"/>
      <c r="N172" s="160"/>
      <c r="O172" s="160"/>
      <c r="P172" s="160"/>
      <c r="Q172" s="160"/>
      <c r="R172" s="160"/>
      <c r="S172" s="160"/>
      <c r="T172" s="165"/>
      <c r="AT172" s="166" t="s">
        <v>147</v>
      </c>
      <c r="AU172" s="166" t="s">
        <v>82</v>
      </c>
      <c r="AV172" s="166" t="s">
        <v>20</v>
      </c>
      <c r="AW172" s="166" t="s">
        <v>97</v>
      </c>
      <c r="AX172" s="166" t="s">
        <v>73</v>
      </c>
      <c r="AY172" s="166" t="s">
        <v>139</v>
      </c>
    </row>
    <row r="173" spans="2:51" s="6" customFormat="1" ht="15.75" customHeight="1">
      <c r="B173" s="167"/>
      <c r="C173" s="168"/>
      <c r="D173" s="169" t="s">
        <v>147</v>
      </c>
      <c r="E173" s="168"/>
      <c r="F173" s="170" t="s">
        <v>248</v>
      </c>
      <c r="G173" s="168"/>
      <c r="H173" s="171">
        <v>-171</v>
      </c>
      <c r="J173" s="168"/>
      <c r="K173" s="168"/>
      <c r="L173" s="172"/>
      <c r="M173" s="173"/>
      <c r="N173" s="168"/>
      <c r="O173" s="168"/>
      <c r="P173" s="168"/>
      <c r="Q173" s="168"/>
      <c r="R173" s="168"/>
      <c r="S173" s="168"/>
      <c r="T173" s="174"/>
      <c r="AT173" s="175" t="s">
        <v>147</v>
      </c>
      <c r="AU173" s="175" t="s">
        <v>82</v>
      </c>
      <c r="AV173" s="175" t="s">
        <v>82</v>
      </c>
      <c r="AW173" s="175" t="s">
        <v>97</v>
      </c>
      <c r="AX173" s="175" t="s">
        <v>73</v>
      </c>
      <c r="AY173" s="175" t="s">
        <v>139</v>
      </c>
    </row>
    <row r="174" spans="2:51" s="6" customFormat="1" ht="15.75" customHeight="1">
      <c r="B174" s="176"/>
      <c r="C174" s="177"/>
      <c r="D174" s="169" t="s">
        <v>147</v>
      </c>
      <c r="E174" s="177"/>
      <c r="F174" s="178" t="s">
        <v>179</v>
      </c>
      <c r="G174" s="177"/>
      <c r="H174" s="179">
        <v>113</v>
      </c>
      <c r="J174" s="177"/>
      <c r="K174" s="177"/>
      <c r="L174" s="180"/>
      <c r="M174" s="181"/>
      <c r="N174" s="177"/>
      <c r="O174" s="177"/>
      <c r="P174" s="177"/>
      <c r="Q174" s="177"/>
      <c r="R174" s="177"/>
      <c r="S174" s="177"/>
      <c r="T174" s="182"/>
      <c r="AT174" s="183" t="s">
        <v>147</v>
      </c>
      <c r="AU174" s="183" t="s">
        <v>82</v>
      </c>
      <c r="AV174" s="183" t="s">
        <v>145</v>
      </c>
      <c r="AW174" s="183" t="s">
        <v>97</v>
      </c>
      <c r="AX174" s="183" t="s">
        <v>20</v>
      </c>
      <c r="AY174" s="183" t="s">
        <v>139</v>
      </c>
    </row>
    <row r="175" spans="2:65" s="6" customFormat="1" ht="15.75" customHeight="1">
      <c r="B175" s="23"/>
      <c r="C175" s="147" t="s">
        <v>249</v>
      </c>
      <c r="D175" s="147" t="s">
        <v>141</v>
      </c>
      <c r="E175" s="148" t="s">
        <v>250</v>
      </c>
      <c r="F175" s="149" t="s">
        <v>251</v>
      </c>
      <c r="G175" s="150" t="s">
        <v>152</v>
      </c>
      <c r="H175" s="151">
        <v>1321.5</v>
      </c>
      <c r="I175" s="152"/>
      <c r="J175" s="153">
        <f>ROUND($I$175*$H$175,2)</f>
        <v>0</v>
      </c>
      <c r="K175" s="149"/>
      <c r="L175" s="43"/>
      <c r="M175" s="154"/>
      <c r="N175" s="155" t="s">
        <v>44</v>
      </c>
      <c r="O175" s="24"/>
      <c r="P175" s="156">
        <f>$O$175*$H$175</f>
        <v>0</v>
      </c>
      <c r="Q175" s="156">
        <v>0</v>
      </c>
      <c r="R175" s="156">
        <f>$Q$175*$H$175</f>
        <v>0</v>
      </c>
      <c r="S175" s="156">
        <v>0</v>
      </c>
      <c r="T175" s="157">
        <f>$S$175*$H$175</f>
        <v>0</v>
      </c>
      <c r="AR175" s="93" t="s">
        <v>145</v>
      </c>
      <c r="AT175" s="93" t="s">
        <v>141</v>
      </c>
      <c r="AU175" s="93" t="s">
        <v>82</v>
      </c>
      <c r="AY175" s="6" t="s">
        <v>139</v>
      </c>
      <c r="BE175" s="158">
        <f>IF($N$175="základní",$J$175,0)</f>
        <v>0</v>
      </c>
      <c r="BF175" s="158">
        <f>IF($N$175="snížená",$J$175,0)</f>
        <v>0</v>
      </c>
      <c r="BG175" s="158">
        <f>IF($N$175="zákl. přenesená",$J$175,0)</f>
        <v>0</v>
      </c>
      <c r="BH175" s="158">
        <f>IF($N$175="sníž. přenesená",$J$175,0)</f>
        <v>0</v>
      </c>
      <c r="BI175" s="158">
        <f>IF($N$175="nulová",$J$175,0)</f>
        <v>0</v>
      </c>
      <c r="BJ175" s="93" t="s">
        <v>20</v>
      </c>
      <c r="BK175" s="158">
        <f>ROUND($I$175*$H$175,2)</f>
        <v>0</v>
      </c>
      <c r="BL175" s="93" t="s">
        <v>145</v>
      </c>
      <c r="BM175" s="93" t="s">
        <v>252</v>
      </c>
    </row>
    <row r="176" spans="2:51" s="6" customFormat="1" ht="15.75" customHeight="1">
      <c r="B176" s="159"/>
      <c r="C176" s="160"/>
      <c r="D176" s="161" t="s">
        <v>147</v>
      </c>
      <c r="E176" s="162"/>
      <c r="F176" s="162" t="s">
        <v>253</v>
      </c>
      <c r="G176" s="160"/>
      <c r="H176" s="160"/>
      <c r="J176" s="160"/>
      <c r="K176" s="160"/>
      <c r="L176" s="163"/>
      <c r="M176" s="164"/>
      <c r="N176" s="160"/>
      <c r="O176" s="160"/>
      <c r="P176" s="160"/>
      <c r="Q176" s="160"/>
      <c r="R176" s="160"/>
      <c r="S176" s="160"/>
      <c r="T176" s="165"/>
      <c r="AT176" s="166" t="s">
        <v>147</v>
      </c>
      <c r="AU176" s="166" t="s">
        <v>82</v>
      </c>
      <c r="AV176" s="166" t="s">
        <v>20</v>
      </c>
      <c r="AW176" s="166" t="s">
        <v>97</v>
      </c>
      <c r="AX176" s="166" t="s">
        <v>73</v>
      </c>
      <c r="AY176" s="166" t="s">
        <v>139</v>
      </c>
    </row>
    <row r="177" spans="2:51" s="6" customFormat="1" ht="15.75" customHeight="1">
      <c r="B177" s="159"/>
      <c r="C177" s="160"/>
      <c r="D177" s="169" t="s">
        <v>147</v>
      </c>
      <c r="E177" s="160"/>
      <c r="F177" s="162" t="s">
        <v>254</v>
      </c>
      <c r="G177" s="160"/>
      <c r="H177" s="160"/>
      <c r="J177" s="160"/>
      <c r="K177" s="160"/>
      <c r="L177" s="163"/>
      <c r="M177" s="164"/>
      <c r="N177" s="160"/>
      <c r="O177" s="160"/>
      <c r="P177" s="160"/>
      <c r="Q177" s="160"/>
      <c r="R177" s="160"/>
      <c r="S177" s="160"/>
      <c r="T177" s="165"/>
      <c r="AT177" s="166" t="s">
        <v>147</v>
      </c>
      <c r="AU177" s="166" t="s">
        <v>82</v>
      </c>
      <c r="AV177" s="166" t="s">
        <v>20</v>
      </c>
      <c r="AW177" s="166" t="s">
        <v>97</v>
      </c>
      <c r="AX177" s="166" t="s">
        <v>73</v>
      </c>
      <c r="AY177" s="166" t="s">
        <v>139</v>
      </c>
    </row>
    <row r="178" spans="2:51" s="6" customFormat="1" ht="15.75" customHeight="1">
      <c r="B178" s="159"/>
      <c r="C178" s="160"/>
      <c r="D178" s="169" t="s">
        <v>147</v>
      </c>
      <c r="E178" s="160"/>
      <c r="F178" s="162" t="s">
        <v>255</v>
      </c>
      <c r="G178" s="160"/>
      <c r="H178" s="160"/>
      <c r="J178" s="160"/>
      <c r="K178" s="160"/>
      <c r="L178" s="163"/>
      <c r="M178" s="164"/>
      <c r="N178" s="160"/>
      <c r="O178" s="160"/>
      <c r="P178" s="160"/>
      <c r="Q178" s="160"/>
      <c r="R178" s="160"/>
      <c r="S178" s="160"/>
      <c r="T178" s="165"/>
      <c r="AT178" s="166" t="s">
        <v>147</v>
      </c>
      <c r="AU178" s="166" t="s">
        <v>82</v>
      </c>
      <c r="AV178" s="166" t="s">
        <v>20</v>
      </c>
      <c r="AW178" s="166" t="s">
        <v>97</v>
      </c>
      <c r="AX178" s="166" t="s">
        <v>73</v>
      </c>
      <c r="AY178" s="166" t="s">
        <v>139</v>
      </c>
    </row>
    <row r="179" spans="2:51" s="6" customFormat="1" ht="15.75" customHeight="1">
      <c r="B179" s="159"/>
      <c r="C179" s="160"/>
      <c r="D179" s="169" t="s">
        <v>147</v>
      </c>
      <c r="E179" s="160"/>
      <c r="F179" s="162" t="s">
        <v>256</v>
      </c>
      <c r="G179" s="160"/>
      <c r="H179" s="160"/>
      <c r="J179" s="160"/>
      <c r="K179" s="160"/>
      <c r="L179" s="163"/>
      <c r="M179" s="164"/>
      <c r="N179" s="160"/>
      <c r="O179" s="160"/>
      <c r="P179" s="160"/>
      <c r="Q179" s="160"/>
      <c r="R179" s="160"/>
      <c r="S179" s="160"/>
      <c r="T179" s="165"/>
      <c r="AT179" s="166" t="s">
        <v>147</v>
      </c>
      <c r="AU179" s="166" t="s">
        <v>82</v>
      </c>
      <c r="AV179" s="166" t="s">
        <v>20</v>
      </c>
      <c r="AW179" s="166" t="s">
        <v>97</v>
      </c>
      <c r="AX179" s="166" t="s">
        <v>73</v>
      </c>
      <c r="AY179" s="166" t="s">
        <v>139</v>
      </c>
    </row>
    <row r="180" spans="2:51" s="6" customFormat="1" ht="15.75" customHeight="1">
      <c r="B180" s="159"/>
      <c r="C180" s="160"/>
      <c r="D180" s="169" t="s">
        <v>147</v>
      </c>
      <c r="E180" s="160"/>
      <c r="F180" s="162" t="s">
        <v>257</v>
      </c>
      <c r="G180" s="160"/>
      <c r="H180" s="160"/>
      <c r="J180" s="160"/>
      <c r="K180" s="160"/>
      <c r="L180" s="163"/>
      <c r="M180" s="164"/>
      <c r="N180" s="160"/>
      <c r="O180" s="160"/>
      <c r="P180" s="160"/>
      <c r="Q180" s="160"/>
      <c r="R180" s="160"/>
      <c r="S180" s="160"/>
      <c r="T180" s="165"/>
      <c r="AT180" s="166" t="s">
        <v>147</v>
      </c>
      <c r="AU180" s="166" t="s">
        <v>82</v>
      </c>
      <c r="AV180" s="166" t="s">
        <v>20</v>
      </c>
      <c r="AW180" s="166" t="s">
        <v>97</v>
      </c>
      <c r="AX180" s="166" t="s">
        <v>73</v>
      </c>
      <c r="AY180" s="166" t="s">
        <v>139</v>
      </c>
    </row>
    <row r="181" spans="2:51" s="6" customFormat="1" ht="15.75" customHeight="1">
      <c r="B181" s="159"/>
      <c r="C181" s="160"/>
      <c r="D181" s="169" t="s">
        <v>147</v>
      </c>
      <c r="E181" s="160"/>
      <c r="F181" s="162" t="s">
        <v>258</v>
      </c>
      <c r="G181" s="160"/>
      <c r="H181" s="160"/>
      <c r="J181" s="160"/>
      <c r="K181" s="160"/>
      <c r="L181" s="163"/>
      <c r="M181" s="164"/>
      <c r="N181" s="160"/>
      <c r="O181" s="160"/>
      <c r="P181" s="160"/>
      <c r="Q181" s="160"/>
      <c r="R181" s="160"/>
      <c r="S181" s="160"/>
      <c r="T181" s="165"/>
      <c r="AT181" s="166" t="s">
        <v>147</v>
      </c>
      <c r="AU181" s="166" t="s">
        <v>82</v>
      </c>
      <c r="AV181" s="166" t="s">
        <v>20</v>
      </c>
      <c r="AW181" s="166" t="s">
        <v>97</v>
      </c>
      <c r="AX181" s="166" t="s">
        <v>73</v>
      </c>
      <c r="AY181" s="166" t="s">
        <v>139</v>
      </c>
    </row>
    <row r="182" spans="2:51" s="6" customFormat="1" ht="15.75" customHeight="1">
      <c r="B182" s="167"/>
      <c r="C182" s="168"/>
      <c r="D182" s="169" t="s">
        <v>147</v>
      </c>
      <c r="E182" s="168"/>
      <c r="F182" s="170" t="s">
        <v>259</v>
      </c>
      <c r="G182" s="168"/>
      <c r="H182" s="171">
        <v>440.5</v>
      </c>
      <c r="J182" s="168"/>
      <c r="K182" s="168"/>
      <c r="L182" s="172"/>
      <c r="M182" s="173"/>
      <c r="N182" s="168"/>
      <c r="O182" s="168"/>
      <c r="P182" s="168"/>
      <c r="Q182" s="168"/>
      <c r="R182" s="168"/>
      <c r="S182" s="168"/>
      <c r="T182" s="174"/>
      <c r="AT182" s="175" t="s">
        <v>147</v>
      </c>
      <c r="AU182" s="175" t="s">
        <v>82</v>
      </c>
      <c r="AV182" s="175" t="s">
        <v>82</v>
      </c>
      <c r="AW182" s="175" t="s">
        <v>97</v>
      </c>
      <c r="AX182" s="175" t="s">
        <v>73</v>
      </c>
      <c r="AY182" s="175" t="s">
        <v>139</v>
      </c>
    </row>
    <row r="183" spans="2:51" s="6" customFormat="1" ht="15.75" customHeight="1">
      <c r="B183" s="159"/>
      <c r="C183" s="160"/>
      <c r="D183" s="169" t="s">
        <v>147</v>
      </c>
      <c r="E183" s="160"/>
      <c r="F183" s="162" t="s">
        <v>260</v>
      </c>
      <c r="G183" s="160"/>
      <c r="H183" s="160"/>
      <c r="J183" s="160"/>
      <c r="K183" s="160"/>
      <c r="L183" s="163"/>
      <c r="M183" s="164"/>
      <c r="N183" s="160"/>
      <c r="O183" s="160"/>
      <c r="P183" s="160"/>
      <c r="Q183" s="160"/>
      <c r="R183" s="160"/>
      <c r="S183" s="160"/>
      <c r="T183" s="165"/>
      <c r="AT183" s="166" t="s">
        <v>147</v>
      </c>
      <c r="AU183" s="166" t="s">
        <v>82</v>
      </c>
      <c r="AV183" s="166" t="s">
        <v>20</v>
      </c>
      <c r="AW183" s="166" t="s">
        <v>97</v>
      </c>
      <c r="AX183" s="166" t="s">
        <v>73</v>
      </c>
      <c r="AY183" s="166" t="s">
        <v>139</v>
      </c>
    </row>
    <row r="184" spans="2:51" s="6" customFormat="1" ht="15.75" customHeight="1">
      <c r="B184" s="159"/>
      <c r="C184" s="160"/>
      <c r="D184" s="169" t="s">
        <v>147</v>
      </c>
      <c r="E184" s="160"/>
      <c r="F184" s="162" t="s">
        <v>261</v>
      </c>
      <c r="G184" s="160"/>
      <c r="H184" s="160"/>
      <c r="J184" s="160"/>
      <c r="K184" s="160"/>
      <c r="L184" s="163"/>
      <c r="M184" s="164"/>
      <c r="N184" s="160"/>
      <c r="O184" s="160"/>
      <c r="P184" s="160"/>
      <c r="Q184" s="160"/>
      <c r="R184" s="160"/>
      <c r="S184" s="160"/>
      <c r="T184" s="165"/>
      <c r="AT184" s="166" t="s">
        <v>147</v>
      </c>
      <c r="AU184" s="166" t="s">
        <v>82</v>
      </c>
      <c r="AV184" s="166" t="s">
        <v>20</v>
      </c>
      <c r="AW184" s="166" t="s">
        <v>97</v>
      </c>
      <c r="AX184" s="166" t="s">
        <v>73</v>
      </c>
      <c r="AY184" s="166" t="s">
        <v>139</v>
      </c>
    </row>
    <row r="185" spans="2:51" s="6" customFormat="1" ht="15.75" customHeight="1">
      <c r="B185" s="159"/>
      <c r="C185" s="160"/>
      <c r="D185" s="169" t="s">
        <v>147</v>
      </c>
      <c r="E185" s="160"/>
      <c r="F185" s="162" t="s">
        <v>258</v>
      </c>
      <c r="G185" s="160"/>
      <c r="H185" s="160"/>
      <c r="J185" s="160"/>
      <c r="K185" s="160"/>
      <c r="L185" s="163"/>
      <c r="M185" s="164"/>
      <c r="N185" s="160"/>
      <c r="O185" s="160"/>
      <c r="P185" s="160"/>
      <c r="Q185" s="160"/>
      <c r="R185" s="160"/>
      <c r="S185" s="160"/>
      <c r="T185" s="165"/>
      <c r="AT185" s="166" t="s">
        <v>147</v>
      </c>
      <c r="AU185" s="166" t="s">
        <v>82</v>
      </c>
      <c r="AV185" s="166" t="s">
        <v>20</v>
      </c>
      <c r="AW185" s="166" t="s">
        <v>97</v>
      </c>
      <c r="AX185" s="166" t="s">
        <v>73</v>
      </c>
      <c r="AY185" s="166" t="s">
        <v>139</v>
      </c>
    </row>
    <row r="186" spans="2:51" s="6" customFormat="1" ht="15.75" customHeight="1">
      <c r="B186" s="167"/>
      <c r="C186" s="168"/>
      <c r="D186" s="169" t="s">
        <v>147</v>
      </c>
      <c r="E186" s="168"/>
      <c r="F186" s="170" t="s">
        <v>262</v>
      </c>
      <c r="G186" s="168"/>
      <c r="H186" s="171">
        <v>881</v>
      </c>
      <c r="J186" s="168"/>
      <c r="K186" s="168"/>
      <c r="L186" s="172"/>
      <c r="M186" s="173"/>
      <c r="N186" s="168"/>
      <c r="O186" s="168"/>
      <c r="P186" s="168"/>
      <c r="Q186" s="168"/>
      <c r="R186" s="168"/>
      <c r="S186" s="168"/>
      <c r="T186" s="174"/>
      <c r="AT186" s="175" t="s">
        <v>147</v>
      </c>
      <c r="AU186" s="175" t="s">
        <v>82</v>
      </c>
      <c r="AV186" s="175" t="s">
        <v>82</v>
      </c>
      <c r="AW186" s="175" t="s">
        <v>97</v>
      </c>
      <c r="AX186" s="175" t="s">
        <v>73</v>
      </c>
      <c r="AY186" s="175" t="s">
        <v>139</v>
      </c>
    </row>
    <row r="187" spans="2:51" s="6" customFormat="1" ht="15.75" customHeight="1">
      <c r="B187" s="176"/>
      <c r="C187" s="177"/>
      <c r="D187" s="169" t="s">
        <v>147</v>
      </c>
      <c r="E187" s="177"/>
      <c r="F187" s="178" t="s">
        <v>179</v>
      </c>
      <c r="G187" s="177"/>
      <c r="H187" s="179">
        <v>1321.5</v>
      </c>
      <c r="J187" s="177"/>
      <c r="K187" s="177"/>
      <c r="L187" s="180"/>
      <c r="M187" s="181"/>
      <c r="N187" s="177"/>
      <c r="O187" s="177"/>
      <c r="P187" s="177"/>
      <c r="Q187" s="177"/>
      <c r="R187" s="177"/>
      <c r="S187" s="177"/>
      <c r="T187" s="182"/>
      <c r="AT187" s="183" t="s">
        <v>147</v>
      </c>
      <c r="AU187" s="183" t="s">
        <v>82</v>
      </c>
      <c r="AV187" s="183" t="s">
        <v>145</v>
      </c>
      <c r="AW187" s="183" t="s">
        <v>97</v>
      </c>
      <c r="AX187" s="183" t="s">
        <v>20</v>
      </c>
      <c r="AY187" s="183" t="s">
        <v>139</v>
      </c>
    </row>
    <row r="188" spans="2:65" s="6" customFormat="1" ht="15.75" customHeight="1">
      <c r="B188" s="23"/>
      <c r="C188" s="147" t="s">
        <v>8</v>
      </c>
      <c r="D188" s="147" t="s">
        <v>141</v>
      </c>
      <c r="E188" s="148" t="s">
        <v>263</v>
      </c>
      <c r="F188" s="149" t="s">
        <v>264</v>
      </c>
      <c r="G188" s="150" t="s">
        <v>152</v>
      </c>
      <c r="H188" s="151">
        <v>4208</v>
      </c>
      <c r="I188" s="152"/>
      <c r="J188" s="153">
        <f>ROUND($I$188*$H$188,2)</f>
        <v>0</v>
      </c>
      <c r="K188" s="149"/>
      <c r="L188" s="43"/>
      <c r="M188" s="154"/>
      <c r="N188" s="155" t="s">
        <v>44</v>
      </c>
      <c r="O188" s="24"/>
      <c r="P188" s="156">
        <f>$O$188*$H$188</f>
        <v>0</v>
      </c>
      <c r="Q188" s="156">
        <v>0</v>
      </c>
      <c r="R188" s="156">
        <f>$Q$188*$H$188</f>
        <v>0</v>
      </c>
      <c r="S188" s="156">
        <v>0</v>
      </c>
      <c r="T188" s="157">
        <f>$S$188*$H$188</f>
        <v>0</v>
      </c>
      <c r="AR188" s="93" t="s">
        <v>145</v>
      </c>
      <c r="AT188" s="93" t="s">
        <v>141</v>
      </c>
      <c r="AU188" s="93" t="s">
        <v>82</v>
      </c>
      <c r="AY188" s="6" t="s">
        <v>139</v>
      </c>
      <c r="BE188" s="158">
        <f>IF($N$188="základní",$J$188,0)</f>
        <v>0</v>
      </c>
      <c r="BF188" s="158">
        <f>IF($N$188="snížená",$J$188,0)</f>
        <v>0</v>
      </c>
      <c r="BG188" s="158">
        <f>IF($N$188="zákl. přenesená",$J$188,0)</f>
        <v>0</v>
      </c>
      <c r="BH188" s="158">
        <f>IF($N$188="sníž. přenesená",$J$188,0)</f>
        <v>0</v>
      </c>
      <c r="BI188" s="158">
        <f>IF($N$188="nulová",$J$188,0)</f>
        <v>0</v>
      </c>
      <c r="BJ188" s="93" t="s">
        <v>20</v>
      </c>
      <c r="BK188" s="158">
        <f>ROUND($I$188*$H$188,2)</f>
        <v>0</v>
      </c>
      <c r="BL188" s="93" t="s">
        <v>145</v>
      </c>
      <c r="BM188" s="93" t="s">
        <v>265</v>
      </c>
    </row>
    <row r="189" spans="2:51" s="6" customFormat="1" ht="15.75" customHeight="1">
      <c r="B189" s="159"/>
      <c r="C189" s="160"/>
      <c r="D189" s="161" t="s">
        <v>147</v>
      </c>
      <c r="E189" s="162"/>
      <c r="F189" s="162" t="s">
        <v>266</v>
      </c>
      <c r="G189" s="160"/>
      <c r="H189" s="160"/>
      <c r="J189" s="160"/>
      <c r="K189" s="160"/>
      <c r="L189" s="163"/>
      <c r="M189" s="164"/>
      <c r="N189" s="160"/>
      <c r="O189" s="160"/>
      <c r="P189" s="160"/>
      <c r="Q189" s="160"/>
      <c r="R189" s="160"/>
      <c r="S189" s="160"/>
      <c r="T189" s="165"/>
      <c r="AT189" s="166" t="s">
        <v>147</v>
      </c>
      <c r="AU189" s="166" t="s">
        <v>82</v>
      </c>
      <c r="AV189" s="166" t="s">
        <v>20</v>
      </c>
      <c r="AW189" s="166" t="s">
        <v>97</v>
      </c>
      <c r="AX189" s="166" t="s">
        <v>73</v>
      </c>
      <c r="AY189" s="166" t="s">
        <v>139</v>
      </c>
    </row>
    <row r="190" spans="2:51" s="6" customFormat="1" ht="15.75" customHeight="1">
      <c r="B190" s="159"/>
      <c r="C190" s="160"/>
      <c r="D190" s="169" t="s">
        <v>147</v>
      </c>
      <c r="E190" s="160"/>
      <c r="F190" s="162" t="s">
        <v>267</v>
      </c>
      <c r="G190" s="160"/>
      <c r="H190" s="160"/>
      <c r="J190" s="160"/>
      <c r="K190" s="160"/>
      <c r="L190" s="163"/>
      <c r="M190" s="164"/>
      <c r="N190" s="160"/>
      <c r="O190" s="160"/>
      <c r="P190" s="160"/>
      <c r="Q190" s="160"/>
      <c r="R190" s="160"/>
      <c r="S190" s="160"/>
      <c r="T190" s="165"/>
      <c r="AT190" s="166" t="s">
        <v>147</v>
      </c>
      <c r="AU190" s="166" t="s">
        <v>82</v>
      </c>
      <c r="AV190" s="166" t="s">
        <v>20</v>
      </c>
      <c r="AW190" s="166" t="s">
        <v>97</v>
      </c>
      <c r="AX190" s="166" t="s">
        <v>73</v>
      </c>
      <c r="AY190" s="166" t="s">
        <v>139</v>
      </c>
    </row>
    <row r="191" spans="2:51" s="6" customFormat="1" ht="15.75" customHeight="1">
      <c r="B191" s="167"/>
      <c r="C191" s="168"/>
      <c r="D191" s="169" t="s">
        <v>147</v>
      </c>
      <c r="E191" s="168"/>
      <c r="F191" s="170" t="s">
        <v>156</v>
      </c>
      <c r="G191" s="168"/>
      <c r="H191" s="171">
        <v>3890</v>
      </c>
      <c r="J191" s="168"/>
      <c r="K191" s="168"/>
      <c r="L191" s="172"/>
      <c r="M191" s="173"/>
      <c r="N191" s="168"/>
      <c r="O191" s="168"/>
      <c r="P191" s="168"/>
      <c r="Q191" s="168"/>
      <c r="R191" s="168"/>
      <c r="S191" s="168"/>
      <c r="T191" s="174"/>
      <c r="AT191" s="175" t="s">
        <v>147</v>
      </c>
      <c r="AU191" s="175" t="s">
        <v>82</v>
      </c>
      <c r="AV191" s="175" t="s">
        <v>82</v>
      </c>
      <c r="AW191" s="175" t="s">
        <v>97</v>
      </c>
      <c r="AX191" s="175" t="s">
        <v>73</v>
      </c>
      <c r="AY191" s="175" t="s">
        <v>139</v>
      </c>
    </row>
    <row r="192" spans="2:51" s="6" customFormat="1" ht="15.75" customHeight="1">
      <c r="B192" s="159"/>
      <c r="C192" s="160"/>
      <c r="D192" s="169" t="s">
        <v>147</v>
      </c>
      <c r="E192" s="160"/>
      <c r="F192" s="162" t="s">
        <v>268</v>
      </c>
      <c r="G192" s="160"/>
      <c r="H192" s="160"/>
      <c r="J192" s="160"/>
      <c r="K192" s="160"/>
      <c r="L192" s="163"/>
      <c r="M192" s="164"/>
      <c r="N192" s="160"/>
      <c r="O192" s="160"/>
      <c r="P192" s="160"/>
      <c r="Q192" s="160"/>
      <c r="R192" s="160"/>
      <c r="S192" s="160"/>
      <c r="T192" s="165"/>
      <c r="AT192" s="166" t="s">
        <v>147</v>
      </c>
      <c r="AU192" s="166" t="s">
        <v>82</v>
      </c>
      <c r="AV192" s="166" t="s">
        <v>20</v>
      </c>
      <c r="AW192" s="166" t="s">
        <v>97</v>
      </c>
      <c r="AX192" s="166" t="s">
        <v>73</v>
      </c>
      <c r="AY192" s="166" t="s">
        <v>139</v>
      </c>
    </row>
    <row r="193" spans="2:51" s="6" customFormat="1" ht="15.75" customHeight="1">
      <c r="B193" s="159"/>
      <c r="C193" s="160"/>
      <c r="D193" s="169" t="s">
        <v>147</v>
      </c>
      <c r="E193" s="160"/>
      <c r="F193" s="162" t="s">
        <v>269</v>
      </c>
      <c r="G193" s="160"/>
      <c r="H193" s="160"/>
      <c r="J193" s="160"/>
      <c r="K193" s="160"/>
      <c r="L193" s="163"/>
      <c r="M193" s="164"/>
      <c r="N193" s="160"/>
      <c r="O193" s="160"/>
      <c r="P193" s="160"/>
      <c r="Q193" s="160"/>
      <c r="R193" s="160"/>
      <c r="S193" s="160"/>
      <c r="T193" s="165"/>
      <c r="AT193" s="166" t="s">
        <v>147</v>
      </c>
      <c r="AU193" s="166" t="s">
        <v>82</v>
      </c>
      <c r="AV193" s="166" t="s">
        <v>20</v>
      </c>
      <c r="AW193" s="166" t="s">
        <v>97</v>
      </c>
      <c r="AX193" s="166" t="s">
        <v>73</v>
      </c>
      <c r="AY193" s="166" t="s">
        <v>139</v>
      </c>
    </row>
    <row r="194" spans="2:51" s="6" customFormat="1" ht="15.75" customHeight="1">
      <c r="B194" s="167"/>
      <c r="C194" s="168"/>
      <c r="D194" s="169" t="s">
        <v>147</v>
      </c>
      <c r="E194" s="168"/>
      <c r="F194" s="170" t="s">
        <v>270</v>
      </c>
      <c r="G194" s="168"/>
      <c r="H194" s="171">
        <v>313</v>
      </c>
      <c r="J194" s="168"/>
      <c r="K194" s="168"/>
      <c r="L194" s="172"/>
      <c r="M194" s="173"/>
      <c r="N194" s="168"/>
      <c r="O194" s="168"/>
      <c r="P194" s="168"/>
      <c r="Q194" s="168"/>
      <c r="R194" s="168"/>
      <c r="S194" s="168"/>
      <c r="T194" s="174"/>
      <c r="AT194" s="175" t="s">
        <v>147</v>
      </c>
      <c r="AU194" s="175" t="s">
        <v>82</v>
      </c>
      <c r="AV194" s="175" t="s">
        <v>82</v>
      </c>
      <c r="AW194" s="175" t="s">
        <v>97</v>
      </c>
      <c r="AX194" s="175" t="s">
        <v>73</v>
      </c>
      <c r="AY194" s="175" t="s">
        <v>139</v>
      </c>
    </row>
    <row r="195" spans="2:51" s="6" customFormat="1" ht="15.75" customHeight="1">
      <c r="B195" s="159"/>
      <c r="C195" s="160"/>
      <c r="D195" s="169" t="s">
        <v>147</v>
      </c>
      <c r="E195" s="160"/>
      <c r="F195" s="162" t="s">
        <v>271</v>
      </c>
      <c r="G195" s="160"/>
      <c r="H195" s="160"/>
      <c r="J195" s="160"/>
      <c r="K195" s="160"/>
      <c r="L195" s="163"/>
      <c r="M195" s="164"/>
      <c r="N195" s="160"/>
      <c r="O195" s="160"/>
      <c r="P195" s="160"/>
      <c r="Q195" s="160"/>
      <c r="R195" s="160"/>
      <c r="S195" s="160"/>
      <c r="T195" s="165"/>
      <c r="AT195" s="166" t="s">
        <v>147</v>
      </c>
      <c r="AU195" s="166" t="s">
        <v>82</v>
      </c>
      <c r="AV195" s="166" t="s">
        <v>20</v>
      </c>
      <c r="AW195" s="166" t="s">
        <v>97</v>
      </c>
      <c r="AX195" s="166" t="s">
        <v>73</v>
      </c>
      <c r="AY195" s="166" t="s">
        <v>139</v>
      </c>
    </row>
    <row r="196" spans="2:51" s="6" customFormat="1" ht="15.75" customHeight="1">
      <c r="B196" s="159"/>
      <c r="C196" s="160"/>
      <c r="D196" s="169" t="s">
        <v>147</v>
      </c>
      <c r="E196" s="160"/>
      <c r="F196" s="162" t="s">
        <v>272</v>
      </c>
      <c r="G196" s="160"/>
      <c r="H196" s="160"/>
      <c r="J196" s="160"/>
      <c r="K196" s="160"/>
      <c r="L196" s="163"/>
      <c r="M196" s="164"/>
      <c r="N196" s="160"/>
      <c r="O196" s="160"/>
      <c r="P196" s="160"/>
      <c r="Q196" s="160"/>
      <c r="R196" s="160"/>
      <c r="S196" s="160"/>
      <c r="T196" s="165"/>
      <c r="AT196" s="166" t="s">
        <v>147</v>
      </c>
      <c r="AU196" s="166" t="s">
        <v>82</v>
      </c>
      <c r="AV196" s="166" t="s">
        <v>20</v>
      </c>
      <c r="AW196" s="166" t="s">
        <v>97</v>
      </c>
      <c r="AX196" s="166" t="s">
        <v>73</v>
      </c>
      <c r="AY196" s="166" t="s">
        <v>139</v>
      </c>
    </row>
    <row r="197" spans="2:51" s="6" customFormat="1" ht="15.75" customHeight="1">
      <c r="B197" s="167"/>
      <c r="C197" s="168"/>
      <c r="D197" s="169" t="s">
        <v>147</v>
      </c>
      <c r="E197" s="168"/>
      <c r="F197" s="170" t="s">
        <v>273</v>
      </c>
      <c r="G197" s="168"/>
      <c r="H197" s="171">
        <v>5</v>
      </c>
      <c r="J197" s="168"/>
      <c r="K197" s="168"/>
      <c r="L197" s="172"/>
      <c r="M197" s="173"/>
      <c r="N197" s="168"/>
      <c r="O197" s="168"/>
      <c r="P197" s="168"/>
      <c r="Q197" s="168"/>
      <c r="R197" s="168"/>
      <c r="S197" s="168"/>
      <c r="T197" s="174"/>
      <c r="AT197" s="175" t="s">
        <v>147</v>
      </c>
      <c r="AU197" s="175" t="s">
        <v>82</v>
      </c>
      <c r="AV197" s="175" t="s">
        <v>82</v>
      </c>
      <c r="AW197" s="175" t="s">
        <v>97</v>
      </c>
      <c r="AX197" s="175" t="s">
        <v>73</v>
      </c>
      <c r="AY197" s="175" t="s">
        <v>139</v>
      </c>
    </row>
    <row r="198" spans="2:51" s="6" customFormat="1" ht="15.75" customHeight="1">
      <c r="B198" s="159"/>
      <c r="C198" s="160"/>
      <c r="D198" s="169" t="s">
        <v>147</v>
      </c>
      <c r="E198" s="160"/>
      <c r="F198" s="162" t="s">
        <v>274</v>
      </c>
      <c r="G198" s="160"/>
      <c r="H198" s="160"/>
      <c r="J198" s="160"/>
      <c r="K198" s="160"/>
      <c r="L198" s="163"/>
      <c r="M198" s="164"/>
      <c r="N198" s="160"/>
      <c r="O198" s="160"/>
      <c r="P198" s="160"/>
      <c r="Q198" s="160"/>
      <c r="R198" s="160"/>
      <c r="S198" s="160"/>
      <c r="T198" s="165"/>
      <c r="AT198" s="166" t="s">
        <v>147</v>
      </c>
      <c r="AU198" s="166" t="s">
        <v>82</v>
      </c>
      <c r="AV198" s="166" t="s">
        <v>20</v>
      </c>
      <c r="AW198" s="166" t="s">
        <v>97</v>
      </c>
      <c r="AX198" s="166" t="s">
        <v>73</v>
      </c>
      <c r="AY198" s="166" t="s">
        <v>139</v>
      </c>
    </row>
    <row r="199" spans="2:51" s="6" customFormat="1" ht="15.75" customHeight="1">
      <c r="B199" s="159"/>
      <c r="C199" s="160"/>
      <c r="D199" s="169" t="s">
        <v>147</v>
      </c>
      <c r="E199" s="160"/>
      <c r="F199" s="162" t="s">
        <v>275</v>
      </c>
      <c r="G199" s="160"/>
      <c r="H199" s="160"/>
      <c r="J199" s="160"/>
      <c r="K199" s="160"/>
      <c r="L199" s="163"/>
      <c r="M199" s="164"/>
      <c r="N199" s="160"/>
      <c r="O199" s="160"/>
      <c r="P199" s="160"/>
      <c r="Q199" s="160"/>
      <c r="R199" s="160"/>
      <c r="S199" s="160"/>
      <c r="T199" s="165"/>
      <c r="AT199" s="166" t="s">
        <v>147</v>
      </c>
      <c r="AU199" s="166" t="s">
        <v>82</v>
      </c>
      <c r="AV199" s="166" t="s">
        <v>20</v>
      </c>
      <c r="AW199" s="166" t="s">
        <v>97</v>
      </c>
      <c r="AX199" s="166" t="s">
        <v>73</v>
      </c>
      <c r="AY199" s="166" t="s">
        <v>139</v>
      </c>
    </row>
    <row r="200" spans="2:51" s="6" customFormat="1" ht="15.75" customHeight="1">
      <c r="B200" s="167"/>
      <c r="C200" s="168"/>
      <c r="D200" s="169" t="s">
        <v>147</v>
      </c>
      <c r="E200" s="168"/>
      <c r="F200" s="170" t="s">
        <v>276</v>
      </c>
      <c r="G200" s="168"/>
      <c r="H200" s="171">
        <v>-440.5</v>
      </c>
      <c r="J200" s="168"/>
      <c r="K200" s="168"/>
      <c r="L200" s="172"/>
      <c r="M200" s="173"/>
      <c r="N200" s="168"/>
      <c r="O200" s="168"/>
      <c r="P200" s="168"/>
      <c r="Q200" s="168"/>
      <c r="R200" s="168"/>
      <c r="S200" s="168"/>
      <c r="T200" s="174"/>
      <c r="AT200" s="175" t="s">
        <v>147</v>
      </c>
      <c r="AU200" s="175" t="s">
        <v>82</v>
      </c>
      <c r="AV200" s="175" t="s">
        <v>82</v>
      </c>
      <c r="AW200" s="175" t="s">
        <v>97</v>
      </c>
      <c r="AX200" s="175" t="s">
        <v>73</v>
      </c>
      <c r="AY200" s="175" t="s">
        <v>139</v>
      </c>
    </row>
    <row r="201" spans="2:51" s="6" customFormat="1" ht="15.75" customHeight="1">
      <c r="B201" s="184"/>
      <c r="C201" s="185"/>
      <c r="D201" s="169" t="s">
        <v>147</v>
      </c>
      <c r="E201" s="185"/>
      <c r="F201" s="186" t="s">
        <v>213</v>
      </c>
      <c r="G201" s="185"/>
      <c r="H201" s="187">
        <v>3767.5</v>
      </c>
      <c r="J201" s="185"/>
      <c r="K201" s="185"/>
      <c r="L201" s="188"/>
      <c r="M201" s="189"/>
      <c r="N201" s="185"/>
      <c r="O201" s="185"/>
      <c r="P201" s="185"/>
      <c r="Q201" s="185"/>
      <c r="R201" s="185"/>
      <c r="S201" s="185"/>
      <c r="T201" s="190"/>
      <c r="AT201" s="191" t="s">
        <v>147</v>
      </c>
      <c r="AU201" s="191" t="s">
        <v>82</v>
      </c>
      <c r="AV201" s="191" t="s">
        <v>157</v>
      </c>
      <c r="AW201" s="191" t="s">
        <v>97</v>
      </c>
      <c r="AX201" s="191" t="s">
        <v>73</v>
      </c>
      <c r="AY201" s="191" t="s">
        <v>139</v>
      </c>
    </row>
    <row r="202" spans="2:51" s="6" customFormat="1" ht="15.75" customHeight="1">
      <c r="B202" s="159"/>
      <c r="C202" s="160"/>
      <c r="D202" s="169" t="s">
        <v>147</v>
      </c>
      <c r="E202" s="160"/>
      <c r="F202" s="162" t="s">
        <v>277</v>
      </c>
      <c r="G202" s="160"/>
      <c r="H202" s="160"/>
      <c r="J202" s="160"/>
      <c r="K202" s="160"/>
      <c r="L202" s="163"/>
      <c r="M202" s="164"/>
      <c r="N202" s="160"/>
      <c r="O202" s="160"/>
      <c r="P202" s="160"/>
      <c r="Q202" s="160"/>
      <c r="R202" s="160"/>
      <c r="S202" s="160"/>
      <c r="T202" s="165"/>
      <c r="AT202" s="166" t="s">
        <v>147</v>
      </c>
      <c r="AU202" s="166" t="s">
        <v>82</v>
      </c>
      <c r="AV202" s="166" t="s">
        <v>20</v>
      </c>
      <c r="AW202" s="166" t="s">
        <v>97</v>
      </c>
      <c r="AX202" s="166" t="s">
        <v>73</v>
      </c>
      <c r="AY202" s="166" t="s">
        <v>139</v>
      </c>
    </row>
    <row r="203" spans="2:51" s="6" customFormat="1" ht="15.75" customHeight="1">
      <c r="B203" s="159"/>
      <c r="C203" s="160"/>
      <c r="D203" s="169" t="s">
        <v>147</v>
      </c>
      <c r="E203" s="160"/>
      <c r="F203" s="162" t="s">
        <v>278</v>
      </c>
      <c r="G203" s="160"/>
      <c r="H203" s="160"/>
      <c r="J203" s="160"/>
      <c r="K203" s="160"/>
      <c r="L203" s="163"/>
      <c r="M203" s="164"/>
      <c r="N203" s="160"/>
      <c r="O203" s="160"/>
      <c r="P203" s="160"/>
      <c r="Q203" s="160"/>
      <c r="R203" s="160"/>
      <c r="S203" s="160"/>
      <c r="T203" s="165"/>
      <c r="AT203" s="166" t="s">
        <v>147</v>
      </c>
      <c r="AU203" s="166" t="s">
        <v>82</v>
      </c>
      <c r="AV203" s="166" t="s">
        <v>20</v>
      </c>
      <c r="AW203" s="166" t="s">
        <v>97</v>
      </c>
      <c r="AX203" s="166" t="s">
        <v>73</v>
      </c>
      <c r="AY203" s="166" t="s">
        <v>139</v>
      </c>
    </row>
    <row r="204" spans="2:51" s="6" customFormat="1" ht="15.75" customHeight="1">
      <c r="B204" s="159"/>
      <c r="C204" s="160"/>
      <c r="D204" s="169" t="s">
        <v>147</v>
      </c>
      <c r="E204" s="160"/>
      <c r="F204" s="162" t="s">
        <v>279</v>
      </c>
      <c r="G204" s="160"/>
      <c r="H204" s="160"/>
      <c r="J204" s="160"/>
      <c r="K204" s="160"/>
      <c r="L204" s="163"/>
      <c r="M204" s="164"/>
      <c r="N204" s="160"/>
      <c r="O204" s="160"/>
      <c r="P204" s="160"/>
      <c r="Q204" s="160"/>
      <c r="R204" s="160"/>
      <c r="S204" s="160"/>
      <c r="T204" s="165"/>
      <c r="AT204" s="166" t="s">
        <v>147</v>
      </c>
      <c r="AU204" s="166" t="s">
        <v>82</v>
      </c>
      <c r="AV204" s="166" t="s">
        <v>20</v>
      </c>
      <c r="AW204" s="166" t="s">
        <v>97</v>
      </c>
      <c r="AX204" s="166" t="s">
        <v>73</v>
      </c>
      <c r="AY204" s="166" t="s">
        <v>139</v>
      </c>
    </row>
    <row r="205" spans="2:51" s="6" customFormat="1" ht="15.75" customHeight="1">
      <c r="B205" s="159"/>
      <c r="C205" s="160"/>
      <c r="D205" s="169" t="s">
        <v>147</v>
      </c>
      <c r="E205" s="160"/>
      <c r="F205" s="162" t="s">
        <v>275</v>
      </c>
      <c r="G205" s="160"/>
      <c r="H205" s="160"/>
      <c r="J205" s="160"/>
      <c r="K205" s="160"/>
      <c r="L205" s="163"/>
      <c r="M205" s="164"/>
      <c r="N205" s="160"/>
      <c r="O205" s="160"/>
      <c r="P205" s="160"/>
      <c r="Q205" s="160"/>
      <c r="R205" s="160"/>
      <c r="S205" s="160"/>
      <c r="T205" s="165"/>
      <c r="AT205" s="166" t="s">
        <v>147</v>
      </c>
      <c r="AU205" s="166" t="s">
        <v>82</v>
      </c>
      <c r="AV205" s="166" t="s">
        <v>20</v>
      </c>
      <c r="AW205" s="166" t="s">
        <v>97</v>
      </c>
      <c r="AX205" s="166" t="s">
        <v>73</v>
      </c>
      <c r="AY205" s="166" t="s">
        <v>139</v>
      </c>
    </row>
    <row r="206" spans="2:51" s="6" customFormat="1" ht="15.75" customHeight="1">
      <c r="B206" s="167"/>
      <c r="C206" s="168"/>
      <c r="D206" s="169" t="s">
        <v>147</v>
      </c>
      <c r="E206" s="168"/>
      <c r="F206" s="170" t="s">
        <v>259</v>
      </c>
      <c r="G206" s="168"/>
      <c r="H206" s="171">
        <v>440.5</v>
      </c>
      <c r="J206" s="168"/>
      <c r="K206" s="168"/>
      <c r="L206" s="172"/>
      <c r="M206" s="173"/>
      <c r="N206" s="168"/>
      <c r="O206" s="168"/>
      <c r="P206" s="168"/>
      <c r="Q206" s="168"/>
      <c r="R206" s="168"/>
      <c r="S206" s="168"/>
      <c r="T206" s="174"/>
      <c r="AT206" s="175" t="s">
        <v>147</v>
      </c>
      <c r="AU206" s="175" t="s">
        <v>82</v>
      </c>
      <c r="AV206" s="175" t="s">
        <v>82</v>
      </c>
      <c r="AW206" s="175" t="s">
        <v>97</v>
      </c>
      <c r="AX206" s="175" t="s">
        <v>73</v>
      </c>
      <c r="AY206" s="175" t="s">
        <v>139</v>
      </c>
    </row>
    <row r="207" spans="2:51" s="6" customFormat="1" ht="15.75" customHeight="1">
      <c r="B207" s="184"/>
      <c r="C207" s="185"/>
      <c r="D207" s="169" t="s">
        <v>147</v>
      </c>
      <c r="E207" s="185"/>
      <c r="F207" s="186" t="s">
        <v>280</v>
      </c>
      <c r="G207" s="185"/>
      <c r="H207" s="187">
        <v>440.5</v>
      </c>
      <c r="J207" s="185"/>
      <c r="K207" s="185"/>
      <c r="L207" s="188"/>
      <c r="M207" s="189"/>
      <c r="N207" s="185"/>
      <c r="O207" s="185"/>
      <c r="P207" s="185"/>
      <c r="Q207" s="185"/>
      <c r="R207" s="185"/>
      <c r="S207" s="185"/>
      <c r="T207" s="190"/>
      <c r="AT207" s="191" t="s">
        <v>147</v>
      </c>
      <c r="AU207" s="191" t="s">
        <v>82</v>
      </c>
      <c r="AV207" s="191" t="s">
        <v>157</v>
      </c>
      <c r="AW207" s="191" t="s">
        <v>97</v>
      </c>
      <c r="AX207" s="191" t="s">
        <v>73</v>
      </c>
      <c r="AY207" s="191" t="s">
        <v>139</v>
      </c>
    </row>
    <row r="208" spans="2:51" s="6" customFormat="1" ht="15.75" customHeight="1">
      <c r="B208" s="176"/>
      <c r="C208" s="177"/>
      <c r="D208" s="169" t="s">
        <v>147</v>
      </c>
      <c r="E208" s="177"/>
      <c r="F208" s="178" t="s">
        <v>179</v>
      </c>
      <c r="G208" s="177"/>
      <c r="H208" s="179">
        <v>4208</v>
      </c>
      <c r="J208" s="177"/>
      <c r="K208" s="177"/>
      <c r="L208" s="180"/>
      <c r="M208" s="181"/>
      <c r="N208" s="177"/>
      <c r="O208" s="177"/>
      <c r="P208" s="177"/>
      <c r="Q208" s="177"/>
      <c r="R208" s="177"/>
      <c r="S208" s="177"/>
      <c r="T208" s="182"/>
      <c r="AT208" s="183" t="s">
        <v>147</v>
      </c>
      <c r="AU208" s="183" t="s">
        <v>82</v>
      </c>
      <c r="AV208" s="183" t="s">
        <v>145</v>
      </c>
      <c r="AW208" s="183" t="s">
        <v>97</v>
      </c>
      <c r="AX208" s="183" t="s">
        <v>20</v>
      </c>
      <c r="AY208" s="183" t="s">
        <v>139</v>
      </c>
    </row>
    <row r="209" spans="2:51" s="6" customFormat="1" ht="15.75" customHeight="1">
      <c r="B209" s="159"/>
      <c r="C209" s="160"/>
      <c r="D209" s="169" t="s">
        <v>147</v>
      </c>
      <c r="E209" s="160"/>
      <c r="F209" s="162" t="s">
        <v>281</v>
      </c>
      <c r="G209" s="160"/>
      <c r="H209" s="160"/>
      <c r="J209" s="160"/>
      <c r="K209" s="160"/>
      <c r="L209" s="163"/>
      <c r="M209" s="164"/>
      <c r="N209" s="160"/>
      <c r="O209" s="160"/>
      <c r="P209" s="160"/>
      <c r="Q209" s="160"/>
      <c r="R209" s="160"/>
      <c r="S209" s="160"/>
      <c r="T209" s="165"/>
      <c r="AT209" s="166" t="s">
        <v>147</v>
      </c>
      <c r="AU209" s="166" t="s">
        <v>82</v>
      </c>
      <c r="AV209" s="166" t="s">
        <v>20</v>
      </c>
      <c r="AW209" s="166" t="s">
        <v>97</v>
      </c>
      <c r="AX209" s="166" t="s">
        <v>73</v>
      </c>
      <c r="AY209" s="166" t="s">
        <v>139</v>
      </c>
    </row>
    <row r="210" spans="2:51" s="6" customFormat="1" ht="15.75" customHeight="1">
      <c r="B210" s="159"/>
      <c r="C210" s="160"/>
      <c r="D210" s="169" t="s">
        <v>147</v>
      </c>
      <c r="E210" s="160"/>
      <c r="F210" s="162" t="s">
        <v>282</v>
      </c>
      <c r="G210" s="160"/>
      <c r="H210" s="160"/>
      <c r="J210" s="160"/>
      <c r="K210" s="160"/>
      <c r="L210" s="163"/>
      <c r="M210" s="164"/>
      <c r="N210" s="160"/>
      <c r="O210" s="160"/>
      <c r="P210" s="160"/>
      <c r="Q210" s="160"/>
      <c r="R210" s="160"/>
      <c r="S210" s="160"/>
      <c r="T210" s="165"/>
      <c r="AT210" s="166" t="s">
        <v>147</v>
      </c>
      <c r="AU210" s="166" t="s">
        <v>82</v>
      </c>
      <c r="AV210" s="166" t="s">
        <v>20</v>
      </c>
      <c r="AW210" s="166" t="s">
        <v>97</v>
      </c>
      <c r="AX210" s="166" t="s">
        <v>73</v>
      </c>
      <c r="AY210" s="166" t="s">
        <v>139</v>
      </c>
    </row>
    <row r="211" spans="2:51" s="6" customFormat="1" ht="15.75" customHeight="1">
      <c r="B211" s="159"/>
      <c r="C211" s="160"/>
      <c r="D211" s="169" t="s">
        <v>147</v>
      </c>
      <c r="E211" s="160"/>
      <c r="F211" s="162" t="s">
        <v>283</v>
      </c>
      <c r="G211" s="160"/>
      <c r="H211" s="160"/>
      <c r="J211" s="160"/>
      <c r="K211" s="160"/>
      <c r="L211" s="163"/>
      <c r="M211" s="164"/>
      <c r="N211" s="160"/>
      <c r="O211" s="160"/>
      <c r="P211" s="160"/>
      <c r="Q211" s="160"/>
      <c r="R211" s="160"/>
      <c r="S211" s="160"/>
      <c r="T211" s="165"/>
      <c r="AT211" s="166" t="s">
        <v>147</v>
      </c>
      <c r="AU211" s="166" t="s">
        <v>82</v>
      </c>
      <c r="AV211" s="166" t="s">
        <v>20</v>
      </c>
      <c r="AW211" s="166" t="s">
        <v>97</v>
      </c>
      <c r="AX211" s="166" t="s">
        <v>73</v>
      </c>
      <c r="AY211" s="166" t="s">
        <v>139</v>
      </c>
    </row>
    <row r="212" spans="2:51" s="6" customFormat="1" ht="15.75" customHeight="1">
      <c r="B212" s="159"/>
      <c r="C212" s="160"/>
      <c r="D212" s="169" t="s">
        <v>147</v>
      </c>
      <c r="E212" s="160"/>
      <c r="F212" s="162" t="s">
        <v>284</v>
      </c>
      <c r="G212" s="160"/>
      <c r="H212" s="160"/>
      <c r="J212" s="160"/>
      <c r="K212" s="160"/>
      <c r="L212" s="163"/>
      <c r="M212" s="164"/>
      <c r="N212" s="160"/>
      <c r="O212" s="160"/>
      <c r="P212" s="160"/>
      <c r="Q212" s="160"/>
      <c r="R212" s="160"/>
      <c r="S212" s="160"/>
      <c r="T212" s="165"/>
      <c r="AT212" s="166" t="s">
        <v>147</v>
      </c>
      <c r="AU212" s="166" t="s">
        <v>82</v>
      </c>
      <c r="AV212" s="166" t="s">
        <v>20</v>
      </c>
      <c r="AW212" s="166" t="s">
        <v>97</v>
      </c>
      <c r="AX212" s="166" t="s">
        <v>73</v>
      </c>
      <c r="AY212" s="166" t="s">
        <v>139</v>
      </c>
    </row>
    <row r="213" spans="2:51" s="6" customFormat="1" ht="15.75" customHeight="1">
      <c r="B213" s="159"/>
      <c r="C213" s="160"/>
      <c r="D213" s="169" t="s">
        <v>147</v>
      </c>
      <c r="E213" s="160"/>
      <c r="F213" s="162" t="s">
        <v>285</v>
      </c>
      <c r="G213" s="160"/>
      <c r="H213" s="160"/>
      <c r="J213" s="160"/>
      <c r="K213" s="160"/>
      <c r="L213" s="163"/>
      <c r="M213" s="164"/>
      <c r="N213" s="160"/>
      <c r="O213" s="160"/>
      <c r="P213" s="160"/>
      <c r="Q213" s="160"/>
      <c r="R213" s="160"/>
      <c r="S213" s="160"/>
      <c r="T213" s="165"/>
      <c r="AT213" s="166" t="s">
        <v>147</v>
      </c>
      <c r="AU213" s="166" t="s">
        <v>82</v>
      </c>
      <c r="AV213" s="166" t="s">
        <v>20</v>
      </c>
      <c r="AW213" s="166" t="s">
        <v>97</v>
      </c>
      <c r="AX213" s="166" t="s">
        <v>73</v>
      </c>
      <c r="AY213" s="166" t="s">
        <v>139</v>
      </c>
    </row>
    <row r="214" spans="2:51" s="6" customFormat="1" ht="15.75" customHeight="1">
      <c r="B214" s="159"/>
      <c r="C214" s="160"/>
      <c r="D214" s="169" t="s">
        <v>147</v>
      </c>
      <c r="E214" s="160"/>
      <c r="F214" s="162" t="s">
        <v>286</v>
      </c>
      <c r="G214" s="160"/>
      <c r="H214" s="160"/>
      <c r="J214" s="160"/>
      <c r="K214" s="160"/>
      <c r="L214" s="163"/>
      <c r="M214" s="164"/>
      <c r="N214" s="160"/>
      <c r="O214" s="160"/>
      <c r="P214" s="160"/>
      <c r="Q214" s="160"/>
      <c r="R214" s="160"/>
      <c r="S214" s="160"/>
      <c r="T214" s="165"/>
      <c r="AT214" s="166" t="s">
        <v>147</v>
      </c>
      <c r="AU214" s="166" t="s">
        <v>82</v>
      </c>
      <c r="AV214" s="166" t="s">
        <v>20</v>
      </c>
      <c r="AW214" s="166" t="s">
        <v>97</v>
      </c>
      <c r="AX214" s="166" t="s">
        <v>73</v>
      </c>
      <c r="AY214" s="166" t="s">
        <v>139</v>
      </c>
    </row>
    <row r="215" spans="2:51" s="6" customFormat="1" ht="15.75" customHeight="1">
      <c r="B215" s="159"/>
      <c r="C215" s="160"/>
      <c r="D215" s="169" t="s">
        <v>147</v>
      </c>
      <c r="E215" s="160"/>
      <c r="F215" s="162" t="s">
        <v>287</v>
      </c>
      <c r="G215" s="160"/>
      <c r="H215" s="160"/>
      <c r="J215" s="160"/>
      <c r="K215" s="160"/>
      <c r="L215" s="163"/>
      <c r="M215" s="164"/>
      <c r="N215" s="160"/>
      <c r="O215" s="160"/>
      <c r="P215" s="160"/>
      <c r="Q215" s="160"/>
      <c r="R215" s="160"/>
      <c r="S215" s="160"/>
      <c r="T215" s="165"/>
      <c r="AT215" s="166" t="s">
        <v>147</v>
      </c>
      <c r="AU215" s="166" t="s">
        <v>82</v>
      </c>
      <c r="AV215" s="166" t="s">
        <v>20</v>
      </c>
      <c r="AW215" s="166" t="s">
        <v>97</v>
      </c>
      <c r="AX215" s="166" t="s">
        <v>73</v>
      </c>
      <c r="AY215" s="166" t="s">
        <v>139</v>
      </c>
    </row>
    <row r="216" spans="2:65" s="6" customFormat="1" ht="15.75" customHeight="1">
      <c r="B216" s="23"/>
      <c r="C216" s="147" t="s">
        <v>288</v>
      </c>
      <c r="D216" s="147" t="s">
        <v>141</v>
      </c>
      <c r="E216" s="148" t="s">
        <v>289</v>
      </c>
      <c r="F216" s="149" t="s">
        <v>290</v>
      </c>
      <c r="G216" s="150" t="s">
        <v>152</v>
      </c>
      <c r="H216" s="151">
        <v>29456</v>
      </c>
      <c r="I216" s="152"/>
      <c r="J216" s="153">
        <f>ROUND($I$216*$H$216,2)</f>
        <v>0</v>
      </c>
      <c r="K216" s="149"/>
      <c r="L216" s="43"/>
      <c r="M216" s="154"/>
      <c r="N216" s="155" t="s">
        <v>44</v>
      </c>
      <c r="O216" s="24"/>
      <c r="P216" s="156">
        <f>$O$216*$H$216</f>
        <v>0</v>
      </c>
      <c r="Q216" s="156">
        <v>0</v>
      </c>
      <c r="R216" s="156">
        <f>$Q$216*$H$216</f>
        <v>0</v>
      </c>
      <c r="S216" s="156">
        <v>0</v>
      </c>
      <c r="T216" s="157">
        <f>$S$216*$H$216</f>
        <v>0</v>
      </c>
      <c r="AR216" s="93" t="s">
        <v>145</v>
      </c>
      <c r="AT216" s="93" t="s">
        <v>141</v>
      </c>
      <c r="AU216" s="93" t="s">
        <v>82</v>
      </c>
      <c r="AY216" s="6" t="s">
        <v>139</v>
      </c>
      <c r="BE216" s="158">
        <f>IF($N$216="základní",$J$216,0)</f>
        <v>0</v>
      </c>
      <c r="BF216" s="158">
        <f>IF($N$216="snížená",$J$216,0)</f>
        <v>0</v>
      </c>
      <c r="BG216" s="158">
        <f>IF($N$216="zákl. přenesená",$J$216,0)</f>
        <v>0</v>
      </c>
      <c r="BH216" s="158">
        <f>IF($N$216="sníž. přenesená",$J$216,0)</f>
        <v>0</v>
      </c>
      <c r="BI216" s="158">
        <f>IF($N$216="nulová",$J$216,0)</f>
        <v>0</v>
      </c>
      <c r="BJ216" s="93" t="s">
        <v>20</v>
      </c>
      <c r="BK216" s="158">
        <f>ROUND($I$216*$H$216,2)</f>
        <v>0</v>
      </c>
      <c r="BL216" s="93" t="s">
        <v>145</v>
      </c>
      <c r="BM216" s="93" t="s">
        <v>291</v>
      </c>
    </row>
    <row r="217" spans="2:51" s="6" customFormat="1" ht="15.75" customHeight="1">
      <c r="B217" s="159"/>
      <c r="C217" s="160"/>
      <c r="D217" s="161" t="s">
        <v>147</v>
      </c>
      <c r="E217" s="162"/>
      <c r="F217" s="162" t="s">
        <v>292</v>
      </c>
      <c r="G217" s="160"/>
      <c r="H217" s="160"/>
      <c r="J217" s="160"/>
      <c r="K217" s="160"/>
      <c r="L217" s="163"/>
      <c r="M217" s="164"/>
      <c r="N217" s="160"/>
      <c r="O217" s="160"/>
      <c r="P217" s="160"/>
      <c r="Q217" s="160"/>
      <c r="R217" s="160"/>
      <c r="S217" s="160"/>
      <c r="T217" s="165"/>
      <c r="AT217" s="166" t="s">
        <v>147</v>
      </c>
      <c r="AU217" s="166" t="s">
        <v>82</v>
      </c>
      <c r="AV217" s="166" t="s">
        <v>20</v>
      </c>
      <c r="AW217" s="166" t="s">
        <v>97</v>
      </c>
      <c r="AX217" s="166" t="s">
        <v>73</v>
      </c>
      <c r="AY217" s="166" t="s">
        <v>139</v>
      </c>
    </row>
    <row r="218" spans="2:51" s="6" customFormat="1" ht="15.75" customHeight="1">
      <c r="B218" s="159"/>
      <c r="C218" s="160"/>
      <c r="D218" s="169" t="s">
        <v>147</v>
      </c>
      <c r="E218" s="160"/>
      <c r="F218" s="162" t="s">
        <v>293</v>
      </c>
      <c r="G218" s="160"/>
      <c r="H218" s="160"/>
      <c r="J218" s="160"/>
      <c r="K218" s="160"/>
      <c r="L218" s="163"/>
      <c r="M218" s="164"/>
      <c r="N218" s="160"/>
      <c r="O218" s="160"/>
      <c r="P218" s="160"/>
      <c r="Q218" s="160"/>
      <c r="R218" s="160"/>
      <c r="S218" s="160"/>
      <c r="T218" s="165"/>
      <c r="AT218" s="166" t="s">
        <v>147</v>
      </c>
      <c r="AU218" s="166" t="s">
        <v>82</v>
      </c>
      <c r="AV218" s="166" t="s">
        <v>20</v>
      </c>
      <c r="AW218" s="166" t="s">
        <v>97</v>
      </c>
      <c r="AX218" s="166" t="s">
        <v>73</v>
      </c>
      <c r="AY218" s="166" t="s">
        <v>139</v>
      </c>
    </row>
    <row r="219" spans="2:51" s="6" customFormat="1" ht="15.75" customHeight="1">
      <c r="B219" s="167"/>
      <c r="C219" s="168"/>
      <c r="D219" s="169" t="s">
        <v>147</v>
      </c>
      <c r="E219" s="168"/>
      <c r="F219" s="170" t="s">
        <v>294</v>
      </c>
      <c r="G219" s="168"/>
      <c r="H219" s="171">
        <v>29456</v>
      </c>
      <c r="J219" s="168"/>
      <c r="K219" s="168"/>
      <c r="L219" s="172"/>
      <c r="M219" s="173"/>
      <c r="N219" s="168"/>
      <c r="O219" s="168"/>
      <c r="P219" s="168"/>
      <c r="Q219" s="168"/>
      <c r="R219" s="168"/>
      <c r="S219" s="168"/>
      <c r="T219" s="174"/>
      <c r="AT219" s="175" t="s">
        <v>147</v>
      </c>
      <c r="AU219" s="175" t="s">
        <v>82</v>
      </c>
      <c r="AV219" s="175" t="s">
        <v>82</v>
      </c>
      <c r="AW219" s="175" t="s">
        <v>97</v>
      </c>
      <c r="AX219" s="175" t="s">
        <v>20</v>
      </c>
      <c r="AY219" s="175" t="s">
        <v>139</v>
      </c>
    </row>
    <row r="220" spans="2:65" s="6" customFormat="1" ht="15.75" customHeight="1">
      <c r="B220" s="23"/>
      <c r="C220" s="147" t="s">
        <v>295</v>
      </c>
      <c r="D220" s="147" t="s">
        <v>141</v>
      </c>
      <c r="E220" s="148" t="s">
        <v>296</v>
      </c>
      <c r="F220" s="149" t="s">
        <v>297</v>
      </c>
      <c r="G220" s="150" t="s">
        <v>152</v>
      </c>
      <c r="H220" s="151">
        <v>3767.5</v>
      </c>
      <c r="I220" s="152"/>
      <c r="J220" s="153">
        <f>ROUND($I$220*$H$220,2)</f>
        <v>0</v>
      </c>
      <c r="K220" s="149"/>
      <c r="L220" s="43"/>
      <c r="M220" s="154"/>
      <c r="N220" s="155" t="s">
        <v>44</v>
      </c>
      <c r="O220" s="24"/>
      <c r="P220" s="156">
        <f>$O$220*$H$220</f>
        <v>0</v>
      </c>
      <c r="Q220" s="156">
        <v>0</v>
      </c>
      <c r="R220" s="156">
        <f>$Q$220*$H$220</f>
        <v>0</v>
      </c>
      <c r="S220" s="156">
        <v>0</v>
      </c>
      <c r="T220" s="157">
        <f>$S$220*$H$220</f>
        <v>0</v>
      </c>
      <c r="AR220" s="93" t="s">
        <v>145</v>
      </c>
      <c r="AT220" s="93" t="s">
        <v>141</v>
      </c>
      <c r="AU220" s="93" t="s">
        <v>82</v>
      </c>
      <c r="AY220" s="6" t="s">
        <v>139</v>
      </c>
      <c r="BE220" s="158">
        <f>IF($N$220="základní",$J$220,0)</f>
        <v>0</v>
      </c>
      <c r="BF220" s="158">
        <f>IF($N$220="snížená",$J$220,0)</f>
        <v>0</v>
      </c>
      <c r="BG220" s="158">
        <f>IF($N$220="zákl. přenesená",$J$220,0)</f>
        <v>0</v>
      </c>
      <c r="BH220" s="158">
        <f>IF($N$220="sníž. přenesená",$J$220,0)</f>
        <v>0</v>
      </c>
      <c r="BI220" s="158">
        <f>IF($N$220="nulová",$J$220,0)</f>
        <v>0</v>
      </c>
      <c r="BJ220" s="93" t="s">
        <v>20</v>
      </c>
      <c r="BK220" s="158">
        <f>ROUND($I$220*$H$220,2)</f>
        <v>0</v>
      </c>
      <c r="BL220" s="93" t="s">
        <v>145</v>
      </c>
      <c r="BM220" s="93" t="s">
        <v>298</v>
      </c>
    </row>
    <row r="221" spans="2:51" s="6" customFormat="1" ht="15.75" customHeight="1">
      <c r="B221" s="159"/>
      <c r="C221" s="160"/>
      <c r="D221" s="161" t="s">
        <v>147</v>
      </c>
      <c r="E221" s="162"/>
      <c r="F221" s="162" t="s">
        <v>299</v>
      </c>
      <c r="G221" s="160"/>
      <c r="H221" s="160"/>
      <c r="J221" s="160"/>
      <c r="K221" s="160"/>
      <c r="L221" s="163"/>
      <c r="M221" s="164"/>
      <c r="N221" s="160"/>
      <c r="O221" s="160"/>
      <c r="P221" s="160"/>
      <c r="Q221" s="160"/>
      <c r="R221" s="160"/>
      <c r="S221" s="160"/>
      <c r="T221" s="165"/>
      <c r="AT221" s="166" t="s">
        <v>147</v>
      </c>
      <c r="AU221" s="166" t="s">
        <v>82</v>
      </c>
      <c r="AV221" s="166" t="s">
        <v>20</v>
      </c>
      <c r="AW221" s="166" t="s">
        <v>97</v>
      </c>
      <c r="AX221" s="166" t="s">
        <v>73</v>
      </c>
      <c r="AY221" s="166" t="s">
        <v>139</v>
      </c>
    </row>
    <row r="222" spans="2:51" s="6" customFormat="1" ht="15.75" customHeight="1">
      <c r="B222" s="159"/>
      <c r="C222" s="160"/>
      <c r="D222" s="169" t="s">
        <v>147</v>
      </c>
      <c r="E222" s="160"/>
      <c r="F222" s="162" t="s">
        <v>300</v>
      </c>
      <c r="G222" s="160"/>
      <c r="H222" s="160"/>
      <c r="J222" s="160"/>
      <c r="K222" s="160"/>
      <c r="L222" s="163"/>
      <c r="M222" s="164"/>
      <c r="N222" s="160"/>
      <c r="O222" s="160"/>
      <c r="P222" s="160"/>
      <c r="Q222" s="160"/>
      <c r="R222" s="160"/>
      <c r="S222" s="160"/>
      <c r="T222" s="165"/>
      <c r="AT222" s="166" t="s">
        <v>147</v>
      </c>
      <c r="AU222" s="166" t="s">
        <v>82</v>
      </c>
      <c r="AV222" s="166" t="s">
        <v>20</v>
      </c>
      <c r="AW222" s="166" t="s">
        <v>97</v>
      </c>
      <c r="AX222" s="166" t="s">
        <v>73</v>
      </c>
      <c r="AY222" s="166" t="s">
        <v>139</v>
      </c>
    </row>
    <row r="223" spans="2:51" s="6" customFormat="1" ht="15.75" customHeight="1">
      <c r="B223" s="167"/>
      <c r="C223" s="168"/>
      <c r="D223" s="169" t="s">
        <v>147</v>
      </c>
      <c r="E223" s="168"/>
      <c r="F223" s="170" t="s">
        <v>301</v>
      </c>
      <c r="G223" s="168"/>
      <c r="H223" s="171">
        <v>3767.5</v>
      </c>
      <c r="J223" s="168"/>
      <c r="K223" s="168"/>
      <c r="L223" s="172"/>
      <c r="M223" s="173"/>
      <c r="N223" s="168"/>
      <c r="O223" s="168"/>
      <c r="P223" s="168"/>
      <c r="Q223" s="168"/>
      <c r="R223" s="168"/>
      <c r="S223" s="168"/>
      <c r="T223" s="174"/>
      <c r="AT223" s="175" t="s">
        <v>147</v>
      </c>
      <c r="AU223" s="175" t="s">
        <v>82</v>
      </c>
      <c r="AV223" s="175" t="s">
        <v>82</v>
      </c>
      <c r="AW223" s="175" t="s">
        <v>97</v>
      </c>
      <c r="AX223" s="175" t="s">
        <v>20</v>
      </c>
      <c r="AY223" s="175" t="s">
        <v>139</v>
      </c>
    </row>
    <row r="224" spans="2:65" s="6" customFormat="1" ht="15.75" customHeight="1">
      <c r="B224" s="23"/>
      <c r="C224" s="147" t="s">
        <v>302</v>
      </c>
      <c r="D224" s="147" t="s">
        <v>141</v>
      </c>
      <c r="E224" s="148" t="s">
        <v>303</v>
      </c>
      <c r="F224" s="149" t="s">
        <v>304</v>
      </c>
      <c r="G224" s="150" t="s">
        <v>222</v>
      </c>
      <c r="H224" s="151">
        <v>5651.25</v>
      </c>
      <c r="I224" s="152"/>
      <c r="J224" s="153">
        <f>ROUND($I$224*$H$224,2)</f>
        <v>0</v>
      </c>
      <c r="K224" s="149"/>
      <c r="L224" s="43"/>
      <c r="M224" s="154"/>
      <c r="N224" s="155" t="s">
        <v>44</v>
      </c>
      <c r="O224" s="24"/>
      <c r="P224" s="156">
        <f>$O$224*$H$224</f>
        <v>0</v>
      </c>
      <c r="Q224" s="156">
        <v>0</v>
      </c>
      <c r="R224" s="156">
        <f>$Q$224*$H$224</f>
        <v>0</v>
      </c>
      <c r="S224" s="156">
        <v>0</v>
      </c>
      <c r="T224" s="157">
        <f>$S$224*$H$224</f>
        <v>0</v>
      </c>
      <c r="AR224" s="93" t="s">
        <v>145</v>
      </c>
      <c r="AT224" s="93" t="s">
        <v>141</v>
      </c>
      <c r="AU224" s="93" t="s">
        <v>82</v>
      </c>
      <c r="AY224" s="6" t="s">
        <v>139</v>
      </c>
      <c r="BE224" s="158">
        <f>IF($N$224="základní",$J$224,0)</f>
        <v>0</v>
      </c>
      <c r="BF224" s="158">
        <f>IF($N$224="snížená",$J$224,0)</f>
        <v>0</v>
      </c>
      <c r="BG224" s="158">
        <f>IF($N$224="zákl. přenesená",$J$224,0)</f>
        <v>0</v>
      </c>
      <c r="BH224" s="158">
        <f>IF($N$224="sníž. přenesená",$J$224,0)</f>
        <v>0</v>
      </c>
      <c r="BI224" s="158">
        <f>IF($N$224="nulová",$J$224,0)</f>
        <v>0</v>
      </c>
      <c r="BJ224" s="93" t="s">
        <v>20</v>
      </c>
      <c r="BK224" s="158">
        <f>ROUND($I$224*$H$224,2)</f>
        <v>0</v>
      </c>
      <c r="BL224" s="93" t="s">
        <v>145</v>
      </c>
      <c r="BM224" s="93" t="s">
        <v>305</v>
      </c>
    </row>
    <row r="225" spans="2:51" s="6" customFormat="1" ht="15.75" customHeight="1">
      <c r="B225" s="159"/>
      <c r="C225" s="160"/>
      <c r="D225" s="161" t="s">
        <v>147</v>
      </c>
      <c r="E225" s="162"/>
      <c r="F225" s="162" t="s">
        <v>306</v>
      </c>
      <c r="G225" s="160"/>
      <c r="H225" s="160"/>
      <c r="J225" s="160"/>
      <c r="K225" s="160"/>
      <c r="L225" s="163"/>
      <c r="M225" s="164"/>
      <c r="N225" s="160"/>
      <c r="O225" s="160"/>
      <c r="P225" s="160"/>
      <c r="Q225" s="160"/>
      <c r="R225" s="160"/>
      <c r="S225" s="160"/>
      <c r="T225" s="165"/>
      <c r="AT225" s="166" t="s">
        <v>147</v>
      </c>
      <c r="AU225" s="166" t="s">
        <v>82</v>
      </c>
      <c r="AV225" s="166" t="s">
        <v>20</v>
      </c>
      <c r="AW225" s="166" t="s">
        <v>97</v>
      </c>
      <c r="AX225" s="166" t="s">
        <v>73</v>
      </c>
      <c r="AY225" s="166" t="s">
        <v>139</v>
      </c>
    </row>
    <row r="226" spans="2:51" s="6" customFormat="1" ht="15.75" customHeight="1">
      <c r="B226" s="167"/>
      <c r="C226" s="168"/>
      <c r="D226" s="169" t="s">
        <v>147</v>
      </c>
      <c r="E226" s="168"/>
      <c r="F226" s="170" t="s">
        <v>307</v>
      </c>
      <c r="G226" s="168"/>
      <c r="H226" s="171">
        <v>5651.25</v>
      </c>
      <c r="J226" s="168"/>
      <c r="K226" s="168"/>
      <c r="L226" s="172"/>
      <c r="M226" s="173"/>
      <c r="N226" s="168"/>
      <c r="O226" s="168"/>
      <c r="P226" s="168"/>
      <c r="Q226" s="168"/>
      <c r="R226" s="168"/>
      <c r="S226" s="168"/>
      <c r="T226" s="174"/>
      <c r="AT226" s="175" t="s">
        <v>147</v>
      </c>
      <c r="AU226" s="175" t="s">
        <v>82</v>
      </c>
      <c r="AV226" s="175" t="s">
        <v>82</v>
      </c>
      <c r="AW226" s="175" t="s">
        <v>97</v>
      </c>
      <c r="AX226" s="175" t="s">
        <v>20</v>
      </c>
      <c r="AY226" s="175" t="s">
        <v>139</v>
      </c>
    </row>
    <row r="227" spans="2:65" s="6" customFormat="1" ht="15.75" customHeight="1">
      <c r="B227" s="23"/>
      <c r="C227" s="147" t="s">
        <v>308</v>
      </c>
      <c r="D227" s="147" t="s">
        <v>141</v>
      </c>
      <c r="E227" s="148" t="s">
        <v>309</v>
      </c>
      <c r="F227" s="149" t="s">
        <v>310</v>
      </c>
      <c r="G227" s="150" t="s">
        <v>152</v>
      </c>
      <c r="H227" s="151">
        <v>440.5</v>
      </c>
      <c r="I227" s="152"/>
      <c r="J227" s="153">
        <f>ROUND($I$227*$H$227,2)</f>
        <v>0</v>
      </c>
      <c r="K227" s="149"/>
      <c r="L227" s="43"/>
      <c r="M227" s="154"/>
      <c r="N227" s="155" t="s">
        <v>44</v>
      </c>
      <c r="O227" s="24"/>
      <c r="P227" s="156">
        <f>$O$227*$H$227</f>
        <v>0</v>
      </c>
      <c r="Q227" s="156">
        <v>0</v>
      </c>
      <c r="R227" s="156">
        <f>$Q$227*$H$227</f>
        <v>0</v>
      </c>
      <c r="S227" s="156">
        <v>0</v>
      </c>
      <c r="T227" s="157">
        <f>$S$227*$H$227</f>
        <v>0</v>
      </c>
      <c r="AR227" s="93" t="s">
        <v>145</v>
      </c>
      <c r="AT227" s="93" t="s">
        <v>141</v>
      </c>
      <c r="AU227" s="93" t="s">
        <v>82</v>
      </c>
      <c r="AY227" s="6" t="s">
        <v>139</v>
      </c>
      <c r="BE227" s="158">
        <f>IF($N$227="základní",$J$227,0)</f>
        <v>0</v>
      </c>
      <c r="BF227" s="158">
        <f>IF($N$227="snížená",$J$227,0)</f>
        <v>0</v>
      </c>
      <c r="BG227" s="158">
        <f>IF($N$227="zákl. přenesená",$J$227,0)</f>
        <v>0</v>
      </c>
      <c r="BH227" s="158">
        <f>IF($N$227="sníž. přenesená",$J$227,0)</f>
        <v>0</v>
      </c>
      <c r="BI227" s="158">
        <f>IF($N$227="nulová",$J$227,0)</f>
        <v>0</v>
      </c>
      <c r="BJ227" s="93" t="s">
        <v>20</v>
      </c>
      <c r="BK227" s="158">
        <f>ROUND($I$227*$H$227,2)</f>
        <v>0</v>
      </c>
      <c r="BL227" s="93" t="s">
        <v>145</v>
      </c>
      <c r="BM227" s="93" t="s">
        <v>311</v>
      </c>
    </row>
    <row r="228" spans="2:51" s="6" customFormat="1" ht="15.75" customHeight="1">
      <c r="B228" s="159"/>
      <c r="C228" s="160"/>
      <c r="D228" s="161" t="s">
        <v>147</v>
      </c>
      <c r="E228" s="162"/>
      <c r="F228" s="162" t="s">
        <v>312</v>
      </c>
      <c r="G228" s="160"/>
      <c r="H228" s="160"/>
      <c r="J228" s="160"/>
      <c r="K228" s="160"/>
      <c r="L228" s="163"/>
      <c r="M228" s="164"/>
      <c r="N228" s="160"/>
      <c r="O228" s="160"/>
      <c r="P228" s="160"/>
      <c r="Q228" s="160"/>
      <c r="R228" s="160"/>
      <c r="S228" s="160"/>
      <c r="T228" s="165"/>
      <c r="AT228" s="166" t="s">
        <v>147</v>
      </c>
      <c r="AU228" s="166" t="s">
        <v>82</v>
      </c>
      <c r="AV228" s="166" t="s">
        <v>20</v>
      </c>
      <c r="AW228" s="166" t="s">
        <v>97</v>
      </c>
      <c r="AX228" s="166" t="s">
        <v>73</v>
      </c>
      <c r="AY228" s="166" t="s">
        <v>139</v>
      </c>
    </row>
    <row r="229" spans="2:51" s="6" customFormat="1" ht="15.75" customHeight="1">
      <c r="B229" s="167"/>
      <c r="C229" s="168"/>
      <c r="D229" s="169" t="s">
        <v>147</v>
      </c>
      <c r="E229" s="168"/>
      <c r="F229" s="170" t="s">
        <v>313</v>
      </c>
      <c r="G229" s="168"/>
      <c r="H229" s="171">
        <v>440.5</v>
      </c>
      <c r="J229" s="168"/>
      <c r="K229" s="168"/>
      <c r="L229" s="172"/>
      <c r="M229" s="173"/>
      <c r="N229" s="168"/>
      <c r="O229" s="168"/>
      <c r="P229" s="168"/>
      <c r="Q229" s="168"/>
      <c r="R229" s="168"/>
      <c r="S229" s="168"/>
      <c r="T229" s="174"/>
      <c r="AT229" s="175" t="s">
        <v>147</v>
      </c>
      <c r="AU229" s="175" t="s">
        <v>82</v>
      </c>
      <c r="AV229" s="175" t="s">
        <v>82</v>
      </c>
      <c r="AW229" s="175" t="s">
        <v>97</v>
      </c>
      <c r="AX229" s="175" t="s">
        <v>20</v>
      </c>
      <c r="AY229" s="175" t="s">
        <v>139</v>
      </c>
    </row>
    <row r="230" spans="2:65" s="6" customFormat="1" ht="15.75" customHeight="1">
      <c r="B230" s="23"/>
      <c r="C230" s="192" t="s">
        <v>314</v>
      </c>
      <c r="D230" s="192" t="s">
        <v>219</v>
      </c>
      <c r="E230" s="193" t="s">
        <v>315</v>
      </c>
      <c r="F230" s="194" t="s">
        <v>316</v>
      </c>
      <c r="G230" s="195" t="s">
        <v>152</v>
      </c>
      <c r="H230" s="196">
        <v>440.5</v>
      </c>
      <c r="I230" s="197"/>
      <c r="J230" s="198">
        <f>ROUND($I$230*$H$230,2)</f>
        <v>0</v>
      </c>
      <c r="K230" s="194"/>
      <c r="L230" s="199"/>
      <c r="M230" s="200"/>
      <c r="N230" s="201" t="s">
        <v>44</v>
      </c>
      <c r="O230" s="24"/>
      <c r="P230" s="156">
        <f>$O$230*$H$230</f>
        <v>0</v>
      </c>
      <c r="Q230" s="156">
        <v>0</v>
      </c>
      <c r="R230" s="156">
        <f>$Q$230*$H$230</f>
        <v>0</v>
      </c>
      <c r="S230" s="156">
        <v>0</v>
      </c>
      <c r="T230" s="157">
        <f>$S$230*$H$230</f>
        <v>0</v>
      </c>
      <c r="AR230" s="93" t="s">
        <v>192</v>
      </c>
      <c r="AT230" s="93" t="s">
        <v>219</v>
      </c>
      <c r="AU230" s="93" t="s">
        <v>82</v>
      </c>
      <c r="AY230" s="6" t="s">
        <v>139</v>
      </c>
      <c r="BE230" s="158">
        <f>IF($N$230="základní",$J$230,0)</f>
        <v>0</v>
      </c>
      <c r="BF230" s="158">
        <f>IF($N$230="snížená",$J$230,0)</f>
        <v>0</v>
      </c>
      <c r="BG230" s="158">
        <f>IF($N$230="zákl. přenesená",$J$230,0)</f>
        <v>0</v>
      </c>
      <c r="BH230" s="158">
        <f>IF($N$230="sníž. přenesená",$J$230,0)</f>
        <v>0</v>
      </c>
      <c r="BI230" s="158">
        <f>IF($N$230="nulová",$J$230,0)</f>
        <v>0</v>
      </c>
      <c r="BJ230" s="93" t="s">
        <v>20</v>
      </c>
      <c r="BK230" s="158">
        <f>ROUND($I$230*$H$230,2)</f>
        <v>0</v>
      </c>
      <c r="BL230" s="93" t="s">
        <v>145</v>
      </c>
      <c r="BM230" s="93" t="s">
        <v>317</v>
      </c>
    </row>
    <row r="231" spans="2:51" s="6" customFormat="1" ht="15.75" customHeight="1">
      <c r="B231" s="159"/>
      <c r="C231" s="160"/>
      <c r="D231" s="161" t="s">
        <v>147</v>
      </c>
      <c r="E231" s="162"/>
      <c r="F231" s="162" t="s">
        <v>318</v>
      </c>
      <c r="G231" s="160"/>
      <c r="H231" s="160"/>
      <c r="J231" s="160"/>
      <c r="K231" s="160"/>
      <c r="L231" s="163"/>
      <c r="M231" s="164"/>
      <c r="N231" s="160"/>
      <c r="O231" s="160"/>
      <c r="P231" s="160"/>
      <c r="Q231" s="160"/>
      <c r="R231" s="160"/>
      <c r="S231" s="160"/>
      <c r="T231" s="165"/>
      <c r="AT231" s="166" t="s">
        <v>147</v>
      </c>
      <c r="AU231" s="166" t="s">
        <v>82</v>
      </c>
      <c r="AV231" s="166" t="s">
        <v>20</v>
      </c>
      <c r="AW231" s="166" t="s">
        <v>97</v>
      </c>
      <c r="AX231" s="166" t="s">
        <v>73</v>
      </c>
      <c r="AY231" s="166" t="s">
        <v>139</v>
      </c>
    </row>
    <row r="232" spans="2:51" s="6" customFormat="1" ht="15.75" customHeight="1">
      <c r="B232" s="167"/>
      <c r="C232" s="168"/>
      <c r="D232" s="169" t="s">
        <v>147</v>
      </c>
      <c r="E232" s="168"/>
      <c r="F232" s="170" t="s">
        <v>313</v>
      </c>
      <c r="G232" s="168"/>
      <c r="H232" s="171">
        <v>440.5</v>
      </c>
      <c r="J232" s="168"/>
      <c r="K232" s="168"/>
      <c r="L232" s="172"/>
      <c r="M232" s="173"/>
      <c r="N232" s="168"/>
      <c r="O232" s="168"/>
      <c r="P232" s="168"/>
      <c r="Q232" s="168"/>
      <c r="R232" s="168"/>
      <c r="S232" s="168"/>
      <c r="T232" s="174"/>
      <c r="AT232" s="175" t="s">
        <v>147</v>
      </c>
      <c r="AU232" s="175" t="s">
        <v>82</v>
      </c>
      <c r="AV232" s="175" t="s">
        <v>82</v>
      </c>
      <c r="AW232" s="175" t="s">
        <v>97</v>
      </c>
      <c r="AX232" s="175" t="s">
        <v>20</v>
      </c>
      <c r="AY232" s="175" t="s">
        <v>139</v>
      </c>
    </row>
    <row r="233" spans="2:63" s="134" customFormat="1" ht="30.75" customHeight="1">
      <c r="B233" s="135"/>
      <c r="C233" s="136"/>
      <c r="D233" s="136" t="s">
        <v>72</v>
      </c>
      <c r="E233" s="145" t="s">
        <v>218</v>
      </c>
      <c r="F233" s="145" t="s">
        <v>140</v>
      </c>
      <c r="G233" s="136"/>
      <c r="H233" s="136"/>
      <c r="J233" s="146">
        <f>$BK$233</f>
        <v>0</v>
      </c>
      <c r="K233" s="136"/>
      <c r="L233" s="139"/>
      <c r="M233" s="140"/>
      <c r="N233" s="136"/>
      <c r="O233" s="136"/>
      <c r="P233" s="141">
        <f>SUM($P$234:$P$263)</f>
        <v>0</v>
      </c>
      <c r="Q233" s="136"/>
      <c r="R233" s="141">
        <f>SUM($R$234:$R$263)</f>
        <v>0.31589999999999996</v>
      </c>
      <c r="S233" s="136"/>
      <c r="T233" s="142">
        <f>SUM($T$234:$T$263)</f>
        <v>1191.9850000000001</v>
      </c>
      <c r="AR233" s="143" t="s">
        <v>20</v>
      </c>
      <c r="AT233" s="143" t="s">
        <v>72</v>
      </c>
      <c r="AU233" s="143" t="s">
        <v>20</v>
      </c>
      <c r="AY233" s="143" t="s">
        <v>139</v>
      </c>
      <c r="BK233" s="144">
        <f>SUM($BK$234:$BK$263)</f>
        <v>0</v>
      </c>
    </row>
    <row r="234" spans="2:65" s="6" customFormat="1" ht="15.75" customHeight="1">
      <c r="B234" s="23"/>
      <c r="C234" s="147" t="s">
        <v>7</v>
      </c>
      <c r="D234" s="147" t="s">
        <v>141</v>
      </c>
      <c r="E234" s="148" t="s">
        <v>319</v>
      </c>
      <c r="F234" s="149" t="s">
        <v>320</v>
      </c>
      <c r="G234" s="150" t="s">
        <v>172</v>
      </c>
      <c r="H234" s="151">
        <v>2430</v>
      </c>
      <c r="I234" s="152"/>
      <c r="J234" s="153">
        <f>ROUND($I$234*$H$234,2)</f>
        <v>0</v>
      </c>
      <c r="K234" s="149"/>
      <c r="L234" s="43"/>
      <c r="M234" s="154"/>
      <c r="N234" s="155" t="s">
        <v>44</v>
      </c>
      <c r="O234" s="24"/>
      <c r="P234" s="156">
        <f>$O$234*$H$234</f>
        <v>0</v>
      </c>
      <c r="Q234" s="156">
        <v>0.00013</v>
      </c>
      <c r="R234" s="156">
        <f>$Q$234*$H$234</f>
        <v>0.31589999999999996</v>
      </c>
      <c r="S234" s="156">
        <v>0.256</v>
      </c>
      <c r="T234" s="157">
        <f>$S$234*$H$234</f>
        <v>622.08</v>
      </c>
      <c r="AR234" s="93" t="s">
        <v>145</v>
      </c>
      <c r="AT234" s="93" t="s">
        <v>141</v>
      </c>
      <c r="AU234" s="93" t="s">
        <v>82</v>
      </c>
      <c r="AY234" s="6" t="s">
        <v>139</v>
      </c>
      <c r="BE234" s="158">
        <f>IF($N$234="základní",$J$234,0)</f>
        <v>0</v>
      </c>
      <c r="BF234" s="158">
        <f>IF($N$234="snížená",$J$234,0)</f>
        <v>0</v>
      </c>
      <c r="BG234" s="158">
        <f>IF($N$234="zákl. přenesená",$J$234,0)</f>
        <v>0</v>
      </c>
      <c r="BH234" s="158">
        <f>IF($N$234="sníž. přenesená",$J$234,0)</f>
        <v>0</v>
      </c>
      <c r="BI234" s="158">
        <f>IF($N$234="nulová",$J$234,0)</f>
        <v>0</v>
      </c>
      <c r="BJ234" s="93" t="s">
        <v>20</v>
      </c>
      <c r="BK234" s="158">
        <f>ROUND($I$234*$H$234,2)</f>
        <v>0</v>
      </c>
      <c r="BL234" s="93" t="s">
        <v>145</v>
      </c>
      <c r="BM234" s="93" t="s">
        <v>321</v>
      </c>
    </row>
    <row r="235" spans="2:51" s="6" customFormat="1" ht="15.75" customHeight="1">
      <c r="B235" s="159"/>
      <c r="C235" s="160"/>
      <c r="D235" s="161" t="s">
        <v>147</v>
      </c>
      <c r="E235" s="162"/>
      <c r="F235" s="162" t="s">
        <v>322</v>
      </c>
      <c r="G235" s="160"/>
      <c r="H235" s="160"/>
      <c r="J235" s="160"/>
      <c r="K235" s="160"/>
      <c r="L235" s="163"/>
      <c r="M235" s="164"/>
      <c r="N235" s="160"/>
      <c r="O235" s="160"/>
      <c r="P235" s="160"/>
      <c r="Q235" s="160"/>
      <c r="R235" s="160"/>
      <c r="S235" s="160"/>
      <c r="T235" s="165"/>
      <c r="AT235" s="166" t="s">
        <v>147</v>
      </c>
      <c r="AU235" s="166" t="s">
        <v>82</v>
      </c>
      <c r="AV235" s="166" t="s">
        <v>20</v>
      </c>
      <c r="AW235" s="166" t="s">
        <v>97</v>
      </c>
      <c r="AX235" s="166" t="s">
        <v>73</v>
      </c>
      <c r="AY235" s="166" t="s">
        <v>139</v>
      </c>
    </row>
    <row r="236" spans="2:51" s="6" customFormat="1" ht="15.75" customHeight="1">
      <c r="B236" s="159"/>
      <c r="C236" s="160"/>
      <c r="D236" s="169" t="s">
        <v>147</v>
      </c>
      <c r="E236" s="160"/>
      <c r="F236" s="162" t="s">
        <v>323</v>
      </c>
      <c r="G236" s="160"/>
      <c r="H236" s="160"/>
      <c r="J236" s="160"/>
      <c r="K236" s="160"/>
      <c r="L236" s="163"/>
      <c r="M236" s="164"/>
      <c r="N236" s="160"/>
      <c r="O236" s="160"/>
      <c r="P236" s="160"/>
      <c r="Q236" s="160"/>
      <c r="R236" s="160"/>
      <c r="S236" s="160"/>
      <c r="T236" s="165"/>
      <c r="AT236" s="166" t="s">
        <v>147</v>
      </c>
      <c r="AU236" s="166" t="s">
        <v>82</v>
      </c>
      <c r="AV236" s="166" t="s">
        <v>20</v>
      </c>
      <c r="AW236" s="166" t="s">
        <v>97</v>
      </c>
      <c r="AX236" s="166" t="s">
        <v>73</v>
      </c>
      <c r="AY236" s="166" t="s">
        <v>139</v>
      </c>
    </row>
    <row r="237" spans="2:51" s="6" customFormat="1" ht="15.75" customHeight="1">
      <c r="B237" s="167"/>
      <c r="C237" s="168"/>
      <c r="D237" s="169" t="s">
        <v>147</v>
      </c>
      <c r="E237" s="168"/>
      <c r="F237" s="170" t="s">
        <v>324</v>
      </c>
      <c r="G237" s="168"/>
      <c r="H237" s="171">
        <v>2430</v>
      </c>
      <c r="J237" s="168"/>
      <c r="K237" s="168"/>
      <c r="L237" s="172"/>
      <c r="M237" s="173"/>
      <c r="N237" s="168"/>
      <c r="O237" s="168"/>
      <c r="P237" s="168"/>
      <c r="Q237" s="168"/>
      <c r="R237" s="168"/>
      <c r="S237" s="168"/>
      <c r="T237" s="174"/>
      <c r="AT237" s="175" t="s">
        <v>147</v>
      </c>
      <c r="AU237" s="175" t="s">
        <v>82</v>
      </c>
      <c r="AV237" s="175" t="s">
        <v>82</v>
      </c>
      <c r="AW237" s="175" t="s">
        <v>97</v>
      </c>
      <c r="AX237" s="175" t="s">
        <v>20</v>
      </c>
      <c r="AY237" s="175" t="s">
        <v>139</v>
      </c>
    </row>
    <row r="238" spans="2:65" s="6" customFormat="1" ht="15.75" customHeight="1">
      <c r="B238" s="23"/>
      <c r="C238" s="147" t="s">
        <v>325</v>
      </c>
      <c r="D238" s="147" t="s">
        <v>141</v>
      </c>
      <c r="E238" s="148" t="s">
        <v>326</v>
      </c>
      <c r="F238" s="149" t="s">
        <v>327</v>
      </c>
      <c r="G238" s="150" t="s">
        <v>172</v>
      </c>
      <c r="H238" s="151">
        <v>3415</v>
      </c>
      <c r="I238" s="152"/>
      <c r="J238" s="153">
        <f>ROUND($I$238*$H$238,2)</f>
        <v>0</v>
      </c>
      <c r="K238" s="149"/>
      <c r="L238" s="43"/>
      <c r="M238" s="154"/>
      <c r="N238" s="155" t="s">
        <v>44</v>
      </c>
      <c r="O238" s="24"/>
      <c r="P238" s="156">
        <f>$O$238*$H$238</f>
        <v>0</v>
      </c>
      <c r="Q238" s="156">
        <v>0</v>
      </c>
      <c r="R238" s="156">
        <f>$Q$238*$H$238</f>
        <v>0</v>
      </c>
      <c r="S238" s="156">
        <v>0.098</v>
      </c>
      <c r="T238" s="157">
        <f>$S$238*$H$238</f>
        <v>334.67</v>
      </c>
      <c r="AR238" s="93" t="s">
        <v>145</v>
      </c>
      <c r="AT238" s="93" t="s">
        <v>141</v>
      </c>
      <c r="AU238" s="93" t="s">
        <v>82</v>
      </c>
      <c r="AY238" s="6" t="s">
        <v>139</v>
      </c>
      <c r="BE238" s="158">
        <f>IF($N$238="základní",$J$238,0)</f>
        <v>0</v>
      </c>
      <c r="BF238" s="158">
        <f>IF($N$238="snížená",$J$238,0)</f>
        <v>0</v>
      </c>
      <c r="BG238" s="158">
        <f>IF($N$238="zákl. přenesená",$J$238,0)</f>
        <v>0</v>
      </c>
      <c r="BH238" s="158">
        <f>IF($N$238="sníž. přenesená",$J$238,0)</f>
        <v>0</v>
      </c>
      <c r="BI238" s="158">
        <f>IF($N$238="nulová",$J$238,0)</f>
        <v>0</v>
      </c>
      <c r="BJ238" s="93" t="s">
        <v>20</v>
      </c>
      <c r="BK238" s="158">
        <f>ROUND($I$238*$H$238,2)</f>
        <v>0</v>
      </c>
      <c r="BL238" s="93" t="s">
        <v>145</v>
      </c>
      <c r="BM238" s="93" t="s">
        <v>328</v>
      </c>
    </row>
    <row r="239" spans="2:51" s="6" customFormat="1" ht="15.75" customHeight="1">
      <c r="B239" s="159"/>
      <c r="C239" s="160"/>
      <c r="D239" s="161" t="s">
        <v>147</v>
      </c>
      <c r="E239" s="162"/>
      <c r="F239" s="162" t="s">
        <v>329</v>
      </c>
      <c r="G239" s="160"/>
      <c r="H239" s="160"/>
      <c r="J239" s="160"/>
      <c r="K239" s="160"/>
      <c r="L239" s="163"/>
      <c r="M239" s="164"/>
      <c r="N239" s="160"/>
      <c r="O239" s="160"/>
      <c r="P239" s="160"/>
      <c r="Q239" s="160"/>
      <c r="R239" s="160"/>
      <c r="S239" s="160"/>
      <c r="T239" s="165"/>
      <c r="AT239" s="166" t="s">
        <v>147</v>
      </c>
      <c r="AU239" s="166" t="s">
        <v>82</v>
      </c>
      <c r="AV239" s="166" t="s">
        <v>20</v>
      </c>
      <c r="AW239" s="166" t="s">
        <v>97</v>
      </c>
      <c r="AX239" s="166" t="s">
        <v>73</v>
      </c>
      <c r="AY239" s="166" t="s">
        <v>139</v>
      </c>
    </row>
    <row r="240" spans="2:51" s="6" customFormat="1" ht="15.75" customHeight="1">
      <c r="B240" s="167"/>
      <c r="C240" s="168"/>
      <c r="D240" s="169" t="s">
        <v>147</v>
      </c>
      <c r="E240" s="168"/>
      <c r="F240" s="170" t="s">
        <v>330</v>
      </c>
      <c r="G240" s="168"/>
      <c r="H240" s="171">
        <v>3415</v>
      </c>
      <c r="J240" s="168"/>
      <c r="K240" s="168"/>
      <c r="L240" s="172"/>
      <c r="M240" s="173"/>
      <c r="N240" s="168"/>
      <c r="O240" s="168"/>
      <c r="P240" s="168"/>
      <c r="Q240" s="168"/>
      <c r="R240" s="168"/>
      <c r="S240" s="168"/>
      <c r="T240" s="174"/>
      <c r="AT240" s="175" t="s">
        <v>147</v>
      </c>
      <c r="AU240" s="175" t="s">
        <v>82</v>
      </c>
      <c r="AV240" s="175" t="s">
        <v>82</v>
      </c>
      <c r="AW240" s="175" t="s">
        <v>97</v>
      </c>
      <c r="AX240" s="175" t="s">
        <v>20</v>
      </c>
      <c r="AY240" s="175" t="s">
        <v>139</v>
      </c>
    </row>
    <row r="241" spans="2:65" s="6" customFormat="1" ht="15.75" customHeight="1">
      <c r="B241" s="23"/>
      <c r="C241" s="147" t="s">
        <v>331</v>
      </c>
      <c r="D241" s="147" t="s">
        <v>141</v>
      </c>
      <c r="E241" s="148" t="s">
        <v>332</v>
      </c>
      <c r="F241" s="149" t="s">
        <v>333</v>
      </c>
      <c r="G241" s="150" t="s">
        <v>172</v>
      </c>
      <c r="H241" s="151">
        <v>10</v>
      </c>
      <c r="I241" s="152"/>
      <c r="J241" s="153">
        <f>ROUND($I$241*$H$241,2)</f>
        <v>0</v>
      </c>
      <c r="K241" s="149"/>
      <c r="L241" s="43"/>
      <c r="M241" s="154"/>
      <c r="N241" s="155" t="s">
        <v>44</v>
      </c>
      <c r="O241" s="24"/>
      <c r="P241" s="156">
        <f>$O$241*$H$241</f>
        <v>0</v>
      </c>
      <c r="Q241" s="156">
        <v>0</v>
      </c>
      <c r="R241" s="156">
        <f>$Q$241*$H$241</f>
        <v>0</v>
      </c>
      <c r="S241" s="156">
        <v>0.185</v>
      </c>
      <c r="T241" s="157">
        <f>$S$241*$H$241</f>
        <v>1.85</v>
      </c>
      <c r="AR241" s="93" t="s">
        <v>145</v>
      </c>
      <c r="AT241" s="93" t="s">
        <v>141</v>
      </c>
      <c r="AU241" s="93" t="s">
        <v>82</v>
      </c>
      <c r="AY241" s="6" t="s">
        <v>139</v>
      </c>
      <c r="BE241" s="158">
        <f>IF($N$241="základní",$J$241,0)</f>
        <v>0</v>
      </c>
      <c r="BF241" s="158">
        <f>IF($N$241="snížená",$J$241,0)</f>
        <v>0</v>
      </c>
      <c r="BG241" s="158">
        <f>IF($N$241="zákl. přenesená",$J$241,0)</f>
        <v>0</v>
      </c>
      <c r="BH241" s="158">
        <f>IF($N$241="sníž. přenesená",$J$241,0)</f>
        <v>0</v>
      </c>
      <c r="BI241" s="158">
        <f>IF($N$241="nulová",$J$241,0)</f>
        <v>0</v>
      </c>
      <c r="BJ241" s="93" t="s">
        <v>20</v>
      </c>
      <c r="BK241" s="158">
        <f>ROUND($I$241*$H$241,2)</f>
        <v>0</v>
      </c>
      <c r="BL241" s="93" t="s">
        <v>145</v>
      </c>
      <c r="BM241" s="93" t="s">
        <v>334</v>
      </c>
    </row>
    <row r="242" spans="2:51" s="6" customFormat="1" ht="15.75" customHeight="1">
      <c r="B242" s="159"/>
      <c r="C242" s="160"/>
      <c r="D242" s="161" t="s">
        <v>147</v>
      </c>
      <c r="E242" s="162"/>
      <c r="F242" s="162" t="s">
        <v>329</v>
      </c>
      <c r="G242" s="160"/>
      <c r="H242" s="160"/>
      <c r="J242" s="160"/>
      <c r="K242" s="160"/>
      <c r="L242" s="163"/>
      <c r="M242" s="164"/>
      <c r="N242" s="160"/>
      <c r="O242" s="160"/>
      <c r="P242" s="160"/>
      <c r="Q242" s="160"/>
      <c r="R242" s="160"/>
      <c r="S242" s="160"/>
      <c r="T242" s="165"/>
      <c r="AT242" s="166" t="s">
        <v>147</v>
      </c>
      <c r="AU242" s="166" t="s">
        <v>82</v>
      </c>
      <c r="AV242" s="166" t="s">
        <v>20</v>
      </c>
      <c r="AW242" s="166" t="s">
        <v>97</v>
      </c>
      <c r="AX242" s="166" t="s">
        <v>73</v>
      </c>
      <c r="AY242" s="166" t="s">
        <v>139</v>
      </c>
    </row>
    <row r="243" spans="2:51" s="6" customFormat="1" ht="15.75" customHeight="1">
      <c r="B243" s="167"/>
      <c r="C243" s="168"/>
      <c r="D243" s="169" t="s">
        <v>147</v>
      </c>
      <c r="E243" s="168"/>
      <c r="F243" s="170" t="s">
        <v>335</v>
      </c>
      <c r="G243" s="168"/>
      <c r="H243" s="171">
        <v>10</v>
      </c>
      <c r="J243" s="168"/>
      <c r="K243" s="168"/>
      <c r="L243" s="172"/>
      <c r="M243" s="173"/>
      <c r="N243" s="168"/>
      <c r="O243" s="168"/>
      <c r="P243" s="168"/>
      <c r="Q243" s="168"/>
      <c r="R243" s="168"/>
      <c r="S243" s="168"/>
      <c r="T243" s="174"/>
      <c r="AT243" s="175" t="s">
        <v>147</v>
      </c>
      <c r="AU243" s="175" t="s">
        <v>82</v>
      </c>
      <c r="AV243" s="175" t="s">
        <v>82</v>
      </c>
      <c r="AW243" s="175" t="s">
        <v>97</v>
      </c>
      <c r="AX243" s="175" t="s">
        <v>20</v>
      </c>
      <c r="AY243" s="175" t="s">
        <v>139</v>
      </c>
    </row>
    <row r="244" spans="2:65" s="6" customFormat="1" ht="15.75" customHeight="1">
      <c r="B244" s="23"/>
      <c r="C244" s="147" t="s">
        <v>336</v>
      </c>
      <c r="D244" s="147" t="s">
        <v>141</v>
      </c>
      <c r="E244" s="148" t="s">
        <v>337</v>
      </c>
      <c r="F244" s="149" t="s">
        <v>338</v>
      </c>
      <c r="G244" s="150" t="s">
        <v>339</v>
      </c>
      <c r="H244" s="151">
        <v>390</v>
      </c>
      <c r="I244" s="152"/>
      <c r="J244" s="153">
        <f>ROUND($I$244*$H$244,2)</f>
        <v>0</v>
      </c>
      <c r="K244" s="149"/>
      <c r="L244" s="43"/>
      <c r="M244" s="154"/>
      <c r="N244" s="155" t="s">
        <v>44</v>
      </c>
      <c r="O244" s="24"/>
      <c r="P244" s="156">
        <f>$O$244*$H$244</f>
        <v>0</v>
      </c>
      <c r="Q244" s="156">
        <v>0</v>
      </c>
      <c r="R244" s="156">
        <f>$Q$244*$H$244</f>
        <v>0</v>
      </c>
      <c r="S244" s="156">
        <v>0.205</v>
      </c>
      <c r="T244" s="157">
        <f>$S$244*$H$244</f>
        <v>79.94999999999999</v>
      </c>
      <c r="AR244" s="93" t="s">
        <v>145</v>
      </c>
      <c r="AT244" s="93" t="s">
        <v>141</v>
      </c>
      <c r="AU244" s="93" t="s">
        <v>82</v>
      </c>
      <c r="AY244" s="6" t="s">
        <v>139</v>
      </c>
      <c r="BE244" s="158">
        <f>IF($N$244="základní",$J$244,0)</f>
        <v>0</v>
      </c>
      <c r="BF244" s="158">
        <f>IF($N$244="snížená",$J$244,0)</f>
        <v>0</v>
      </c>
      <c r="BG244" s="158">
        <f>IF($N$244="zákl. přenesená",$J$244,0)</f>
        <v>0</v>
      </c>
      <c r="BH244" s="158">
        <f>IF($N$244="sníž. přenesená",$J$244,0)</f>
        <v>0</v>
      </c>
      <c r="BI244" s="158">
        <f>IF($N$244="nulová",$J$244,0)</f>
        <v>0</v>
      </c>
      <c r="BJ244" s="93" t="s">
        <v>20</v>
      </c>
      <c r="BK244" s="158">
        <f>ROUND($I$244*$H$244,2)</f>
        <v>0</v>
      </c>
      <c r="BL244" s="93" t="s">
        <v>145</v>
      </c>
      <c r="BM244" s="93" t="s">
        <v>340</v>
      </c>
    </row>
    <row r="245" spans="2:51" s="6" customFormat="1" ht="15.75" customHeight="1">
      <c r="B245" s="159"/>
      <c r="C245" s="160"/>
      <c r="D245" s="161" t="s">
        <v>147</v>
      </c>
      <c r="E245" s="162"/>
      <c r="F245" s="162" t="s">
        <v>341</v>
      </c>
      <c r="G245" s="160"/>
      <c r="H245" s="160"/>
      <c r="J245" s="160"/>
      <c r="K245" s="160"/>
      <c r="L245" s="163"/>
      <c r="M245" s="164"/>
      <c r="N245" s="160"/>
      <c r="O245" s="160"/>
      <c r="P245" s="160"/>
      <c r="Q245" s="160"/>
      <c r="R245" s="160"/>
      <c r="S245" s="160"/>
      <c r="T245" s="165"/>
      <c r="AT245" s="166" t="s">
        <v>147</v>
      </c>
      <c r="AU245" s="166" t="s">
        <v>82</v>
      </c>
      <c r="AV245" s="166" t="s">
        <v>20</v>
      </c>
      <c r="AW245" s="166" t="s">
        <v>97</v>
      </c>
      <c r="AX245" s="166" t="s">
        <v>73</v>
      </c>
      <c r="AY245" s="166" t="s">
        <v>139</v>
      </c>
    </row>
    <row r="246" spans="2:51" s="6" customFormat="1" ht="15.75" customHeight="1">
      <c r="B246" s="159"/>
      <c r="C246" s="160"/>
      <c r="D246" s="169" t="s">
        <v>147</v>
      </c>
      <c r="E246" s="160"/>
      <c r="F246" s="162" t="s">
        <v>155</v>
      </c>
      <c r="G246" s="160"/>
      <c r="H246" s="160"/>
      <c r="J246" s="160"/>
      <c r="K246" s="160"/>
      <c r="L246" s="163"/>
      <c r="M246" s="164"/>
      <c r="N246" s="160"/>
      <c r="O246" s="160"/>
      <c r="P246" s="160"/>
      <c r="Q246" s="160"/>
      <c r="R246" s="160"/>
      <c r="S246" s="160"/>
      <c r="T246" s="165"/>
      <c r="AT246" s="166" t="s">
        <v>147</v>
      </c>
      <c r="AU246" s="166" t="s">
        <v>82</v>
      </c>
      <c r="AV246" s="166" t="s">
        <v>20</v>
      </c>
      <c r="AW246" s="166" t="s">
        <v>97</v>
      </c>
      <c r="AX246" s="166" t="s">
        <v>73</v>
      </c>
      <c r="AY246" s="166" t="s">
        <v>139</v>
      </c>
    </row>
    <row r="247" spans="2:51" s="6" customFormat="1" ht="15.75" customHeight="1">
      <c r="B247" s="167"/>
      <c r="C247" s="168"/>
      <c r="D247" s="169" t="s">
        <v>147</v>
      </c>
      <c r="E247" s="168"/>
      <c r="F247" s="170" t="s">
        <v>342</v>
      </c>
      <c r="G247" s="168"/>
      <c r="H247" s="171">
        <v>390</v>
      </c>
      <c r="J247" s="168"/>
      <c r="K247" s="168"/>
      <c r="L247" s="172"/>
      <c r="M247" s="173"/>
      <c r="N247" s="168"/>
      <c r="O247" s="168"/>
      <c r="P247" s="168"/>
      <c r="Q247" s="168"/>
      <c r="R247" s="168"/>
      <c r="S247" s="168"/>
      <c r="T247" s="174"/>
      <c r="AT247" s="175" t="s">
        <v>147</v>
      </c>
      <c r="AU247" s="175" t="s">
        <v>82</v>
      </c>
      <c r="AV247" s="175" t="s">
        <v>82</v>
      </c>
      <c r="AW247" s="175" t="s">
        <v>97</v>
      </c>
      <c r="AX247" s="175" t="s">
        <v>20</v>
      </c>
      <c r="AY247" s="175" t="s">
        <v>139</v>
      </c>
    </row>
    <row r="248" spans="2:65" s="6" customFormat="1" ht="15.75" customHeight="1">
      <c r="B248" s="23"/>
      <c r="C248" s="147" t="s">
        <v>343</v>
      </c>
      <c r="D248" s="147" t="s">
        <v>141</v>
      </c>
      <c r="E248" s="148" t="s">
        <v>344</v>
      </c>
      <c r="F248" s="149" t="s">
        <v>345</v>
      </c>
      <c r="G248" s="150" t="s">
        <v>339</v>
      </c>
      <c r="H248" s="151">
        <v>1955</v>
      </c>
      <c r="I248" s="152"/>
      <c r="J248" s="153">
        <f>ROUND($I$248*$H$248,2)</f>
        <v>0</v>
      </c>
      <c r="K248" s="149"/>
      <c r="L248" s="43"/>
      <c r="M248" s="154"/>
      <c r="N248" s="155" t="s">
        <v>44</v>
      </c>
      <c r="O248" s="24"/>
      <c r="P248" s="156">
        <f>$O$248*$H$248</f>
        <v>0</v>
      </c>
      <c r="Q248" s="156">
        <v>0</v>
      </c>
      <c r="R248" s="156">
        <f>$Q$248*$H$248</f>
        <v>0</v>
      </c>
      <c r="S248" s="156">
        <v>0.04</v>
      </c>
      <c r="T248" s="157">
        <f>$S$248*$H$248</f>
        <v>78.2</v>
      </c>
      <c r="AR248" s="93" t="s">
        <v>145</v>
      </c>
      <c r="AT248" s="93" t="s">
        <v>141</v>
      </c>
      <c r="AU248" s="93" t="s">
        <v>82</v>
      </c>
      <c r="AY248" s="6" t="s">
        <v>139</v>
      </c>
      <c r="BE248" s="158">
        <f>IF($N$248="základní",$J$248,0)</f>
        <v>0</v>
      </c>
      <c r="BF248" s="158">
        <f>IF($N$248="snížená",$J$248,0)</f>
        <v>0</v>
      </c>
      <c r="BG248" s="158">
        <f>IF($N$248="zákl. přenesená",$J$248,0)</f>
        <v>0</v>
      </c>
      <c r="BH248" s="158">
        <f>IF($N$248="sníž. přenesená",$J$248,0)</f>
        <v>0</v>
      </c>
      <c r="BI248" s="158">
        <f>IF($N$248="nulová",$J$248,0)</f>
        <v>0</v>
      </c>
      <c r="BJ248" s="93" t="s">
        <v>20</v>
      </c>
      <c r="BK248" s="158">
        <f>ROUND($I$248*$H$248,2)</f>
        <v>0</v>
      </c>
      <c r="BL248" s="93" t="s">
        <v>145</v>
      </c>
      <c r="BM248" s="93" t="s">
        <v>346</v>
      </c>
    </row>
    <row r="249" spans="2:51" s="6" customFormat="1" ht="15.75" customHeight="1">
      <c r="B249" s="159"/>
      <c r="C249" s="160"/>
      <c r="D249" s="161" t="s">
        <v>147</v>
      </c>
      <c r="E249" s="162"/>
      <c r="F249" s="162" t="s">
        <v>155</v>
      </c>
      <c r="G249" s="160"/>
      <c r="H249" s="160"/>
      <c r="J249" s="160"/>
      <c r="K249" s="160"/>
      <c r="L249" s="163"/>
      <c r="M249" s="164"/>
      <c r="N249" s="160"/>
      <c r="O249" s="160"/>
      <c r="P249" s="160"/>
      <c r="Q249" s="160"/>
      <c r="R249" s="160"/>
      <c r="S249" s="160"/>
      <c r="T249" s="165"/>
      <c r="AT249" s="166" t="s">
        <v>147</v>
      </c>
      <c r="AU249" s="166" t="s">
        <v>82</v>
      </c>
      <c r="AV249" s="166" t="s">
        <v>20</v>
      </c>
      <c r="AW249" s="166" t="s">
        <v>97</v>
      </c>
      <c r="AX249" s="166" t="s">
        <v>73</v>
      </c>
      <c r="AY249" s="166" t="s">
        <v>139</v>
      </c>
    </row>
    <row r="250" spans="2:51" s="6" customFormat="1" ht="15.75" customHeight="1">
      <c r="B250" s="167"/>
      <c r="C250" s="168"/>
      <c r="D250" s="169" t="s">
        <v>147</v>
      </c>
      <c r="E250" s="168"/>
      <c r="F250" s="170" t="s">
        <v>347</v>
      </c>
      <c r="G250" s="168"/>
      <c r="H250" s="171">
        <v>1955</v>
      </c>
      <c r="J250" s="168"/>
      <c r="K250" s="168"/>
      <c r="L250" s="172"/>
      <c r="M250" s="173"/>
      <c r="N250" s="168"/>
      <c r="O250" s="168"/>
      <c r="P250" s="168"/>
      <c r="Q250" s="168"/>
      <c r="R250" s="168"/>
      <c r="S250" s="168"/>
      <c r="T250" s="174"/>
      <c r="AT250" s="175" t="s">
        <v>147</v>
      </c>
      <c r="AU250" s="175" t="s">
        <v>82</v>
      </c>
      <c r="AV250" s="175" t="s">
        <v>82</v>
      </c>
      <c r="AW250" s="175" t="s">
        <v>97</v>
      </c>
      <c r="AX250" s="175" t="s">
        <v>20</v>
      </c>
      <c r="AY250" s="175" t="s">
        <v>139</v>
      </c>
    </row>
    <row r="251" spans="2:65" s="6" customFormat="1" ht="15.75" customHeight="1">
      <c r="B251" s="23"/>
      <c r="C251" s="147" t="s">
        <v>348</v>
      </c>
      <c r="D251" s="147" t="s">
        <v>141</v>
      </c>
      <c r="E251" s="148" t="s">
        <v>349</v>
      </c>
      <c r="F251" s="149" t="s">
        <v>350</v>
      </c>
      <c r="G251" s="150" t="s">
        <v>172</v>
      </c>
      <c r="H251" s="151">
        <v>157</v>
      </c>
      <c r="I251" s="152"/>
      <c r="J251" s="153">
        <f>ROUND($I$251*$H$251,2)</f>
        <v>0</v>
      </c>
      <c r="K251" s="149"/>
      <c r="L251" s="43"/>
      <c r="M251" s="154"/>
      <c r="N251" s="155" t="s">
        <v>44</v>
      </c>
      <c r="O251" s="24"/>
      <c r="P251" s="156">
        <f>$O$251*$H$251</f>
        <v>0</v>
      </c>
      <c r="Q251" s="156">
        <v>0</v>
      </c>
      <c r="R251" s="156">
        <f>$Q$251*$H$251</f>
        <v>0</v>
      </c>
      <c r="S251" s="156">
        <v>0.255</v>
      </c>
      <c r="T251" s="157">
        <f>$S$251*$H$251</f>
        <v>40.035000000000004</v>
      </c>
      <c r="AR251" s="93" t="s">
        <v>145</v>
      </c>
      <c r="AT251" s="93" t="s">
        <v>141</v>
      </c>
      <c r="AU251" s="93" t="s">
        <v>82</v>
      </c>
      <c r="AY251" s="6" t="s">
        <v>139</v>
      </c>
      <c r="BE251" s="158">
        <f>IF($N$251="základní",$J$251,0)</f>
        <v>0</v>
      </c>
      <c r="BF251" s="158">
        <f>IF($N$251="snížená",$J$251,0)</f>
        <v>0</v>
      </c>
      <c r="BG251" s="158">
        <f>IF($N$251="zákl. přenesená",$J$251,0)</f>
        <v>0</v>
      </c>
      <c r="BH251" s="158">
        <f>IF($N$251="sníž. přenesená",$J$251,0)</f>
        <v>0</v>
      </c>
      <c r="BI251" s="158">
        <f>IF($N$251="nulová",$J$251,0)</f>
        <v>0</v>
      </c>
      <c r="BJ251" s="93" t="s">
        <v>20</v>
      </c>
      <c r="BK251" s="158">
        <f>ROUND($I$251*$H$251,2)</f>
        <v>0</v>
      </c>
      <c r="BL251" s="93" t="s">
        <v>145</v>
      </c>
      <c r="BM251" s="93" t="s">
        <v>351</v>
      </c>
    </row>
    <row r="252" spans="2:51" s="6" customFormat="1" ht="15.75" customHeight="1">
      <c r="B252" s="159"/>
      <c r="C252" s="160"/>
      <c r="D252" s="161" t="s">
        <v>147</v>
      </c>
      <c r="E252" s="162"/>
      <c r="F252" s="162" t="s">
        <v>352</v>
      </c>
      <c r="G252" s="160"/>
      <c r="H252" s="160"/>
      <c r="J252" s="160"/>
      <c r="K252" s="160"/>
      <c r="L252" s="163"/>
      <c r="M252" s="164"/>
      <c r="N252" s="160"/>
      <c r="O252" s="160"/>
      <c r="P252" s="160"/>
      <c r="Q252" s="160"/>
      <c r="R252" s="160"/>
      <c r="S252" s="160"/>
      <c r="T252" s="165"/>
      <c r="AT252" s="166" t="s">
        <v>147</v>
      </c>
      <c r="AU252" s="166" t="s">
        <v>82</v>
      </c>
      <c r="AV252" s="166" t="s">
        <v>20</v>
      </c>
      <c r="AW252" s="166" t="s">
        <v>97</v>
      </c>
      <c r="AX252" s="166" t="s">
        <v>73</v>
      </c>
      <c r="AY252" s="166" t="s">
        <v>139</v>
      </c>
    </row>
    <row r="253" spans="2:51" s="6" customFormat="1" ht="15.75" customHeight="1">
      <c r="B253" s="159"/>
      <c r="C253" s="160"/>
      <c r="D253" s="169" t="s">
        <v>147</v>
      </c>
      <c r="E253" s="160"/>
      <c r="F253" s="162" t="s">
        <v>353</v>
      </c>
      <c r="G253" s="160"/>
      <c r="H253" s="160"/>
      <c r="J253" s="160"/>
      <c r="K253" s="160"/>
      <c r="L253" s="163"/>
      <c r="M253" s="164"/>
      <c r="N253" s="160"/>
      <c r="O253" s="160"/>
      <c r="P253" s="160"/>
      <c r="Q253" s="160"/>
      <c r="R253" s="160"/>
      <c r="S253" s="160"/>
      <c r="T253" s="165"/>
      <c r="AT253" s="166" t="s">
        <v>147</v>
      </c>
      <c r="AU253" s="166" t="s">
        <v>82</v>
      </c>
      <c r="AV253" s="166" t="s">
        <v>20</v>
      </c>
      <c r="AW253" s="166" t="s">
        <v>97</v>
      </c>
      <c r="AX253" s="166" t="s">
        <v>73</v>
      </c>
      <c r="AY253" s="166" t="s">
        <v>139</v>
      </c>
    </row>
    <row r="254" spans="2:51" s="6" customFormat="1" ht="15.75" customHeight="1">
      <c r="B254" s="167"/>
      <c r="C254" s="168"/>
      <c r="D254" s="169" t="s">
        <v>147</v>
      </c>
      <c r="E254" s="168"/>
      <c r="F254" s="170" t="s">
        <v>354</v>
      </c>
      <c r="G254" s="168"/>
      <c r="H254" s="171">
        <v>72</v>
      </c>
      <c r="J254" s="168"/>
      <c r="K254" s="168"/>
      <c r="L254" s="172"/>
      <c r="M254" s="173"/>
      <c r="N254" s="168"/>
      <c r="O254" s="168"/>
      <c r="P254" s="168"/>
      <c r="Q254" s="168"/>
      <c r="R254" s="168"/>
      <c r="S254" s="168"/>
      <c r="T254" s="174"/>
      <c r="AT254" s="175" t="s">
        <v>147</v>
      </c>
      <c r="AU254" s="175" t="s">
        <v>82</v>
      </c>
      <c r="AV254" s="175" t="s">
        <v>82</v>
      </c>
      <c r="AW254" s="175" t="s">
        <v>97</v>
      </c>
      <c r="AX254" s="175" t="s">
        <v>73</v>
      </c>
      <c r="AY254" s="175" t="s">
        <v>139</v>
      </c>
    </row>
    <row r="255" spans="2:51" s="6" customFormat="1" ht="15.75" customHeight="1">
      <c r="B255" s="159"/>
      <c r="C255" s="160"/>
      <c r="D255" s="169" t="s">
        <v>147</v>
      </c>
      <c r="E255" s="160"/>
      <c r="F255" s="162" t="s">
        <v>355</v>
      </c>
      <c r="G255" s="160"/>
      <c r="H255" s="160"/>
      <c r="J255" s="160"/>
      <c r="K255" s="160"/>
      <c r="L255" s="163"/>
      <c r="M255" s="164"/>
      <c r="N255" s="160"/>
      <c r="O255" s="160"/>
      <c r="P255" s="160"/>
      <c r="Q255" s="160"/>
      <c r="R255" s="160"/>
      <c r="S255" s="160"/>
      <c r="T255" s="165"/>
      <c r="AT255" s="166" t="s">
        <v>147</v>
      </c>
      <c r="AU255" s="166" t="s">
        <v>82</v>
      </c>
      <c r="AV255" s="166" t="s">
        <v>20</v>
      </c>
      <c r="AW255" s="166" t="s">
        <v>97</v>
      </c>
      <c r="AX255" s="166" t="s">
        <v>73</v>
      </c>
      <c r="AY255" s="166" t="s">
        <v>139</v>
      </c>
    </row>
    <row r="256" spans="2:51" s="6" customFormat="1" ht="15.75" customHeight="1">
      <c r="B256" s="167"/>
      <c r="C256" s="168"/>
      <c r="D256" s="169" t="s">
        <v>147</v>
      </c>
      <c r="E256" s="168"/>
      <c r="F256" s="170" t="s">
        <v>356</v>
      </c>
      <c r="G256" s="168"/>
      <c r="H256" s="171">
        <v>70</v>
      </c>
      <c r="J256" s="168"/>
      <c r="K256" s="168"/>
      <c r="L256" s="172"/>
      <c r="M256" s="173"/>
      <c r="N256" s="168"/>
      <c r="O256" s="168"/>
      <c r="P256" s="168"/>
      <c r="Q256" s="168"/>
      <c r="R256" s="168"/>
      <c r="S256" s="168"/>
      <c r="T256" s="174"/>
      <c r="AT256" s="175" t="s">
        <v>147</v>
      </c>
      <c r="AU256" s="175" t="s">
        <v>82</v>
      </c>
      <c r="AV256" s="175" t="s">
        <v>82</v>
      </c>
      <c r="AW256" s="175" t="s">
        <v>97</v>
      </c>
      <c r="AX256" s="175" t="s">
        <v>73</v>
      </c>
      <c r="AY256" s="175" t="s">
        <v>139</v>
      </c>
    </row>
    <row r="257" spans="2:51" s="6" customFormat="1" ht="15.75" customHeight="1">
      <c r="B257" s="159"/>
      <c r="C257" s="160"/>
      <c r="D257" s="169" t="s">
        <v>147</v>
      </c>
      <c r="E257" s="160"/>
      <c r="F257" s="162" t="s">
        <v>357</v>
      </c>
      <c r="G257" s="160"/>
      <c r="H257" s="160"/>
      <c r="J257" s="160"/>
      <c r="K257" s="160"/>
      <c r="L257" s="163"/>
      <c r="M257" s="164"/>
      <c r="N257" s="160"/>
      <c r="O257" s="160"/>
      <c r="P257" s="160"/>
      <c r="Q257" s="160"/>
      <c r="R257" s="160"/>
      <c r="S257" s="160"/>
      <c r="T257" s="165"/>
      <c r="AT257" s="166" t="s">
        <v>147</v>
      </c>
      <c r="AU257" s="166" t="s">
        <v>82</v>
      </c>
      <c r="AV257" s="166" t="s">
        <v>20</v>
      </c>
      <c r="AW257" s="166" t="s">
        <v>97</v>
      </c>
      <c r="AX257" s="166" t="s">
        <v>73</v>
      </c>
      <c r="AY257" s="166" t="s">
        <v>139</v>
      </c>
    </row>
    <row r="258" spans="2:51" s="6" customFormat="1" ht="15.75" customHeight="1">
      <c r="B258" s="167"/>
      <c r="C258" s="168"/>
      <c r="D258" s="169" t="s">
        <v>147</v>
      </c>
      <c r="E258" s="168"/>
      <c r="F258" s="170" t="s">
        <v>358</v>
      </c>
      <c r="G258" s="168"/>
      <c r="H258" s="171">
        <v>15</v>
      </c>
      <c r="J258" s="168"/>
      <c r="K258" s="168"/>
      <c r="L258" s="172"/>
      <c r="M258" s="173"/>
      <c r="N258" s="168"/>
      <c r="O258" s="168"/>
      <c r="P258" s="168"/>
      <c r="Q258" s="168"/>
      <c r="R258" s="168"/>
      <c r="S258" s="168"/>
      <c r="T258" s="174"/>
      <c r="AT258" s="175" t="s">
        <v>147</v>
      </c>
      <c r="AU258" s="175" t="s">
        <v>82</v>
      </c>
      <c r="AV258" s="175" t="s">
        <v>82</v>
      </c>
      <c r="AW258" s="175" t="s">
        <v>97</v>
      </c>
      <c r="AX258" s="175" t="s">
        <v>73</v>
      </c>
      <c r="AY258" s="175" t="s">
        <v>139</v>
      </c>
    </row>
    <row r="259" spans="2:51" s="6" customFormat="1" ht="15.75" customHeight="1">
      <c r="B259" s="176"/>
      <c r="C259" s="177"/>
      <c r="D259" s="169" t="s">
        <v>147</v>
      </c>
      <c r="E259" s="177"/>
      <c r="F259" s="178" t="s">
        <v>179</v>
      </c>
      <c r="G259" s="177"/>
      <c r="H259" s="179">
        <v>157</v>
      </c>
      <c r="J259" s="177"/>
      <c r="K259" s="177"/>
      <c r="L259" s="180"/>
      <c r="M259" s="181"/>
      <c r="N259" s="177"/>
      <c r="O259" s="177"/>
      <c r="P259" s="177"/>
      <c r="Q259" s="177"/>
      <c r="R259" s="177"/>
      <c r="S259" s="177"/>
      <c r="T259" s="182"/>
      <c r="AT259" s="183" t="s">
        <v>147</v>
      </c>
      <c r="AU259" s="183" t="s">
        <v>82</v>
      </c>
      <c r="AV259" s="183" t="s">
        <v>145</v>
      </c>
      <c r="AW259" s="183" t="s">
        <v>97</v>
      </c>
      <c r="AX259" s="183" t="s">
        <v>20</v>
      </c>
      <c r="AY259" s="183" t="s">
        <v>139</v>
      </c>
    </row>
    <row r="260" spans="2:65" s="6" customFormat="1" ht="15.75" customHeight="1">
      <c r="B260" s="23"/>
      <c r="C260" s="147" t="s">
        <v>359</v>
      </c>
      <c r="D260" s="147" t="s">
        <v>141</v>
      </c>
      <c r="E260" s="148" t="s">
        <v>360</v>
      </c>
      <c r="F260" s="149" t="s">
        <v>361</v>
      </c>
      <c r="G260" s="150" t="s">
        <v>172</v>
      </c>
      <c r="H260" s="151">
        <v>110</v>
      </c>
      <c r="I260" s="152"/>
      <c r="J260" s="153">
        <f>ROUND($I$260*$H$260,2)</f>
        <v>0</v>
      </c>
      <c r="K260" s="149"/>
      <c r="L260" s="43"/>
      <c r="M260" s="154"/>
      <c r="N260" s="155" t="s">
        <v>44</v>
      </c>
      <c r="O260" s="24"/>
      <c r="P260" s="156">
        <f>$O$260*$H$260</f>
        <v>0</v>
      </c>
      <c r="Q260" s="156">
        <v>0</v>
      </c>
      <c r="R260" s="156">
        <f>$Q$260*$H$260</f>
        <v>0</v>
      </c>
      <c r="S260" s="156">
        <v>0.32</v>
      </c>
      <c r="T260" s="157">
        <f>$S$260*$H$260</f>
        <v>35.2</v>
      </c>
      <c r="AR260" s="93" t="s">
        <v>145</v>
      </c>
      <c r="AT260" s="93" t="s">
        <v>141</v>
      </c>
      <c r="AU260" s="93" t="s">
        <v>82</v>
      </c>
      <c r="AY260" s="6" t="s">
        <v>139</v>
      </c>
      <c r="BE260" s="158">
        <f>IF($N$260="základní",$J$260,0)</f>
        <v>0</v>
      </c>
      <c r="BF260" s="158">
        <f>IF($N$260="snížená",$J$260,0)</f>
        <v>0</v>
      </c>
      <c r="BG260" s="158">
        <f>IF($N$260="zákl. přenesená",$J$260,0)</f>
        <v>0</v>
      </c>
      <c r="BH260" s="158">
        <f>IF($N$260="sníž. přenesená",$J$260,0)</f>
        <v>0</v>
      </c>
      <c r="BI260" s="158">
        <f>IF($N$260="nulová",$J$260,0)</f>
        <v>0</v>
      </c>
      <c r="BJ260" s="93" t="s">
        <v>20</v>
      </c>
      <c r="BK260" s="158">
        <f>ROUND($I$260*$H$260,2)</f>
        <v>0</v>
      </c>
      <c r="BL260" s="93" t="s">
        <v>145</v>
      </c>
      <c r="BM260" s="93" t="s">
        <v>362</v>
      </c>
    </row>
    <row r="261" spans="2:51" s="6" customFormat="1" ht="15.75" customHeight="1">
      <c r="B261" s="159"/>
      <c r="C261" s="160"/>
      <c r="D261" s="161" t="s">
        <v>147</v>
      </c>
      <c r="E261" s="162"/>
      <c r="F261" s="162" t="s">
        <v>155</v>
      </c>
      <c r="G261" s="160"/>
      <c r="H261" s="160"/>
      <c r="J261" s="160"/>
      <c r="K261" s="160"/>
      <c r="L261" s="163"/>
      <c r="M261" s="164"/>
      <c r="N261" s="160"/>
      <c r="O261" s="160"/>
      <c r="P261" s="160"/>
      <c r="Q261" s="160"/>
      <c r="R261" s="160"/>
      <c r="S261" s="160"/>
      <c r="T261" s="165"/>
      <c r="AT261" s="166" t="s">
        <v>147</v>
      </c>
      <c r="AU261" s="166" t="s">
        <v>82</v>
      </c>
      <c r="AV261" s="166" t="s">
        <v>20</v>
      </c>
      <c r="AW261" s="166" t="s">
        <v>97</v>
      </c>
      <c r="AX261" s="166" t="s">
        <v>73</v>
      </c>
      <c r="AY261" s="166" t="s">
        <v>139</v>
      </c>
    </row>
    <row r="262" spans="2:51" s="6" customFormat="1" ht="15.75" customHeight="1">
      <c r="B262" s="159"/>
      <c r="C262" s="160"/>
      <c r="D262" s="169" t="s">
        <v>147</v>
      </c>
      <c r="E262" s="160"/>
      <c r="F262" s="162" t="s">
        <v>363</v>
      </c>
      <c r="G262" s="160"/>
      <c r="H262" s="160"/>
      <c r="J262" s="160"/>
      <c r="K262" s="160"/>
      <c r="L262" s="163"/>
      <c r="M262" s="164"/>
      <c r="N262" s="160"/>
      <c r="O262" s="160"/>
      <c r="P262" s="160"/>
      <c r="Q262" s="160"/>
      <c r="R262" s="160"/>
      <c r="S262" s="160"/>
      <c r="T262" s="165"/>
      <c r="AT262" s="166" t="s">
        <v>147</v>
      </c>
      <c r="AU262" s="166" t="s">
        <v>82</v>
      </c>
      <c r="AV262" s="166" t="s">
        <v>20</v>
      </c>
      <c r="AW262" s="166" t="s">
        <v>97</v>
      </c>
      <c r="AX262" s="166" t="s">
        <v>73</v>
      </c>
      <c r="AY262" s="166" t="s">
        <v>139</v>
      </c>
    </row>
    <row r="263" spans="2:51" s="6" customFormat="1" ht="15.75" customHeight="1">
      <c r="B263" s="167"/>
      <c r="C263" s="168"/>
      <c r="D263" s="169" t="s">
        <v>147</v>
      </c>
      <c r="E263" s="168"/>
      <c r="F263" s="170" t="s">
        <v>364</v>
      </c>
      <c r="G263" s="168"/>
      <c r="H263" s="171">
        <v>110</v>
      </c>
      <c r="J263" s="168"/>
      <c r="K263" s="168"/>
      <c r="L263" s="172"/>
      <c r="M263" s="173"/>
      <c r="N263" s="168"/>
      <c r="O263" s="168"/>
      <c r="P263" s="168"/>
      <c r="Q263" s="168"/>
      <c r="R263" s="168"/>
      <c r="S263" s="168"/>
      <c r="T263" s="174"/>
      <c r="AT263" s="175" t="s">
        <v>147</v>
      </c>
      <c r="AU263" s="175" t="s">
        <v>82</v>
      </c>
      <c r="AV263" s="175" t="s">
        <v>82</v>
      </c>
      <c r="AW263" s="175" t="s">
        <v>97</v>
      </c>
      <c r="AX263" s="175" t="s">
        <v>20</v>
      </c>
      <c r="AY263" s="175" t="s">
        <v>139</v>
      </c>
    </row>
    <row r="264" spans="2:63" s="134" customFormat="1" ht="30.75" customHeight="1">
      <c r="B264" s="135"/>
      <c r="C264" s="136"/>
      <c r="D264" s="136" t="s">
        <v>72</v>
      </c>
      <c r="E264" s="145" t="s">
        <v>82</v>
      </c>
      <c r="F264" s="145" t="s">
        <v>365</v>
      </c>
      <c r="G264" s="136"/>
      <c r="H264" s="136"/>
      <c r="J264" s="146">
        <f>$BK$264</f>
        <v>0</v>
      </c>
      <c r="K264" s="136"/>
      <c r="L264" s="139"/>
      <c r="M264" s="140"/>
      <c r="N264" s="136"/>
      <c r="O264" s="136"/>
      <c r="P264" s="141">
        <f>SUM($P$265:$P$292)</f>
        <v>0</v>
      </c>
      <c r="Q264" s="136"/>
      <c r="R264" s="141">
        <f>SUM($R$265:$R$292)</f>
        <v>63.70402206</v>
      </c>
      <c r="S264" s="136"/>
      <c r="T264" s="142">
        <f>SUM($T$265:$T$292)</f>
        <v>0</v>
      </c>
      <c r="AR264" s="143" t="s">
        <v>20</v>
      </c>
      <c r="AT264" s="143" t="s">
        <v>72</v>
      </c>
      <c r="AU264" s="143" t="s">
        <v>20</v>
      </c>
      <c r="AY264" s="143" t="s">
        <v>139</v>
      </c>
      <c r="BK264" s="144">
        <f>SUM($BK$265:$BK$292)</f>
        <v>0</v>
      </c>
    </row>
    <row r="265" spans="2:65" s="6" customFormat="1" ht="15.75" customHeight="1">
      <c r="B265" s="23"/>
      <c r="C265" s="147" t="s">
        <v>366</v>
      </c>
      <c r="D265" s="147" t="s">
        <v>141</v>
      </c>
      <c r="E265" s="148" t="s">
        <v>367</v>
      </c>
      <c r="F265" s="149" t="s">
        <v>368</v>
      </c>
      <c r="G265" s="150" t="s">
        <v>339</v>
      </c>
      <c r="H265" s="151">
        <v>110</v>
      </c>
      <c r="I265" s="152"/>
      <c r="J265" s="153">
        <f>ROUND($I$265*$H$265,2)</f>
        <v>0</v>
      </c>
      <c r="K265" s="149"/>
      <c r="L265" s="43"/>
      <c r="M265" s="154"/>
      <c r="N265" s="155" t="s">
        <v>44</v>
      </c>
      <c r="O265" s="24"/>
      <c r="P265" s="156">
        <f>$O$265*$H$265</f>
        <v>0</v>
      </c>
      <c r="Q265" s="156">
        <v>0.00049</v>
      </c>
      <c r="R265" s="156">
        <f>$Q$265*$H$265</f>
        <v>0.053899999999999997</v>
      </c>
      <c r="S265" s="156">
        <v>0</v>
      </c>
      <c r="T265" s="157">
        <f>$S$265*$H$265</f>
        <v>0</v>
      </c>
      <c r="AR265" s="93" t="s">
        <v>145</v>
      </c>
      <c r="AT265" s="93" t="s">
        <v>141</v>
      </c>
      <c r="AU265" s="93" t="s">
        <v>82</v>
      </c>
      <c r="AY265" s="6" t="s">
        <v>139</v>
      </c>
      <c r="BE265" s="158">
        <f>IF($N$265="základní",$J$265,0)</f>
        <v>0</v>
      </c>
      <c r="BF265" s="158">
        <f>IF($N$265="snížená",$J$265,0)</f>
        <v>0</v>
      </c>
      <c r="BG265" s="158">
        <f>IF($N$265="zákl. přenesená",$J$265,0)</f>
        <v>0</v>
      </c>
      <c r="BH265" s="158">
        <f>IF($N$265="sníž. přenesená",$J$265,0)</f>
        <v>0</v>
      </c>
      <c r="BI265" s="158">
        <f>IF($N$265="nulová",$J$265,0)</f>
        <v>0</v>
      </c>
      <c r="BJ265" s="93" t="s">
        <v>20</v>
      </c>
      <c r="BK265" s="158">
        <f>ROUND($I$265*$H$265,2)</f>
        <v>0</v>
      </c>
      <c r="BL265" s="93" t="s">
        <v>145</v>
      </c>
      <c r="BM265" s="93" t="s">
        <v>369</v>
      </c>
    </row>
    <row r="266" spans="2:51" s="6" customFormat="1" ht="15.75" customHeight="1">
      <c r="B266" s="159"/>
      <c r="C266" s="160"/>
      <c r="D266" s="161" t="s">
        <v>147</v>
      </c>
      <c r="E266" s="162"/>
      <c r="F266" s="162" t="s">
        <v>323</v>
      </c>
      <c r="G266" s="160"/>
      <c r="H266" s="160"/>
      <c r="J266" s="160"/>
      <c r="K266" s="160"/>
      <c r="L266" s="163"/>
      <c r="M266" s="164"/>
      <c r="N266" s="160"/>
      <c r="O266" s="160"/>
      <c r="P266" s="160"/>
      <c r="Q266" s="160"/>
      <c r="R266" s="160"/>
      <c r="S266" s="160"/>
      <c r="T266" s="165"/>
      <c r="AT266" s="166" t="s">
        <v>147</v>
      </c>
      <c r="AU266" s="166" t="s">
        <v>82</v>
      </c>
      <c r="AV266" s="166" t="s">
        <v>20</v>
      </c>
      <c r="AW266" s="166" t="s">
        <v>97</v>
      </c>
      <c r="AX266" s="166" t="s">
        <v>73</v>
      </c>
      <c r="AY266" s="166" t="s">
        <v>139</v>
      </c>
    </row>
    <row r="267" spans="2:51" s="6" customFormat="1" ht="15.75" customHeight="1">
      <c r="B267" s="167"/>
      <c r="C267" s="168"/>
      <c r="D267" s="169" t="s">
        <v>147</v>
      </c>
      <c r="E267" s="168"/>
      <c r="F267" s="170" t="s">
        <v>364</v>
      </c>
      <c r="G267" s="168"/>
      <c r="H267" s="171">
        <v>110</v>
      </c>
      <c r="J267" s="168"/>
      <c r="K267" s="168"/>
      <c r="L267" s="172"/>
      <c r="M267" s="173"/>
      <c r="N267" s="168"/>
      <c r="O267" s="168"/>
      <c r="P267" s="168"/>
      <c r="Q267" s="168"/>
      <c r="R267" s="168"/>
      <c r="S267" s="168"/>
      <c r="T267" s="174"/>
      <c r="AT267" s="175" t="s">
        <v>147</v>
      </c>
      <c r="AU267" s="175" t="s">
        <v>82</v>
      </c>
      <c r="AV267" s="175" t="s">
        <v>82</v>
      </c>
      <c r="AW267" s="175" t="s">
        <v>97</v>
      </c>
      <c r="AX267" s="175" t="s">
        <v>20</v>
      </c>
      <c r="AY267" s="175" t="s">
        <v>139</v>
      </c>
    </row>
    <row r="268" spans="2:65" s="6" customFormat="1" ht="15.75" customHeight="1">
      <c r="B268" s="23"/>
      <c r="C268" s="147" t="s">
        <v>370</v>
      </c>
      <c r="D268" s="147" t="s">
        <v>141</v>
      </c>
      <c r="E268" s="148" t="s">
        <v>371</v>
      </c>
      <c r="F268" s="149" t="s">
        <v>372</v>
      </c>
      <c r="G268" s="150" t="s">
        <v>339</v>
      </c>
      <c r="H268" s="151">
        <v>210</v>
      </c>
      <c r="I268" s="152"/>
      <c r="J268" s="153">
        <f>ROUND($I$268*$H$268,2)</f>
        <v>0</v>
      </c>
      <c r="K268" s="149"/>
      <c r="L268" s="43"/>
      <c r="M268" s="154"/>
      <c r="N268" s="155" t="s">
        <v>44</v>
      </c>
      <c r="O268" s="24"/>
      <c r="P268" s="156">
        <f>$O$268*$H$268</f>
        <v>0</v>
      </c>
      <c r="Q268" s="156">
        <v>0.0011628</v>
      </c>
      <c r="R268" s="156">
        <f>$Q$268*$H$268</f>
        <v>0.24418800000000002</v>
      </c>
      <c r="S268" s="156">
        <v>0</v>
      </c>
      <c r="T268" s="157">
        <f>$S$268*$H$268</f>
        <v>0</v>
      </c>
      <c r="AR268" s="93" t="s">
        <v>145</v>
      </c>
      <c r="AT268" s="93" t="s">
        <v>141</v>
      </c>
      <c r="AU268" s="93" t="s">
        <v>82</v>
      </c>
      <c r="AY268" s="6" t="s">
        <v>139</v>
      </c>
      <c r="BE268" s="158">
        <f>IF($N$268="základní",$J$268,0)</f>
        <v>0</v>
      </c>
      <c r="BF268" s="158">
        <f>IF($N$268="snížená",$J$268,0)</f>
        <v>0</v>
      </c>
      <c r="BG268" s="158">
        <f>IF($N$268="zákl. přenesená",$J$268,0)</f>
        <v>0</v>
      </c>
      <c r="BH268" s="158">
        <f>IF($N$268="sníž. přenesená",$J$268,0)</f>
        <v>0</v>
      </c>
      <c r="BI268" s="158">
        <f>IF($N$268="nulová",$J$268,0)</f>
        <v>0</v>
      </c>
      <c r="BJ268" s="93" t="s">
        <v>20</v>
      </c>
      <c r="BK268" s="158">
        <f>ROUND($I$268*$H$268,2)</f>
        <v>0</v>
      </c>
      <c r="BL268" s="93" t="s">
        <v>145</v>
      </c>
      <c r="BM268" s="93" t="s">
        <v>373</v>
      </c>
    </row>
    <row r="269" spans="2:51" s="6" customFormat="1" ht="15.75" customHeight="1">
      <c r="B269" s="159"/>
      <c r="C269" s="160"/>
      <c r="D269" s="161" t="s">
        <v>147</v>
      </c>
      <c r="E269" s="162"/>
      <c r="F269" s="162" t="s">
        <v>323</v>
      </c>
      <c r="G269" s="160"/>
      <c r="H269" s="160"/>
      <c r="J269" s="160"/>
      <c r="K269" s="160"/>
      <c r="L269" s="163"/>
      <c r="M269" s="164"/>
      <c r="N269" s="160"/>
      <c r="O269" s="160"/>
      <c r="P269" s="160"/>
      <c r="Q269" s="160"/>
      <c r="R269" s="160"/>
      <c r="S269" s="160"/>
      <c r="T269" s="165"/>
      <c r="AT269" s="166" t="s">
        <v>147</v>
      </c>
      <c r="AU269" s="166" t="s">
        <v>82</v>
      </c>
      <c r="AV269" s="166" t="s">
        <v>20</v>
      </c>
      <c r="AW269" s="166" t="s">
        <v>97</v>
      </c>
      <c r="AX269" s="166" t="s">
        <v>73</v>
      </c>
      <c r="AY269" s="166" t="s">
        <v>139</v>
      </c>
    </row>
    <row r="270" spans="2:51" s="6" customFormat="1" ht="15.75" customHeight="1">
      <c r="B270" s="167"/>
      <c r="C270" s="168"/>
      <c r="D270" s="169" t="s">
        <v>147</v>
      </c>
      <c r="E270" s="168"/>
      <c r="F270" s="170" t="s">
        <v>374</v>
      </c>
      <c r="G270" s="168"/>
      <c r="H270" s="171">
        <v>210</v>
      </c>
      <c r="J270" s="168"/>
      <c r="K270" s="168"/>
      <c r="L270" s="172"/>
      <c r="M270" s="173"/>
      <c r="N270" s="168"/>
      <c r="O270" s="168"/>
      <c r="P270" s="168"/>
      <c r="Q270" s="168"/>
      <c r="R270" s="168"/>
      <c r="S270" s="168"/>
      <c r="T270" s="174"/>
      <c r="AT270" s="175" t="s">
        <v>147</v>
      </c>
      <c r="AU270" s="175" t="s">
        <v>82</v>
      </c>
      <c r="AV270" s="175" t="s">
        <v>82</v>
      </c>
      <c r="AW270" s="175" t="s">
        <v>97</v>
      </c>
      <c r="AX270" s="175" t="s">
        <v>20</v>
      </c>
      <c r="AY270" s="175" t="s">
        <v>139</v>
      </c>
    </row>
    <row r="271" spans="2:65" s="6" customFormat="1" ht="15.75" customHeight="1">
      <c r="B271" s="23"/>
      <c r="C271" s="147" t="s">
        <v>375</v>
      </c>
      <c r="D271" s="147" t="s">
        <v>141</v>
      </c>
      <c r="E271" s="148" t="s">
        <v>376</v>
      </c>
      <c r="F271" s="149" t="s">
        <v>377</v>
      </c>
      <c r="G271" s="150" t="s">
        <v>152</v>
      </c>
      <c r="H271" s="151">
        <v>4.8</v>
      </c>
      <c r="I271" s="152"/>
      <c r="J271" s="153">
        <f>ROUND($I$271*$H$271,2)</f>
        <v>0</v>
      </c>
      <c r="K271" s="149"/>
      <c r="L271" s="43"/>
      <c r="M271" s="154"/>
      <c r="N271" s="155" t="s">
        <v>44</v>
      </c>
      <c r="O271" s="24"/>
      <c r="P271" s="156">
        <f>$O$271*$H$271</f>
        <v>0</v>
      </c>
      <c r="Q271" s="156">
        <v>1.9205</v>
      </c>
      <c r="R271" s="156">
        <f>$Q$271*$H$271</f>
        <v>9.2184</v>
      </c>
      <c r="S271" s="156">
        <v>0</v>
      </c>
      <c r="T271" s="157">
        <f>$S$271*$H$271</f>
        <v>0</v>
      </c>
      <c r="AR271" s="93" t="s">
        <v>145</v>
      </c>
      <c r="AT271" s="93" t="s">
        <v>141</v>
      </c>
      <c r="AU271" s="93" t="s">
        <v>82</v>
      </c>
      <c r="AY271" s="6" t="s">
        <v>139</v>
      </c>
      <c r="BE271" s="158">
        <f>IF($N$271="základní",$J$271,0)</f>
        <v>0</v>
      </c>
      <c r="BF271" s="158">
        <f>IF($N$271="snížená",$J$271,0)</f>
        <v>0</v>
      </c>
      <c r="BG271" s="158">
        <f>IF($N$271="zákl. přenesená",$J$271,0)</f>
        <v>0</v>
      </c>
      <c r="BH271" s="158">
        <f>IF($N$271="sníž. přenesená",$J$271,0)</f>
        <v>0</v>
      </c>
      <c r="BI271" s="158">
        <f>IF($N$271="nulová",$J$271,0)</f>
        <v>0</v>
      </c>
      <c r="BJ271" s="93" t="s">
        <v>20</v>
      </c>
      <c r="BK271" s="158">
        <f>ROUND($I$271*$H$271,2)</f>
        <v>0</v>
      </c>
      <c r="BL271" s="93" t="s">
        <v>145</v>
      </c>
      <c r="BM271" s="93" t="s">
        <v>378</v>
      </c>
    </row>
    <row r="272" spans="2:51" s="6" customFormat="1" ht="15.75" customHeight="1">
      <c r="B272" s="159"/>
      <c r="C272" s="160"/>
      <c r="D272" s="161" t="s">
        <v>147</v>
      </c>
      <c r="E272" s="162"/>
      <c r="F272" s="162" t="s">
        <v>379</v>
      </c>
      <c r="G272" s="160"/>
      <c r="H272" s="160"/>
      <c r="J272" s="160"/>
      <c r="K272" s="160"/>
      <c r="L272" s="163"/>
      <c r="M272" s="164"/>
      <c r="N272" s="160"/>
      <c r="O272" s="160"/>
      <c r="P272" s="160"/>
      <c r="Q272" s="160"/>
      <c r="R272" s="160"/>
      <c r="S272" s="160"/>
      <c r="T272" s="165"/>
      <c r="AT272" s="166" t="s">
        <v>147</v>
      </c>
      <c r="AU272" s="166" t="s">
        <v>82</v>
      </c>
      <c r="AV272" s="166" t="s">
        <v>20</v>
      </c>
      <c r="AW272" s="166" t="s">
        <v>97</v>
      </c>
      <c r="AX272" s="166" t="s">
        <v>73</v>
      </c>
      <c r="AY272" s="166" t="s">
        <v>139</v>
      </c>
    </row>
    <row r="273" spans="2:51" s="6" customFormat="1" ht="15.75" customHeight="1">
      <c r="B273" s="167"/>
      <c r="C273" s="168"/>
      <c r="D273" s="169" t="s">
        <v>147</v>
      </c>
      <c r="E273" s="168"/>
      <c r="F273" s="170" t="s">
        <v>380</v>
      </c>
      <c r="G273" s="168"/>
      <c r="H273" s="171">
        <v>1.65</v>
      </c>
      <c r="J273" s="168"/>
      <c r="K273" s="168"/>
      <c r="L273" s="172"/>
      <c r="M273" s="173"/>
      <c r="N273" s="168"/>
      <c r="O273" s="168"/>
      <c r="P273" s="168"/>
      <c r="Q273" s="168"/>
      <c r="R273" s="168"/>
      <c r="S273" s="168"/>
      <c r="T273" s="174"/>
      <c r="AT273" s="175" t="s">
        <v>147</v>
      </c>
      <c r="AU273" s="175" t="s">
        <v>82</v>
      </c>
      <c r="AV273" s="175" t="s">
        <v>82</v>
      </c>
      <c r="AW273" s="175" t="s">
        <v>97</v>
      </c>
      <c r="AX273" s="175" t="s">
        <v>73</v>
      </c>
      <c r="AY273" s="175" t="s">
        <v>139</v>
      </c>
    </row>
    <row r="274" spans="2:51" s="6" customFormat="1" ht="15.75" customHeight="1">
      <c r="B274" s="159"/>
      <c r="C274" s="160"/>
      <c r="D274" s="169" t="s">
        <v>147</v>
      </c>
      <c r="E274" s="160"/>
      <c r="F274" s="162" t="s">
        <v>381</v>
      </c>
      <c r="G274" s="160"/>
      <c r="H274" s="160"/>
      <c r="J274" s="160"/>
      <c r="K274" s="160"/>
      <c r="L274" s="163"/>
      <c r="M274" s="164"/>
      <c r="N274" s="160"/>
      <c r="O274" s="160"/>
      <c r="P274" s="160"/>
      <c r="Q274" s="160"/>
      <c r="R274" s="160"/>
      <c r="S274" s="160"/>
      <c r="T274" s="165"/>
      <c r="AT274" s="166" t="s">
        <v>147</v>
      </c>
      <c r="AU274" s="166" t="s">
        <v>82</v>
      </c>
      <c r="AV274" s="166" t="s">
        <v>20</v>
      </c>
      <c r="AW274" s="166" t="s">
        <v>97</v>
      </c>
      <c r="AX274" s="166" t="s">
        <v>73</v>
      </c>
      <c r="AY274" s="166" t="s">
        <v>139</v>
      </c>
    </row>
    <row r="275" spans="2:51" s="6" customFormat="1" ht="15.75" customHeight="1">
      <c r="B275" s="167"/>
      <c r="C275" s="168"/>
      <c r="D275" s="169" t="s">
        <v>147</v>
      </c>
      <c r="E275" s="168"/>
      <c r="F275" s="170" t="s">
        <v>382</v>
      </c>
      <c r="G275" s="168"/>
      <c r="H275" s="171">
        <v>3.15</v>
      </c>
      <c r="J275" s="168"/>
      <c r="K275" s="168"/>
      <c r="L275" s="172"/>
      <c r="M275" s="173"/>
      <c r="N275" s="168"/>
      <c r="O275" s="168"/>
      <c r="P275" s="168"/>
      <c r="Q275" s="168"/>
      <c r="R275" s="168"/>
      <c r="S275" s="168"/>
      <c r="T275" s="174"/>
      <c r="AT275" s="175" t="s">
        <v>147</v>
      </c>
      <c r="AU275" s="175" t="s">
        <v>82</v>
      </c>
      <c r="AV275" s="175" t="s">
        <v>82</v>
      </c>
      <c r="AW275" s="175" t="s">
        <v>97</v>
      </c>
      <c r="AX275" s="175" t="s">
        <v>73</v>
      </c>
      <c r="AY275" s="175" t="s">
        <v>139</v>
      </c>
    </row>
    <row r="276" spans="2:51" s="6" customFormat="1" ht="15.75" customHeight="1">
      <c r="B276" s="176"/>
      <c r="C276" s="177"/>
      <c r="D276" s="169" t="s">
        <v>147</v>
      </c>
      <c r="E276" s="177"/>
      <c r="F276" s="178" t="s">
        <v>179</v>
      </c>
      <c r="G276" s="177"/>
      <c r="H276" s="179">
        <v>4.8</v>
      </c>
      <c r="J276" s="177"/>
      <c r="K276" s="177"/>
      <c r="L276" s="180"/>
      <c r="M276" s="181"/>
      <c r="N276" s="177"/>
      <c r="O276" s="177"/>
      <c r="P276" s="177"/>
      <c r="Q276" s="177"/>
      <c r="R276" s="177"/>
      <c r="S276" s="177"/>
      <c r="T276" s="182"/>
      <c r="AT276" s="183" t="s">
        <v>147</v>
      </c>
      <c r="AU276" s="183" t="s">
        <v>82</v>
      </c>
      <c r="AV276" s="183" t="s">
        <v>145</v>
      </c>
      <c r="AW276" s="183" t="s">
        <v>97</v>
      </c>
      <c r="AX276" s="183" t="s">
        <v>20</v>
      </c>
      <c r="AY276" s="183" t="s">
        <v>139</v>
      </c>
    </row>
    <row r="277" spans="2:65" s="6" customFormat="1" ht="15.75" customHeight="1">
      <c r="B277" s="23"/>
      <c r="C277" s="147" t="s">
        <v>383</v>
      </c>
      <c r="D277" s="147" t="s">
        <v>141</v>
      </c>
      <c r="E277" s="148" t="s">
        <v>384</v>
      </c>
      <c r="F277" s="149" t="s">
        <v>385</v>
      </c>
      <c r="G277" s="150" t="s">
        <v>152</v>
      </c>
      <c r="H277" s="151">
        <v>19</v>
      </c>
      <c r="I277" s="152"/>
      <c r="J277" s="153">
        <f>ROUND($I$277*$H$277,2)</f>
        <v>0</v>
      </c>
      <c r="K277" s="149"/>
      <c r="L277" s="43"/>
      <c r="M277" s="154"/>
      <c r="N277" s="155" t="s">
        <v>44</v>
      </c>
      <c r="O277" s="24"/>
      <c r="P277" s="156">
        <f>$O$277*$H$277</f>
        <v>0</v>
      </c>
      <c r="Q277" s="156">
        <v>1.9205</v>
      </c>
      <c r="R277" s="156">
        <f>$Q$277*$H$277</f>
        <v>36.4895</v>
      </c>
      <c r="S277" s="156">
        <v>0</v>
      </c>
      <c r="T277" s="157">
        <f>$S$277*$H$277</f>
        <v>0</v>
      </c>
      <c r="AR277" s="93" t="s">
        <v>145</v>
      </c>
      <c r="AT277" s="93" t="s">
        <v>141</v>
      </c>
      <c r="AU277" s="93" t="s">
        <v>82</v>
      </c>
      <c r="AY277" s="6" t="s">
        <v>139</v>
      </c>
      <c r="BE277" s="158">
        <f>IF($N$277="základní",$J$277,0)</f>
        <v>0</v>
      </c>
      <c r="BF277" s="158">
        <f>IF($N$277="snížená",$J$277,0)</f>
        <v>0</v>
      </c>
      <c r="BG277" s="158">
        <f>IF($N$277="zákl. přenesená",$J$277,0)</f>
        <v>0</v>
      </c>
      <c r="BH277" s="158">
        <f>IF($N$277="sníž. přenesená",$J$277,0)</f>
        <v>0</v>
      </c>
      <c r="BI277" s="158">
        <f>IF($N$277="nulová",$J$277,0)</f>
        <v>0</v>
      </c>
      <c r="BJ277" s="93" t="s">
        <v>20</v>
      </c>
      <c r="BK277" s="158">
        <f>ROUND($I$277*$H$277,2)</f>
        <v>0</v>
      </c>
      <c r="BL277" s="93" t="s">
        <v>145</v>
      </c>
      <c r="BM277" s="93" t="s">
        <v>386</v>
      </c>
    </row>
    <row r="278" spans="2:51" s="6" customFormat="1" ht="15.75" customHeight="1">
      <c r="B278" s="159"/>
      <c r="C278" s="160"/>
      <c r="D278" s="161" t="s">
        <v>147</v>
      </c>
      <c r="E278" s="162"/>
      <c r="F278" s="162" t="s">
        <v>387</v>
      </c>
      <c r="G278" s="160"/>
      <c r="H278" s="160"/>
      <c r="J278" s="160"/>
      <c r="K278" s="160"/>
      <c r="L278" s="163"/>
      <c r="M278" s="164"/>
      <c r="N278" s="160"/>
      <c r="O278" s="160"/>
      <c r="P278" s="160"/>
      <c r="Q278" s="160"/>
      <c r="R278" s="160"/>
      <c r="S278" s="160"/>
      <c r="T278" s="165"/>
      <c r="AT278" s="166" t="s">
        <v>147</v>
      </c>
      <c r="AU278" s="166" t="s">
        <v>82</v>
      </c>
      <c r="AV278" s="166" t="s">
        <v>20</v>
      </c>
      <c r="AW278" s="166" t="s">
        <v>97</v>
      </c>
      <c r="AX278" s="166" t="s">
        <v>73</v>
      </c>
      <c r="AY278" s="166" t="s">
        <v>139</v>
      </c>
    </row>
    <row r="279" spans="2:51" s="6" customFormat="1" ht="15.75" customHeight="1">
      <c r="B279" s="159"/>
      <c r="C279" s="160"/>
      <c r="D279" s="169" t="s">
        <v>147</v>
      </c>
      <c r="E279" s="160"/>
      <c r="F279" s="162" t="s">
        <v>388</v>
      </c>
      <c r="G279" s="160"/>
      <c r="H279" s="160"/>
      <c r="J279" s="160"/>
      <c r="K279" s="160"/>
      <c r="L279" s="163"/>
      <c r="M279" s="164"/>
      <c r="N279" s="160"/>
      <c r="O279" s="160"/>
      <c r="P279" s="160"/>
      <c r="Q279" s="160"/>
      <c r="R279" s="160"/>
      <c r="S279" s="160"/>
      <c r="T279" s="165"/>
      <c r="AT279" s="166" t="s">
        <v>147</v>
      </c>
      <c r="AU279" s="166" t="s">
        <v>82</v>
      </c>
      <c r="AV279" s="166" t="s">
        <v>20</v>
      </c>
      <c r="AW279" s="166" t="s">
        <v>97</v>
      </c>
      <c r="AX279" s="166" t="s">
        <v>73</v>
      </c>
      <c r="AY279" s="166" t="s">
        <v>139</v>
      </c>
    </row>
    <row r="280" spans="2:51" s="6" customFormat="1" ht="15.75" customHeight="1">
      <c r="B280" s="167"/>
      <c r="C280" s="168"/>
      <c r="D280" s="169" t="s">
        <v>147</v>
      </c>
      <c r="E280" s="168"/>
      <c r="F280" s="170" t="s">
        <v>389</v>
      </c>
      <c r="G280" s="168"/>
      <c r="H280" s="171">
        <v>8.25</v>
      </c>
      <c r="J280" s="168"/>
      <c r="K280" s="168"/>
      <c r="L280" s="172"/>
      <c r="M280" s="173"/>
      <c r="N280" s="168"/>
      <c r="O280" s="168"/>
      <c r="P280" s="168"/>
      <c r="Q280" s="168"/>
      <c r="R280" s="168"/>
      <c r="S280" s="168"/>
      <c r="T280" s="174"/>
      <c r="AT280" s="175" t="s">
        <v>147</v>
      </c>
      <c r="AU280" s="175" t="s">
        <v>82</v>
      </c>
      <c r="AV280" s="175" t="s">
        <v>82</v>
      </c>
      <c r="AW280" s="175" t="s">
        <v>97</v>
      </c>
      <c r="AX280" s="175" t="s">
        <v>73</v>
      </c>
      <c r="AY280" s="175" t="s">
        <v>139</v>
      </c>
    </row>
    <row r="281" spans="2:51" s="6" customFormat="1" ht="15.75" customHeight="1">
      <c r="B281" s="159"/>
      <c r="C281" s="160"/>
      <c r="D281" s="169" t="s">
        <v>147</v>
      </c>
      <c r="E281" s="160"/>
      <c r="F281" s="162" t="s">
        <v>390</v>
      </c>
      <c r="G281" s="160"/>
      <c r="H281" s="160"/>
      <c r="J281" s="160"/>
      <c r="K281" s="160"/>
      <c r="L281" s="163"/>
      <c r="M281" s="164"/>
      <c r="N281" s="160"/>
      <c r="O281" s="160"/>
      <c r="P281" s="160"/>
      <c r="Q281" s="160"/>
      <c r="R281" s="160"/>
      <c r="S281" s="160"/>
      <c r="T281" s="165"/>
      <c r="AT281" s="166" t="s">
        <v>147</v>
      </c>
      <c r="AU281" s="166" t="s">
        <v>82</v>
      </c>
      <c r="AV281" s="166" t="s">
        <v>20</v>
      </c>
      <c r="AW281" s="166" t="s">
        <v>97</v>
      </c>
      <c r="AX281" s="166" t="s">
        <v>73</v>
      </c>
      <c r="AY281" s="166" t="s">
        <v>139</v>
      </c>
    </row>
    <row r="282" spans="2:51" s="6" customFormat="1" ht="15.75" customHeight="1">
      <c r="B282" s="167"/>
      <c r="C282" s="168"/>
      <c r="D282" s="169" t="s">
        <v>147</v>
      </c>
      <c r="E282" s="168"/>
      <c r="F282" s="170" t="s">
        <v>391</v>
      </c>
      <c r="G282" s="168"/>
      <c r="H282" s="171">
        <v>-0.864</v>
      </c>
      <c r="J282" s="168"/>
      <c r="K282" s="168"/>
      <c r="L282" s="172"/>
      <c r="M282" s="173"/>
      <c r="N282" s="168"/>
      <c r="O282" s="168"/>
      <c r="P282" s="168"/>
      <c r="Q282" s="168"/>
      <c r="R282" s="168"/>
      <c r="S282" s="168"/>
      <c r="T282" s="174"/>
      <c r="AT282" s="175" t="s">
        <v>147</v>
      </c>
      <c r="AU282" s="175" t="s">
        <v>82</v>
      </c>
      <c r="AV282" s="175" t="s">
        <v>82</v>
      </c>
      <c r="AW282" s="175" t="s">
        <v>97</v>
      </c>
      <c r="AX282" s="175" t="s">
        <v>73</v>
      </c>
      <c r="AY282" s="175" t="s">
        <v>139</v>
      </c>
    </row>
    <row r="283" spans="2:51" s="6" customFormat="1" ht="15.75" customHeight="1">
      <c r="B283" s="159"/>
      <c r="C283" s="160"/>
      <c r="D283" s="169" t="s">
        <v>147</v>
      </c>
      <c r="E283" s="160"/>
      <c r="F283" s="162" t="s">
        <v>392</v>
      </c>
      <c r="G283" s="160"/>
      <c r="H283" s="160"/>
      <c r="J283" s="160"/>
      <c r="K283" s="160"/>
      <c r="L283" s="163"/>
      <c r="M283" s="164"/>
      <c r="N283" s="160"/>
      <c r="O283" s="160"/>
      <c r="P283" s="160"/>
      <c r="Q283" s="160"/>
      <c r="R283" s="160"/>
      <c r="S283" s="160"/>
      <c r="T283" s="165"/>
      <c r="AT283" s="166" t="s">
        <v>147</v>
      </c>
      <c r="AU283" s="166" t="s">
        <v>82</v>
      </c>
      <c r="AV283" s="166" t="s">
        <v>20</v>
      </c>
      <c r="AW283" s="166" t="s">
        <v>97</v>
      </c>
      <c r="AX283" s="166" t="s">
        <v>73</v>
      </c>
      <c r="AY283" s="166" t="s">
        <v>139</v>
      </c>
    </row>
    <row r="284" spans="2:51" s="6" customFormat="1" ht="15.75" customHeight="1">
      <c r="B284" s="167"/>
      <c r="C284" s="168"/>
      <c r="D284" s="169" t="s">
        <v>147</v>
      </c>
      <c r="E284" s="168"/>
      <c r="F284" s="170" t="s">
        <v>393</v>
      </c>
      <c r="G284" s="168"/>
      <c r="H284" s="171">
        <v>15.75</v>
      </c>
      <c r="J284" s="168"/>
      <c r="K284" s="168"/>
      <c r="L284" s="172"/>
      <c r="M284" s="173"/>
      <c r="N284" s="168"/>
      <c r="O284" s="168"/>
      <c r="P284" s="168"/>
      <c r="Q284" s="168"/>
      <c r="R284" s="168"/>
      <c r="S284" s="168"/>
      <c r="T284" s="174"/>
      <c r="AT284" s="175" t="s">
        <v>147</v>
      </c>
      <c r="AU284" s="175" t="s">
        <v>82</v>
      </c>
      <c r="AV284" s="175" t="s">
        <v>82</v>
      </c>
      <c r="AW284" s="175" t="s">
        <v>97</v>
      </c>
      <c r="AX284" s="175" t="s">
        <v>73</v>
      </c>
      <c r="AY284" s="175" t="s">
        <v>139</v>
      </c>
    </row>
    <row r="285" spans="2:51" s="6" customFormat="1" ht="15.75" customHeight="1">
      <c r="B285" s="159"/>
      <c r="C285" s="160"/>
      <c r="D285" s="169" t="s">
        <v>147</v>
      </c>
      <c r="E285" s="160"/>
      <c r="F285" s="162" t="s">
        <v>390</v>
      </c>
      <c r="G285" s="160"/>
      <c r="H285" s="160"/>
      <c r="J285" s="160"/>
      <c r="K285" s="160"/>
      <c r="L285" s="163"/>
      <c r="M285" s="164"/>
      <c r="N285" s="160"/>
      <c r="O285" s="160"/>
      <c r="P285" s="160"/>
      <c r="Q285" s="160"/>
      <c r="R285" s="160"/>
      <c r="S285" s="160"/>
      <c r="T285" s="165"/>
      <c r="AT285" s="166" t="s">
        <v>147</v>
      </c>
      <c r="AU285" s="166" t="s">
        <v>82</v>
      </c>
      <c r="AV285" s="166" t="s">
        <v>20</v>
      </c>
      <c r="AW285" s="166" t="s">
        <v>97</v>
      </c>
      <c r="AX285" s="166" t="s">
        <v>73</v>
      </c>
      <c r="AY285" s="166" t="s">
        <v>139</v>
      </c>
    </row>
    <row r="286" spans="2:51" s="6" customFormat="1" ht="15.75" customHeight="1">
      <c r="B286" s="167"/>
      <c r="C286" s="168"/>
      <c r="D286" s="169" t="s">
        <v>147</v>
      </c>
      <c r="E286" s="168"/>
      <c r="F286" s="170" t="s">
        <v>394</v>
      </c>
      <c r="G286" s="168"/>
      <c r="H286" s="171">
        <v>-4.22</v>
      </c>
      <c r="J286" s="168"/>
      <c r="K286" s="168"/>
      <c r="L286" s="172"/>
      <c r="M286" s="173"/>
      <c r="N286" s="168"/>
      <c r="O286" s="168"/>
      <c r="P286" s="168"/>
      <c r="Q286" s="168"/>
      <c r="R286" s="168"/>
      <c r="S286" s="168"/>
      <c r="T286" s="174"/>
      <c r="AT286" s="175" t="s">
        <v>147</v>
      </c>
      <c r="AU286" s="175" t="s">
        <v>82</v>
      </c>
      <c r="AV286" s="175" t="s">
        <v>82</v>
      </c>
      <c r="AW286" s="175" t="s">
        <v>97</v>
      </c>
      <c r="AX286" s="175" t="s">
        <v>73</v>
      </c>
      <c r="AY286" s="175" t="s">
        <v>139</v>
      </c>
    </row>
    <row r="287" spans="2:51" s="6" customFormat="1" ht="15.75" customHeight="1">
      <c r="B287" s="167"/>
      <c r="C287" s="168"/>
      <c r="D287" s="169" t="s">
        <v>147</v>
      </c>
      <c r="E287" s="168"/>
      <c r="F287" s="170" t="s">
        <v>395</v>
      </c>
      <c r="G287" s="168"/>
      <c r="H287" s="171">
        <v>0.084</v>
      </c>
      <c r="J287" s="168"/>
      <c r="K287" s="168"/>
      <c r="L287" s="172"/>
      <c r="M287" s="173"/>
      <c r="N287" s="168"/>
      <c r="O287" s="168"/>
      <c r="P287" s="168"/>
      <c r="Q287" s="168"/>
      <c r="R287" s="168"/>
      <c r="S287" s="168"/>
      <c r="T287" s="174"/>
      <c r="AT287" s="175" t="s">
        <v>147</v>
      </c>
      <c r="AU287" s="175" t="s">
        <v>82</v>
      </c>
      <c r="AV287" s="175" t="s">
        <v>82</v>
      </c>
      <c r="AW287" s="175" t="s">
        <v>97</v>
      </c>
      <c r="AX287" s="175" t="s">
        <v>73</v>
      </c>
      <c r="AY287" s="175" t="s">
        <v>139</v>
      </c>
    </row>
    <row r="288" spans="2:51" s="6" customFormat="1" ht="15.75" customHeight="1">
      <c r="B288" s="176"/>
      <c r="C288" s="177"/>
      <c r="D288" s="169" t="s">
        <v>147</v>
      </c>
      <c r="E288" s="177"/>
      <c r="F288" s="178" t="s">
        <v>179</v>
      </c>
      <c r="G288" s="177"/>
      <c r="H288" s="179">
        <v>19</v>
      </c>
      <c r="J288" s="177"/>
      <c r="K288" s="177"/>
      <c r="L288" s="180"/>
      <c r="M288" s="181"/>
      <c r="N288" s="177"/>
      <c r="O288" s="177"/>
      <c r="P288" s="177"/>
      <c r="Q288" s="177"/>
      <c r="R288" s="177"/>
      <c r="S288" s="177"/>
      <c r="T288" s="182"/>
      <c r="AT288" s="183" t="s">
        <v>147</v>
      </c>
      <c r="AU288" s="183" t="s">
        <v>82</v>
      </c>
      <c r="AV288" s="183" t="s">
        <v>145</v>
      </c>
      <c r="AW288" s="183" t="s">
        <v>97</v>
      </c>
      <c r="AX288" s="183" t="s">
        <v>20</v>
      </c>
      <c r="AY288" s="183" t="s">
        <v>139</v>
      </c>
    </row>
    <row r="289" spans="2:65" s="6" customFormat="1" ht="15.75" customHeight="1">
      <c r="B289" s="23"/>
      <c r="C289" s="147" t="s">
        <v>396</v>
      </c>
      <c r="D289" s="147" t="s">
        <v>141</v>
      </c>
      <c r="E289" s="148" t="s">
        <v>397</v>
      </c>
      <c r="F289" s="149" t="s">
        <v>398</v>
      </c>
      <c r="G289" s="150" t="s">
        <v>152</v>
      </c>
      <c r="H289" s="151">
        <v>7.214</v>
      </c>
      <c r="I289" s="152"/>
      <c r="J289" s="153">
        <f>ROUND($I$289*$H$289,2)</f>
        <v>0</v>
      </c>
      <c r="K289" s="149"/>
      <c r="L289" s="43"/>
      <c r="M289" s="154"/>
      <c r="N289" s="155" t="s">
        <v>44</v>
      </c>
      <c r="O289" s="24"/>
      <c r="P289" s="156">
        <f>$O$289*$H$289</f>
        <v>0</v>
      </c>
      <c r="Q289" s="156">
        <v>2.45329</v>
      </c>
      <c r="R289" s="156">
        <f>$Q$289*$H$289</f>
        <v>17.69803406</v>
      </c>
      <c r="S289" s="156">
        <v>0</v>
      </c>
      <c r="T289" s="157">
        <f>$S$289*$H$289</f>
        <v>0</v>
      </c>
      <c r="AR289" s="93" t="s">
        <v>145</v>
      </c>
      <c r="AT289" s="93" t="s">
        <v>141</v>
      </c>
      <c r="AU289" s="93" t="s">
        <v>82</v>
      </c>
      <c r="AY289" s="6" t="s">
        <v>139</v>
      </c>
      <c r="BE289" s="158">
        <f>IF($N$289="základní",$J$289,0)</f>
        <v>0</v>
      </c>
      <c r="BF289" s="158">
        <f>IF($N$289="snížená",$J$289,0)</f>
        <v>0</v>
      </c>
      <c r="BG289" s="158">
        <f>IF($N$289="zákl. přenesená",$J$289,0)</f>
        <v>0</v>
      </c>
      <c r="BH289" s="158">
        <f>IF($N$289="sníž. přenesená",$J$289,0)</f>
        <v>0</v>
      </c>
      <c r="BI289" s="158">
        <f>IF($N$289="nulová",$J$289,0)</f>
        <v>0</v>
      </c>
      <c r="BJ289" s="93" t="s">
        <v>20</v>
      </c>
      <c r="BK289" s="158">
        <f>ROUND($I$289*$H$289,2)</f>
        <v>0</v>
      </c>
      <c r="BL289" s="93" t="s">
        <v>145</v>
      </c>
      <c r="BM289" s="93" t="s">
        <v>399</v>
      </c>
    </row>
    <row r="290" spans="2:51" s="6" customFormat="1" ht="15.75" customHeight="1">
      <c r="B290" s="159"/>
      <c r="C290" s="160"/>
      <c r="D290" s="161" t="s">
        <v>147</v>
      </c>
      <c r="E290" s="162"/>
      <c r="F290" s="162" t="s">
        <v>400</v>
      </c>
      <c r="G290" s="160"/>
      <c r="H290" s="160"/>
      <c r="J290" s="160"/>
      <c r="K290" s="160"/>
      <c r="L290" s="163"/>
      <c r="M290" s="164"/>
      <c r="N290" s="160"/>
      <c r="O290" s="160"/>
      <c r="P290" s="160"/>
      <c r="Q290" s="160"/>
      <c r="R290" s="160"/>
      <c r="S290" s="160"/>
      <c r="T290" s="165"/>
      <c r="AT290" s="166" t="s">
        <v>147</v>
      </c>
      <c r="AU290" s="166" t="s">
        <v>82</v>
      </c>
      <c r="AV290" s="166" t="s">
        <v>20</v>
      </c>
      <c r="AW290" s="166" t="s">
        <v>97</v>
      </c>
      <c r="AX290" s="166" t="s">
        <v>73</v>
      </c>
      <c r="AY290" s="166" t="s">
        <v>139</v>
      </c>
    </row>
    <row r="291" spans="2:51" s="6" customFormat="1" ht="15.75" customHeight="1">
      <c r="B291" s="159"/>
      <c r="C291" s="160"/>
      <c r="D291" s="169" t="s">
        <v>147</v>
      </c>
      <c r="E291" s="160"/>
      <c r="F291" s="162" t="s">
        <v>401</v>
      </c>
      <c r="G291" s="160"/>
      <c r="H291" s="160"/>
      <c r="J291" s="160"/>
      <c r="K291" s="160"/>
      <c r="L291" s="163"/>
      <c r="M291" s="164"/>
      <c r="N291" s="160"/>
      <c r="O291" s="160"/>
      <c r="P291" s="160"/>
      <c r="Q291" s="160"/>
      <c r="R291" s="160"/>
      <c r="S291" s="160"/>
      <c r="T291" s="165"/>
      <c r="AT291" s="166" t="s">
        <v>147</v>
      </c>
      <c r="AU291" s="166" t="s">
        <v>82</v>
      </c>
      <c r="AV291" s="166" t="s">
        <v>20</v>
      </c>
      <c r="AW291" s="166" t="s">
        <v>97</v>
      </c>
      <c r="AX291" s="166" t="s">
        <v>73</v>
      </c>
      <c r="AY291" s="166" t="s">
        <v>139</v>
      </c>
    </row>
    <row r="292" spans="2:51" s="6" customFormat="1" ht="15.75" customHeight="1">
      <c r="B292" s="167"/>
      <c r="C292" s="168"/>
      <c r="D292" s="169" t="s">
        <v>147</v>
      </c>
      <c r="E292" s="168"/>
      <c r="F292" s="170" t="s">
        <v>402</v>
      </c>
      <c r="G292" s="168"/>
      <c r="H292" s="171">
        <v>7.214</v>
      </c>
      <c r="J292" s="168"/>
      <c r="K292" s="168"/>
      <c r="L292" s="172"/>
      <c r="M292" s="173"/>
      <c r="N292" s="168"/>
      <c r="O292" s="168"/>
      <c r="P292" s="168"/>
      <c r="Q292" s="168"/>
      <c r="R292" s="168"/>
      <c r="S292" s="168"/>
      <c r="T292" s="174"/>
      <c r="AT292" s="175" t="s">
        <v>147</v>
      </c>
      <c r="AU292" s="175" t="s">
        <v>82</v>
      </c>
      <c r="AV292" s="175" t="s">
        <v>82</v>
      </c>
      <c r="AW292" s="175" t="s">
        <v>97</v>
      </c>
      <c r="AX292" s="175" t="s">
        <v>20</v>
      </c>
      <c r="AY292" s="175" t="s">
        <v>139</v>
      </c>
    </row>
    <row r="293" spans="2:63" s="134" customFormat="1" ht="30.75" customHeight="1">
      <c r="B293" s="135"/>
      <c r="C293" s="136"/>
      <c r="D293" s="136" t="s">
        <v>72</v>
      </c>
      <c r="E293" s="145" t="s">
        <v>403</v>
      </c>
      <c r="F293" s="145" t="s">
        <v>404</v>
      </c>
      <c r="G293" s="136"/>
      <c r="H293" s="136"/>
      <c r="J293" s="146">
        <f>$BK$293</f>
        <v>0</v>
      </c>
      <c r="K293" s="136"/>
      <c r="L293" s="139"/>
      <c r="M293" s="140"/>
      <c r="N293" s="136"/>
      <c r="O293" s="136"/>
      <c r="P293" s="141">
        <f>SUM($P$294:$P$299)</f>
        <v>0</v>
      </c>
      <c r="Q293" s="136"/>
      <c r="R293" s="141">
        <f>SUM($R$294:$R$299)</f>
        <v>66.7813</v>
      </c>
      <c r="S293" s="136"/>
      <c r="T293" s="142">
        <f>SUM($T$294:$T$299)</f>
        <v>0</v>
      </c>
      <c r="AR293" s="143" t="s">
        <v>20</v>
      </c>
      <c r="AT293" s="143" t="s">
        <v>72</v>
      </c>
      <c r="AU293" s="143" t="s">
        <v>20</v>
      </c>
      <c r="AY293" s="143" t="s">
        <v>139</v>
      </c>
      <c r="BK293" s="144">
        <f>SUM($BK$294:$BK$299)</f>
        <v>0</v>
      </c>
    </row>
    <row r="294" spans="2:65" s="6" customFormat="1" ht="15.75" customHeight="1">
      <c r="B294" s="23"/>
      <c r="C294" s="147" t="s">
        <v>403</v>
      </c>
      <c r="D294" s="147" t="s">
        <v>141</v>
      </c>
      <c r="E294" s="148" t="s">
        <v>405</v>
      </c>
      <c r="F294" s="149" t="s">
        <v>406</v>
      </c>
      <c r="G294" s="150" t="s">
        <v>339</v>
      </c>
      <c r="H294" s="151">
        <v>190</v>
      </c>
      <c r="I294" s="152"/>
      <c r="J294" s="153">
        <f>ROUND($I$294*$H$294,2)</f>
        <v>0</v>
      </c>
      <c r="K294" s="149"/>
      <c r="L294" s="43"/>
      <c r="M294" s="154"/>
      <c r="N294" s="155" t="s">
        <v>44</v>
      </c>
      <c r="O294" s="24"/>
      <c r="P294" s="156">
        <f>$O$294*$H$294</f>
        <v>0</v>
      </c>
      <c r="Q294" s="156">
        <v>0.24127</v>
      </c>
      <c r="R294" s="156">
        <f>$Q$294*$H$294</f>
        <v>45.841300000000004</v>
      </c>
      <c r="S294" s="156">
        <v>0</v>
      </c>
      <c r="T294" s="157">
        <f>$S$294*$H$294</f>
        <v>0</v>
      </c>
      <c r="AR294" s="93" t="s">
        <v>145</v>
      </c>
      <c r="AT294" s="93" t="s">
        <v>141</v>
      </c>
      <c r="AU294" s="93" t="s">
        <v>82</v>
      </c>
      <c r="AY294" s="6" t="s">
        <v>139</v>
      </c>
      <c r="BE294" s="158">
        <f>IF($N$294="základní",$J$294,0)</f>
        <v>0</v>
      </c>
      <c r="BF294" s="158">
        <f>IF($N$294="snížená",$J$294,0)</f>
        <v>0</v>
      </c>
      <c r="BG294" s="158">
        <f>IF($N$294="zákl. přenesená",$J$294,0)</f>
        <v>0</v>
      </c>
      <c r="BH294" s="158">
        <f>IF($N$294="sníž. přenesená",$J$294,0)</f>
        <v>0</v>
      </c>
      <c r="BI294" s="158">
        <f>IF($N$294="nulová",$J$294,0)</f>
        <v>0</v>
      </c>
      <c r="BJ294" s="93" t="s">
        <v>20</v>
      </c>
      <c r="BK294" s="158">
        <f>ROUND($I$294*$H$294,2)</f>
        <v>0</v>
      </c>
      <c r="BL294" s="93" t="s">
        <v>145</v>
      </c>
      <c r="BM294" s="93" t="s">
        <v>407</v>
      </c>
    </row>
    <row r="295" spans="2:51" s="6" customFormat="1" ht="15.75" customHeight="1">
      <c r="B295" s="159"/>
      <c r="C295" s="160"/>
      <c r="D295" s="161" t="s">
        <v>147</v>
      </c>
      <c r="E295" s="162"/>
      <c r="F295" s="162" t="s">
        <v>155</v>
      </c>
      <c r="G295" s="160"/>
      <c r="H295" s="160"/>
      <c r="J295" s="160"/>
      <c r="K295" s="160"/>
      <c r="L295" s="163"/>
      <c r="M295" s="164"/>
      <c r="N295" s="160"/>
      <c r="O295" s="160"/>
      <c r="P295" s="160"/>
      <c r="Q295" s="160"/>
      <c r="R295" s="160"/>
      <c r="S295" s="160"/>
      <c r="T295" s="165"/>
      <c r="AT295" s="166" t="s">
        <v>147</v>
      </c>
      <c r="AU295" s="166" t="s">
        <v>82</v>
      </c>
      <c r="AV295" s="166" t="s">
        <v>20</v>
      </c>
      <c r="AW295" s="166" t="s">
        <v>97</v>
      </c>
      <c r="AX295" s="166" t="s">
        <v>73</v>
      </c>
      <c r="AY295" s="166" t="s">
        <v>139</v>
      </c>
    </row>
    <row r="296" spans="2:51" s="6" customFormat="1" ht="15.75" customHeight="1">
      <c r="B296" s="167"/>
      <c r="C296" s="168"/>
      <c r="D296" s="169" t="s">
        <v>147</v>
      </c>
      <c r="E296" s="168"/>
      <c r="F296" s="170" t="s">
        <v>408</v>
      </c>
      <c r="G296" s="168"/>
      <c r="H296" s="171">
        <v>190</v>
      </c>
      <c r="J296" s="168"/>
      <c r="K296" s="168"/>
      <c r="L296" s="172"/>
      <c r="M296" s="173"/>
      <c r="N296" s="168"/>
      <c r="O296" s="168"/>
      <c r="P296" s="168"/>
      <c r="Q296" s="168"/>
      <c r="R296" s="168"/>
      <c r="S296" s="168"/>
      <c r="T296" s="174"/>
      <c r="AT296" s="175" t="s">
        <v>147</v>
      </c>
      <c r="AU296" s="175" t="s">
        <v>82</v>
      </c>
      <c r="AV296" s="175" t="s">
        <v>82</v>
      </c>
      <c r="AW296" s="175" t="s">
        <v>97</v>
      </c>
      <c r="AX296" s="175" t="s">
        <v>20</v>
      </c>
      <c r="AY296" s="175" t="s">
        <v>139</v>
      </c>
    </row>
    <row r="297" spans="2:65" s="6" customFormat="1" ht="15.75" customHeight="1">
      <c r="B297" s="23"/>
      <c r="C297" s="192" t="s">
        <v>409</v>
      </c>
      <c r="D297" s="192" t="s">
        <v>219</v>
      </c>
      <c r="E297" s="193" t="s">
        <v>410</v>
      </c>
      <c r="F297" s="194" t="s">
        <v>411</v>
      </c>
      <c r="G297" s="195" t="s">
        <v>144</v>
      </c>
      <c r="H297" s="196">
        <v>1745</v>
      </c>
      <c r="I297" s="197"/>
      <c r="J297" s="198">
        <f>ROUND($I$297*$H$297,2)</f>
        <v>0</v>
      </c>
      <c r="K297" s="194"/>
      <c r="L297" s="199"/>
      <c r="M297" s="200"/>
      <c r="N297" s="201" t="s">
        <v>44</v>
      </c>
      <c r="O297" s="24"/>
      <c r="P297" s="156">
        <f>$O$297*$H$297</f>
        <v>0</v>
      </c>
      <c r="Q297" s="156">
        <v>0.012</v>
      </c>
      <c r="R297" s="156">
        <f>$Q$297*$H$297</f>
        <v>20.94</v>
      </c>
      <c r="S297" s="156">
        <v>0</v>
      </c>
      <c r="T297" s="157">
        <f>$S$297*$H$297</f>
        <v>0</v>
      </c>
      <c r="AR297" s="93" t="s">
        <v>192</v>
      </c>
      <c r="AT297" s="93" t="s">
        <v>219</v>
      </c>
      <c r="AU297" s="93" t="s">
        <v>82</v>
      </c>
      <c r="AY297" s="6" t="s">
        <v>139</v>
      </c>
      <c r="BE297" s="158">
        <f>IF($N$297="základní",$J$297,0)</f>
        <v>0</v>
      </c>
      <c r="BF297" s="158">
        <f>IF($N$297="snížená",$J$297,0)</f>
        <v>0</v>
      </c>
      <c r="BG297" s="158">
        <f>IF($N$297="zákl. přenesená",$J$297,0)</f>
        <v>0</v>
      </c>
      <c r="BH297" s="158">
        <f>IF($N$297="sníž. přenesená",$J$297,0)</f>
        <v>0</v>
      </c>
      <c r="BI297" s="158">
        <f>IF($N$297="nulová",$J$297,0)</f>
        <v>0</v>
      </c>
      <c r="BJ297" s="93" t="s">
        <v>20</v>
      </c>
      <c r="BK297" s="158">
        <f>ROUND($I$297*$H$297,2)</f>
        <v>0</v>
      </c>
      <c r="BL297" s="93" t="s">
        <v>145</v>
      </c>
      <c r="BM297" s="93" t="s">
        <v>412</v>
      </c>
    </row>
    <row r="298" spans="2:51" s="6" customFormat="1" ht="15.75" customHeight="1">
      <c r="B298" s="159"/>
      <c r="C298" s="160"/>
      <c r="D298" s="161" t="s">
        <v>147</v>
      </c>
      <c r="E298" s="162"/>
      <c r="F298" s="162" t="s">
        <v>413</v>
      </c>
      <c r="G298" s="160"/>
      <c r="H298" s="160"/>
      <c r="J298" s="160"/>
      <c r="K298" s="160"/>
      <c r="L298" s="163"/>
      <c r="M298" s="164"/>
      <c r="N298" s="160"/>
      <c r="O298" s="160"/>
      <c r="P298" s="160"/>
      <c r="Q298" s="160"/>
      <c r="R298" s="160"/>
      <c r="S298" s="160"/>
      <c r="T298" s="165"/>
      <c r="AT298" s="166" t="s">
        <v>147</v>
      </c>
      <c r="AU298" s="166" t="s">
        <v>82</v>
      </c>
      <c r="AV298" s="166" t="s">
        <v>20</v>
      </c>
      <c r="AW298" s="166" t="s">
        <v>97</v>
      </c>
      <c r="AX298" s="166" t="s">
        <v>73</v>
      </c>
      <c r="AY298" s="166" t="s">
        <v>139</v>
      </c>
    </row>
    <row r="299" spans="2:51" s="6" customFormat="1" ht="15.75" customHeight="1">
      <c r="B299" s="167"/>
      <c r="C299" s="168"/>
      <c r="D299" s="169" t="s">
        <v>147</v>
      </c>
      <c r="E299" s="168"/>
      <c r="F299" s="170" t="s">
        <v>414</v>
      </c>
      <c r="G299" s="168"/>
      <c r="H299" s="171">
        <v>1745</v>
      </c>
      <c r="J299" s="168"/>
      <c r="K299" s="168"/>
      <c r="L299" s="172"/>
      <c r="M299" s="173"/>
      <c r="N299" s="168"/>
      <c r="O299" s="168"/>
      <c r="P299" s="168"/>
      <c r="Q299" s="168"/>
      <c r="R299" s="168"/>
      <c r="S299" s="168"/>
      <c r="T299" s="174"/>
      <c r="AT299" s="175" t="s">
        <v>147</v>
      </c>
      <c r="AU299" s="175" t="s">
        <v>82</v>
      </c>
      <c r="AV299" s="175" t="s">
        <v>82</v>
      </c>
      <c r="AW299" s="175" t="s">
        <v>97</v>
      </c>
      <c r="AX299" s="175" t="s">
        <v>20</v>
      </c>
      <c r="AY299" s="175" t="s">
        <v>139</v>
      </c>
    </row>
    <row r="300" spans="2:63" s="134" customFormat="1" ht="30.75" customHeight="1">
      <c r="B300" s="135"/>
      <c r="C300" s="136"/>
      <c r="D300" s="136" t="s">
        <v>72</v>
      </c>
      <c r="E300" s="145" t="s">
        <v>415</v>
      </c>
      <c r="F300" s="145" t="s">
        <v>416</v>
      </c>
      <c r="G300" s="136"/>
      <c r="H300" s="136"/>
      <c r="J300" s="146">
        <f>$BK$300</f>
        <v>0</v>
      </c>
      <c r="K300" s="136"/>
      <c r="L300" s="139"/>
      <c r="M300" s="140"/>
      <c r="N300" s="136"/>
      <c r="O300" s="136"/>
      <c r="P300" s="141">
        <f>SUM($P$301:$P$307)</f>
        <v>0</v>
      </c>
      <c r="Q300" s="136"/>
      <c r="R300" s="141">
        <f>SUM($R$301:$R$307)</f>
        <v>53.697868</v>
      </c>
      <c r="S300" s="136"/>
      <c r="T300" s="142">
        <f>SUM($T$301:$T$307)</f>
        <v>0</v>
      </c>
      <c r="AR300" s="143" t="s">
        <v>20</v>
      </c>
      <c r="AT300" s="143" t="s">
        <v>72</v>
      </c>
      <c r="AU300" s="143" t="s">
        <v>20</v>
      </c>
      <c r="AY300" s="143" t="s">
        <v>139</v>
      </c>
      <c r="BK300" s="144">
        <f>SUM($BK$301:$BK$307)</f>
        <v>0</v>
      </c>
    </row>
    <row r="301" spans="2:65" s="6" customFormat="1" ht="15.75" customHeight="1">
      <c r="B301" s="23"/>
      <c r="C301" s="147" t="s">
        <v>417</v>
      </c>
      <c r="D301" s="147" t="s">
        <v>141</v>
      </c>
      <c r="E301" s="148" t="s">
        <v>418</v>
      </c>
      <c r="F301" s="149" t="s">
        <v>419</v>
      </c>
      <c r="G301" s="150" t="s">
        <v>152</v>
      </c>
      <c r="H301" s="151">
        <v>28.4</v>
      </c>
      <c r="I301" s="152"/>
      <c r="J301" s="153">
        <f>ROUND($I$301*$H$301,2)</f>
        <v>0</v>
      </c>
      <c r="K301" s="149"/>
      <c r="L301" s="43"/>
      <c r="M301" s="154"/>
      <c r="N301" s="155" t="s">
        <v>44</v>
      </c>
      <c r="O301" s="24"/>
      <c r="P301" s="156">
        <f>$O$301*$H$301</f>
        <v>0</v>
      </c>
      <c r="Q301" s="156">
        <v>1.89077</v>
      </c>
      <c r="R301" s="156">
        <f>$Q$301*$H$301</f>
        <v>53.697868</v>
      </c>
      <c r="S301" s="156">
        <v>0</v>
      </c>
      <c r="T301" s="157">
        <f>$S$301*$H$301</f>
        <v>0</v>
      </c>
      <c r="AR301" s="93" t="s">
        <v>145</v>
      </c>
      <c r="AT301" s="93" t="s">
        <v>141</v>
      </c>
      <c r="AU301" s="93" t="s">
        <v>82</v>
      </c>
      <c r="AY301" s="6" t="s">
        <v>139</v>
      </c>
      <c r="BE301" s="158">
        <f>IF($N$301="základní",$J$301,0)</f>
        <v>0</v>
      </c>
      <c r="BF301" s="158">
        <f>IF($N$301="snížená",$J$301,0)</f>
        <v>0</v>
      </c>
      <c r="BG301" s="158">
        <f>IF($N$301="zákl. přenesená",$J$301,0)</f>
        <v>0</v>
      </c>
      <c r="BH301" s="158">
        <f>IF($N$301="sníž. přenesená",$J$301,0)</f>
        <v>0</v>
      </c>
      <c r="BI301" s="158">
        <f>IF($N$301="nulová",$J$301,0)</f>
        <v>0</v>
      </c>
      <c r="BJ301" s="93" t="s">
        <v>20</v>
      </c>
      <c r="BK301" s="158">
        <f>ROUND($I$301*$H$301,2)</f>
        <v>0</v>
      </c>
      <c r="BL301" s="93" t="s">
        <v>145</v>
      </c>
      <c r="BM301" s="93" t="s">
        <v>420</v>
      </c>
    </row>
    <row r="302" spans="2:51" s="6" customFormat="1" ht="15.75" customHeight="1">
      <c r="B302" s="159"/>
      <c r="C302" s="160"/>
      <c r="D302" s="161" t="s">
        <v>147</v>
      </c>
      <c r="E302" s="162"/>
      <c r="F302" s="162" t="s">
        <v>196</v>
      </c>
      <c r="G302" s="160"/>
      <c r="H302" s="160"/>
      <c r="J302" s="160"/>
      <c r="K302" s="160"/>
      <c r="L302" s="163"/>
      <c r="M302" s="164"/>
      <c r="N302" s="160"/>
      <c r="O302" s="160"/>
      <c r="P302" s="160"/>
      <c r="Q302" s="160"/>
      <c r="R302" s="160"/>
      <c r="S302" s="160"/>
      <c r="T302" s="165"/>
      <c r="AT302" s="166" t="s">
        <v>147</v>
      </c>
      <c r="AU302" s="166" t="s">
        <v>82</v>
      </c>
      <c r="AV302" s="166" t="s">
        <v>20</v>
      </c>
      <c r="AW302" s="166" t="s">
        <v>97</v>
      </c>
      <c r="AX302" s="166" t="s">
        <v>73</v>
      </c>
      <c r="AY302" s="166" t="s">
        <v>139</v>
      </c>
    </row>
    <row r="303" spans="2:51" s="6" customFormat="1" ht="15.75" customHeight="1">
      <c r="B303" s="167"/>
      <c r="C303" s="168"/>
      <c r="D303" s="169" t="s">
        <v>147</v>
      </c>
      <c r="E303" s="168"/>
      <c r="F303" s="170" t="s">
        <v>421</v>
      </c>
      <c r="G303" s="168"/>
      <c r="H303" s="171">
        <v>1.98</v>
      </c>
      <c r="J303" s="168"/>
      <c r="K303" s="168"/>
      <c r="L303" s="172"/>
      <c r="M303" s="173"/>
      <c r="N303" s="168"/>
      <c r="O303" s="168"/>
      <c r="P303" s="168"/>
      <c r="Q303" s="168"/>
      <c r="R303" s="168"/>
      <c r="S303" s="168"/>
      <c r="T303" s="174"/>
      <c r="AT303" s="175" t="s">
        <v>147</v>
      </c>
      <c r="AU303" s="175" t="s">
        <v>82</v>
      </c>
      <c r="AV303" s="175" t="s">
        <v>82</v>
      </c>
      <c r="AW303" s="175" t="s">
        <v>97</v>
      </c>
      <c r="AX303" s="175" t="s">
        <v>73</v>
      </c>
      <c r="AY303" s="175" t="s">
        <v>139</v>
      </c>
    </row>
    <row r="304" spans="2:51" s="6" customFormat="1" ht="15.75" customHeight="1">
      <c r="B304" s="159"/>
      <c r="C304" s="160"/>
      <c r="D304" s="169" t="s">
        <v>147</v>
      </c>
      <c r="E304" s="160"/>
      <c r="F304" s="162" t="s">
        <v>198</v>
      </c>
      <c r="G304" s="160"/>
      <c r="H304" s="160"/>
      <c r="J304" s="160"/>
      <c r="K304" s="160"/>
      <c r="L304" s="163"/>
      <c r="M304" s="164"/>
      <c r="N304" s="160"/>
      <c r="O304" s="160"/>
      <c r="P304" s="160"/>
      <c r="Q304" s="160"/>
      <c r="R304" s="160"/>
      <c r="S304" s="160"/>
      <c r="T304" s="165"/>
      <c r="AT304" s="166" t="s">
        <v>147</v>
      </c>
      <c r="AU304" s="166" t="s">
        <v>82</v>
      </c>
      <c r="AV304" s="166" t="s">
        <v>20</v>
      </c>
      <c r="AW304" s="166" t="s">
        <v>97</v>
      </c>
      <c r="AX304" s="166" t="s">
        <v>73</v>
      </c>
      <c r="AY304" s="166" t="s">
        <v>139</v>
      </c>
    </row>
    <row r="305" spans="2:51" s="6" customFormat="1" ht="15.75" customHeight="1">
      <c r="B305" s="167"/>
      <c r="C305" s="168"/>
      <c r="D305" s="169" t="s">
        <v>147</v>
      </c>
      <c r="E305" s="168"/>
      <c r="F305" s="170" t="s">
        <v>422</v>
      </c>
      <c r="G305" s="168"/>
      <c r="H305" s="171">
        <v>26.4</v>
      </c>
      <c r="J305" s="168"/>
      <c r="K305" s="168"/>
      <c r="L305" s="172"/>
      <c r="M305" s="173"/>
      <c r="N305" s="168"/>
      <c r="O305" s="168"/>
      <c r="P305" s="168"/>
      <c r="Q305" s="168"/>
      <c r="R305" s="168"/>
      <c r="S305" s="168"/>
      <c r="T305" s="174"/>
      <c r="AT305" s="175" t="s">
        <v>147</v>
      </c>
      <c r="AU305" s="175" t="s">
        <v>82</v>
      </c>
      <c r="AV305" s="175" t="s">
        <v>82</v>
      </c>
      <c r="AW305" s="175" t="s">
        <v>97</v>
      </c>
      <c r="AX305" s="175" t="s">
        <v>73</v>
      </c>
      <c r="AY305" s="175" t="s">
        <v>139</v>
      </c>
    </row>
    <row r="306" spans="2:51" s="6" customFormat="1" ht="15.75" customHeight="1">
      <c r="B306" s="167"/>
      <c r="C306" s="168"/>
      <c r="D306" s="169" t="s">
        <v>147</v>
      </c>
      <c r="E306" s="168"/>
      <c r="F306" s="170" t="s">
        <v>423</v>
      </c>
      <c r="G306" s="168"/>
      <c r="H306" s="171">
        <v>0.02</v>
      </c>
      <c r="J306" s="168"/>
      <c r="K306" s="168"/>
      <c r="L306" s="172"/>
      <c r="M306" s="173"/>
      <c r="N306" s="168"/>
      <c r="O306" s="168"/>
      <c r="P306" s="168"/>
      <c r="Q306" s="168"/>
      <c r="R306" s="168"/>
      <c r="S306" s="168"/>
      <c r="T306" s="174"/>
      <c r="AT306" s="175" t="s">
        <v>147</v>
      </c>
      <c r="AU306" s="175" t="s">
        <v>82</v>
      </c>
      <c r="AV306" s="175" t="s">
        <v>82</v>
      </c>
      <c r="AW306" s="175" t="s">
        <v>97</v>
      </c>
      <c r="AX306" s="175" t="s">
        <v>73</v>
      </c>
      <c r="AY306" s="175" t="s">
        <v>139</v>
      </c>
    </row>
    <row r="307" spans="2:51" s="6" customFormat="1" ht="15.75" customHeight="1">
      <c r="B307" s="176"/>
      <c r="C307" s="177"/>
      <c r="D307" s="169" t="s">
        <v>147</v>
      </c>
      <c r="E307" s="177"/>
      <c r="F307" s="178" t="s">
        <v>179</v>
      </c>
      <c r="G307" s="177"/>
      <c r="H307" s="179">
        <v>28.4</v>
      </c>
      <c r="J307" s="177"/>
      <c r="K307" s="177"/>
      <c r="L307" s="180"/>
      <c r="M307" s="181"/>
      <c r="N307" s="177"/>
      <c r="O307" s="177"/>
      <c r="P307" s="177"/>
      <c r="Q307" s="177"/>
      <c r="R307" s="177"/>
      <c r="S307" s="177"/>
      <c r="T307" s="182"/>
      <c r="AT307" s="183" t="s">
        <v>147</v>
      </c>
      <c r="AU307" s="183" t="s">
        <v>82</v>
      </c>
      <c r="AV307" s="183" t="s">
        <v>145</v>
      </c>
      <c r="AW307" s="183" t="s">
        <v>97</v>
      </c>
      <c r="AX307" s="183" t="s">
        <v>20</v>
      </c>
      <c r="AY307" s="183" t="s">
        <v>139</v>
      </c>
    </row>
    <row r="308" spans="2:63" s="134" customFormat="1" ht="30.75" customHeight="1">
      <c r="B308" s="135"/>
      <c r="C308" s="136"/>
      <c r="D308" s="136" t="s">
        <v>72</v>
      </c>
      <c r="E308" s="145" t="s">
        <v>169</v>
      </c>
      <c r="F308" s="145" t="s">
        <v>424</v>
      </c>
      <c r="G308" s="136"/>
      <c r="H308" s="136"/>
      <c r="J308" s="146">
        <f>$BK$308</f>
        <v>0</v>
      </c>
      <c r="K308" s="136"/>
      <c r="L308" s="139"/>
      <c r="M308" s="140"/>
      <c r="N308" s="136"/>
      <c r="O308" s="136"/>
      <c r="P308" s="141">
        <f>$P$309+$P$318+$P$327+$P$359+$P$396+$P$414+$P$420+$P$425</f>
        <v>0</v>
      </c>
      <c r="Q308" s="136"/>
      <c r="R308" s="141">
        <f>$R$309+$R$318+$R$327+$R$359+$R$396+$R$414+$R$420+$R$425</f>
        <v>478.5298200000001</v>
      </c>
      <c r="S308" s="136"/>
      <c r="T308" s="142">
        <f>$T$309+$T$318+$T$327+$T$359+$T$396+$T$414+$T$420+$T$425</f>
        <v>5.8999999999999995</v>
      </c>
      <c r="AR308" s="143" t="s">
        <v>20</v>
      </c>
      <c r="AT308" s="143" t="s">
        <v>72</v>
      </c>
      <c r="AU308" s="143" t="s">
        <v>20</v>
      </c>
      <c r="AY308" s="143" t="s">
        <v>139</v>
      </c>
      <c r="BK308" s="144">
        <f>$BK$309+$BK$318+$BK$327+$BK$359+$BK$396+$BK$414+$BK$420+$BK$425</f>
        <v>0</v>
      </c>
    </row>
    <row r="309" spans="2:63" s="134" customFormat="1" ht="15.75" customHeight="1">
      <c r="B309" s="135"/>
      <c r="C309" s="136"/>
      <c r="D309" s="136" t="s">
        <v>72</v>
      </c>
      <c r="E309" s="145" t="s">
        <v>425</v>
      </c>
      <c r="F309" s="145" t="s">
        <v>426</v>
      </c>
      <c r="G309" s="136"/>
      <c r="H309" s="136"/>
      <c r="J309" s="146">
        <f>$BK$309</f>
        <v>0</v>
      </c>
      <c r="K309" s="136"/>
      <c r="L309" s="139"/>
      <c r="M309" s="140"/>
      <c r="N309" s="136"/>
      <c r="O309" s="136"/>
      <c r="P309" s="141">
        <f>SUM($P$310:$P$317)</f>
        <v>0</v>
      </c>
      <c r="Q309" s="136"/>
      <c r="R309" s="141">
        <f>SUM($R$310:$R$317)</f>
        <v>9.254399999999999</v>
      </c>
      <c r="S309" s="136"/>
      <c r="T309" s="142">
        <f>SUM($T$310:$T$317)</f>
        <v>0</v>
      </c>
      <c r="AR309" s="143" t="s">
        <v>20</v>
      </c>
      <c r="AT309" s="143" t="s">
        <v>72</v>
      </c>
      <c r="AU309" s="143" t="s">
        <v>82</v>
      </c>
      <c r="AY309" s="143" t="s">
        <v>139</v>
      </c>
      <c r="BK309" s="144">
        <f>SUM($BK$310:$BK$317)</f>
        <v>0</v>
      </c>
    </row>
    <row r="310" spans="2:65" s="6" customFormat="1" ht="15.75" customHeight="1">
      <c r="B310" s="23"/>
      <c r="C310" s="147" t="s">
        <v>427</v>
      </c>
      <c r="D310" s="147" t="s">
        <v>141</v>
      </c>
      <c r="E310" s="148" t="s">
        <v>428</v>
      </c>
      <c r="F310" s="149" t="s">
        <v>429</v>
      </c>
      <c r="G310" s="150" t="s">
        <v>172</v>
      </c>
      <c r="H310" s="151">
        <v>1280</v>
      </c>
      <c r="I310" s="152"/>
      <c r="J310" s="153">
        <f>ROUND($I$310*$H$310,2)</f>
        <v>0</v>
      </c>
      <c r="K310" s="149"/>
      <c r="L310" s="43"/>
      <c r="M310" s="154"/>
      <c r="N310" s="155" t="s">
        <v>44</v>
      </c>
      <c r="O310" s="24"/>
      <c r="P310" s="156">
        <f>$O$310*$H$310</f>
        <v>0</v>
      </c>
      <c r="Q310" s="156">
        <v>0</v>
      </c>
      <c r="R310" s="156">
        <f>$Q$310*$H$310</f>
        <v>0</v>
      </c>
      <c r="S310" s="156">
        <v>0</v>
      </c>
      <c r="T310" s="157">
        <f>$S$310*$H$310</f>
        <v>0</v>
      </c>
      <c r="AR310" s="93" t="s">
        <v>145</v>
      </c>
      <c r="AT310" s="93" t="s">
        <v>141</v>
      </c>
      <c r="AU310" s="93" t="s">
        <v>157</v>
      </c>
      <c r="AY310" s="6" t="s">
        <v>139</v>
      </c>
      <c r="BE310" s="158">
        <f>IF($N$310="základní",$J$310,0)</f>
        <v>0</v>
      </c>
      <c r="BF310" s="158">
        <f>IF($N$310="snížená",$J$310,0)</f>
        <v>0</v>
      </c>
      <c r="BG310" s="158">
        <f>IF($N$310="zákl. přenesená",$J$310,0)</f>
        <v>0</v>
      </c>
      <c r="BH310" s="158">
        <f>IF($N$310="sníž. přenesená",$J$310,0)</f>
        <v>0</v>
      </c>
      <c r="BI310" s="158">
        <f>IF($N$310="nulová",$J$310,0)</f>
        <v>0</v>
      </c>
      <c r="BJ310" s="93" t="s">
        <v>20</v>
      </c>
      <c r="BK310" s="158">
        <f>ROUND($I$310*$H$310,2)</f>
        <v>0</v>
      </c>
      <c r="BL310" s="93" t="s">
        <v>145</v>
      </c>
      <c r="BM310" s="93" t="s">
        <v>430</v>
      </c>
    </row>
    <row r="311" spans="2:51" s="6" customFormat="1" ht="15.75" customHeight="1">
      <c r="B311" s="159"/>
      <c r="C311" s="160"/>
      <c r="D311" s="161" t="s">
        <v>147</v>
      </c>
      <c r="E311" s="162"/>
      <c r="F311" s="162" t="s">
        <v>155</v>
      </c>
      <c r="G311" s="160"/>
      <c r="H311" s="160"/>
      <c r="J311" s="160"/>
      <c r="K311" s="160"/>
      <c r="L311" s="163"/>
      <c r="M311" s="164"/>
      <c r="N311" s="160"/>
      <c r="O311" s="160"/>
      <c r="P311" s="160"/>
      <c r="Q311" s="160"/>
      <c r="R311" s="160"/>
      <c r="S311" s="160"/>
      <c r="T311" s="165"/>
      <c r="AT311" s="166" t="s">
        <v>147</v>
      </c>
      <c r="AU311" s="166" t="s">
        <v>157</v>
      </c>
      <c r="AV311" s="166" t="s">
        <v>20</v>
      </c>
      <c r="AW311" s="166" t="s">
        <v>97</v>
      </c>
      <c r="AX311" s="166" t="s">
        <v>73</v>
      </c>
      <c r="AY311" s="166" t="s">
        <v>139</v>
      </c>
    </row>
    <row r="312" spans="2:51" s="6" customFormat="1" ht="15.75" customHeight="1">
      <c r="B312" s="167"/>
      <c r="C312" s="168"/>
      <c r="D312" s="169" t="s">
        <v>147</v>
      </c>
      <c r="E312" s="168"/>
      <c r="F312" s="170" t="s">
        <v>431</v>
      </c>
      <c r="G312" s="168"/>
      <c r="H312" s="171">
        <v>1280</v>
      </c>
      <c r="J312" s="168"/>
      <c r="K312" s="168"/>
      <c r="L312" s="172"/>
      <c r="M312" s="173"/>
      <c r="N312" s="168"/>
      <c r="O312" s="168"/>
      <c r="P312" s="168"/>
      <c r="Q312" s="168"/>
      <c r="R312" s="168"/>
      <c r="S312" s="168"/>
      <c r="T312" s="174"/>
      <c r="AT312" s="175" t="s">
        <v>147</v>
      </c>
      <c r="AU312" s="175" t="s">
        <v>157</v>
      </c>
      <c r="AV312" s="175" t="s">
        <v>82</v>
      </c>
      <c r="AW312" s="175" t="s">
        <v>97</v>
      </c>
      <c r="AX312" s="175" t="s">
        <v>20</v>
      </c>
      <c r="AY312" s="175" t="s">
        <v>139</v>
      </c>
    </row>
    <row r="313" spans="2:65" s="6" customFormat="1" ht="15.75" customHeight="1">
      <c r="B313" s="23"/>
      <c r="C313" s="147" t="s">
        <v>432</v>
      </c>
      <c r="D313" s="147" t="s">
        <v>141</v>
      </c>
      <c r="E313" s="148" t="s">
        <v>433</v>
      </c>
      <c r="F313" s="149" t="s">
        <v>434</v>
      </c>
      <c r="G313" s="150" t="s">
        <v>172</v>
      </c>
      <c r="H313" s="151">
        <v>1280</v>
      </c>
      <c r="I313" s="152"/>
      <c r="J313" s="153">
        <f>ROUND($I$313*$H$313,2)</f>
        <v>0</v>
      </c>
      <c r="K313" s="149"/>
      <c r="L313" s="43"/>
      <c r="M313" s="154"/>
      <c r="N313" s="155" t="s">
        <v>44</v>
      </c>
      <c r="O313" s="24"/>
      <c r="P313" s="156">
        <f>$O$313*$H$313</f>
        <v>0</v>
      </c>
      <c r="Q313" s="156">
        <v>0.00071</v>
      </c>
      <c r="R313" s="156">
        <f>$Q$313*$H$313</f>
        <v>0.9088</v>
      </c>
      <c r="S313" s="156">
        <v>0</v>
      </c>
      <c r="T313" s="157">
        <f>$S$313*$H$313</f>
        <v>0</v>
      </c>
      <c r="AR313" s="93" t="s">
        <v>145</v>
      </c>
      <c r="AT313" s="93" t="s">
        <v>141</v>
      </c>
      <c r="AU313" s="93" t="s">
        <v>157</v>
      </c>
      <c r="AY313" s="6" t="s">
        <v>139</v>
      </c>
      <c r="BE313" s="158">
        <f>IF($N$313="základní",$J$313,0)</f>
        <v>0</v>
      </c>
      <c r="BF313" s="158">
        <f>IF($N$313="snížená",$J$313,0)</f>
        <v>0</v>
      </c>
      <c r="BG313" s="158">
        <f>IF($N$313="zákl. přenesená",$J$313,0)</f>
        <v>0</v>
      </c>
      <c r="BH313" s="158">
        <f>IF($N$313="sníž. přenesená",$J$313,0)</f>
        <v>0</v>
      </c>
      <c r="BI313" s="158">
        <f>IF($N$313="nulová",$J$313,0)</f>
        <v>0</v>
      </c>
      <c r="BJ313" s="93" t="s">
        <v>20</v>
      </c>
      <c r="BK313" s="158">
        <f>ROUND($I$313*$H$313,2)</f>
        <v>0</v>
      </c>
      <c r="BL313" s="93" t="s">
        <v>145</v>
      </c>
      <c r="BM313" s="93" t="s">
        <v>435</v>
      </c>
    </row>
    <row r="314" spans="2:65" s="6" customFormat="1" ht="15.75" customHeight="1">
      <c r="B314" s="23"/>
      <c r="C314" s="150" t="s">
        <v>436</v>
      </c>
      <c r="D314" s="150" t="s">
        <v>141</v>
      </c>
      <c r="E314" s="148" t="s">
        <v>437</v>
      </c>
      <c r="F314" s="149" t="s">
        <v>438</v>
      </c>
      <c r="G314" s="150" t="s">
        <v>172</v>
      </c>
      <c r="H314" s="151">
        <v>1280</v>
      </c>
      <c r="I314" s="152"/>
      <c r="J314" s="153">
        <f>ROUND($I$314*$H$314,2)</f>
        <v>0</v>
      </c>
      <c r="K314" s="149"/>
      <c r="L314" s="43"/>
      <c r="M314" s="154"/>
      <c r="N314" s="155" t="s">
        <v>44</v>
      </c>
      <c r="O314" s="24"/>
      <c r="P314" s="156">
        <f>$O$314*$H$314</f>
        <v>0</v>
      </c>
      <c r="Q314" s="156">
        <v>0</v>
      </c>
      <c r="R314" s="156">
        <f>$Q$314*$H$314</f>
        <v>0</v>
      </c>
      <c r="S314" s="156">
        <v>0</v>
      </c>
      <c r="T314" s="157">
        <f>$S$314*$H$314</f>
        <v>0</v>
      </c>
      <c r="AR314" s="93" t="s">
        <v>145</v>
      </c>
      <c r="AT314" s="93" t="s">
        <v>141</v>
      </c>
      <c r="AU314" s="93" t="s">
        <v>157</v>
      </c>
      <c r="AY314" s="93" t="s">
        <v>139</v>
      </c>
      <c r="BE314" s="158">
        <f>IF($N$314="základní",$J$314,0)</f>
        <v>0</v>
      </c>
      <c r="BF314" s="158">
        <f>IF($N$314="snížená",$J$314,0)</f>
        <v>0</v>
      </c>
      <c r="BG314" s="158">
        <f>IF($N$314="zákl. přenesená",$J$314,0)</f>
        <v>0</v>
      </c>
      <c r="BH314" s="158">
        <f>IF($N$314="sníž. přenesená",$J$314,0)</f>
        <v>0</v>
      </c>
      <c r="BI314" s="158">
        <f>IF($N$314="nulová",$J$314,0)</f>
        <v>0</v>
      </c>
      <c r="BJ314" s="93" t="s">
        <v>20</v>
      </c>
      <c r="BK314" s="158">
        <f>ROUND($I$314*$H$314,2)</f>
        <v>0</v>
      </c>
      <c r="BL314" s="93" t="s">
        <v>145</v>
      </c>
      <c r="BM314" s="93" t="s">
        <v>439</v>
      </c>
    </row>
    <row r="315" spans="2:65" s="6" customFormat="1" ht="15.75" customHeight="1">
      <c r="B315" s="23"/>
      <c r="C315" s="150" t="s">
        <v>440</v>
      </c>
      <c r="D315" s="150" t="s">
        <v>141</v>
      </c>
      <c r="E315" s="148" t="s">
        <v>441</v>
      </c>
      <c r="F315" s="149" t="s">
        <v>442</v>
      </c>
      <c r="G315" s="150" t="s">
        <v>172</v>
      </c>
      <c r="H315" s="151">
        <v>1280</v>
      </c>
      <c r="I315" s="152"/>
      <c r="J315" s="153">
        <f>ROUND($I$315*$H$315,2)</f>
        <v>0</v>
      </c>
      <c r="K315" s="149"/>
      <c r="L315" s="43"/>
      <c r="M315" s="154"/>
      <c r="N315" s="155" t="s">
        <v>44</v>
      </c>
      <c r="O315" s="24"/>
      <c r="P315" s="156">
        <f>$O$315*$H$315</f>
        <v>0</v>
      </c>
      <c r="Q315" s="156">
        <v>0.00652</v>
      </c>
      <c r="R315" s="156">
        <f>$Q$315*$H$315</f>
        <v>8.3456</v>
      </c>
      <c r="S315" s="156">
        <v>0</v>
      </c>
      <c r="T315" s="157">
        <f>$S$315*$H$315</f>
        <v>0</v>
      </c>
      <c r="AR315" s="93" t="s">
        <v>145</v>
      </c>
      <c r="AT315" s="93" t="s">
        <v>141</v>
      </c>
      <c r="AU315" s="93" t="s">
        <v>157</v>
      </c>
      <c r="AY315" s="93" t="s">
        <v>139</v>
      </c>
      <c r="BE315" s="158">
        <f>IF($N$315="základní",$J$315,0)</f>
        <v>0</v>
      </c>
      <c r="BF315" s="158">
        <f>IF($N$315="snížená",$J$315,0)</f>
        <v>0</v>
      </c>
      <c r="BG315" s="158">
        <f>IF($N$315="zákl. přenesená",$J$315,0)</f>
        <v>0</v>
      </c>
      <c r="BH315" s="158">
        <f>IF($N$315="sníž. přenesená",$J$315,0)</f>
        <v>0</v>
      </c>
      <c r="BI315" s="158">
        <f>IF($N$315="nulová",$J$315,0)</f>
        <v>0</v>
      </c>
      <c r="BJ315" s="93" t="s">
        <v>20</v>
      </c>
      <c r="BK315" s="158">
        <f>ROUND($I$315*$H$315,2)</f>
        <v>0</v>
      </c>
      <c r="BL315" s="93" t="s">
        <v>145</v>
      </c>
      <c r="BM315" s="93" t="s">
        <v>443</v>
      </c>
    </row>
    <row r="316" spans="2:65" s="6" customFormat="1" ht="15.75" customHeight="1">
      <c r="B316" s="23"/>
      <c r="C316" s="150" t="s">
        <v>444</v>
      </c>
      <c r="D316" s="150" t="s">
        <v>141</v>
      </c>
      <c r="E316" s="148" t="s">
        <v>445</v>
      </c>
      <c r="F316" s="149" t="s">
        <v>446</v>
      </c>
      <c r="G316" s="150" t="s">
        <v>172</v>
      </c>
      <c r="H316" s="151">
        <v>1280</v>
      </c>
      <c r="I316" s="152"/>
      <c r="J316" s="153">
        <f>ROUND($I$316*$H$316,2)</f>
        <v>0</v>
      </c>
      <c r="K316" s="149"/>
      <c r="L316" s="43"/>
      <c r="M316" s="154"/>
      <c r="N316" s="155" t="s">
        <v>44</v>
      </c>
      <c r="O316" s="24"/>
      <c r="P316" s="156">
        <f>$O$316*$H$316</f>
        <v>0</v>
      </c>
      <c r="Q316" s="156">
        <v>0</v>
      </c>
      <c r="R316" s="156">
        <f>$Q$316*$H$316</f>
        <v>0</v>
      </c>
      <c r="S316" s="156">
        <v>0</v>
      </c>
      <c r="T316" s="157">
        <f>$S$316*$H$316</f>
        <v>0</v>
      </c>
      <c r="AR316" s="93" t="s">
        <v>145</v>
      </c>
      <c r="AT316" s="93" t="s">
        <v>141</v>
      </c>
      <c r="AU316" s="93" t="s">
        <v>157</v>
      </c>
      <c r="AY316" s="93" t="s">
        <v>139</v>
      </c>
      <c r="BE316" s="158">
        <f>IF($N$316="základní",$J$316,0)</f>
        <v>0</v>
      </c>
      <c r="BF316" s="158">
        <f>IF($N$316="snížená",$J$316,0)</f>
        <v>0</v>
      </c>
      <c r="BG316" s="158">
        <f>IF($N$316="zákl. přenesená",$J$316,0)</f>
        <v>0</v>
      </c>
      <c r="BH316" s="158">
        <f>IF($N$316="sníž. přenesená",$J$316,0)</f>
        <v>0</v>
      </c>
      <c r="BI316" s="158">
        <f>IF($N$316="nulová",$J$316,0)</f>
        <v>0</v>
      </c>
      <c r="BJ316" s="93" t="s">
        <v>20</v>
      </c>
      <c r="BK316" s="158">
        <f>ROUND($I$316*$H$316,2)</f>
        <v>0</v>
      </c>
      <c r="BL316" s="93" t="s">
        <v>145</v>
      </c>
      <c r="BM316" s="93" t="s">
        <v>447</v>
      </c>
    </row>
    <row r="317" spans="2:65" s="6" customFormat="1" ht="15.75" customHeight="1">
      <c r="B317" s="23"/>
      <c r="C317" s="150" t="s">
        <v>448</v>
      </c>
      <c r="D317" s="150" t="s">
        <v>141</v>
      </c>
      <c r="E317" s="148" t="s">
        <v>449</v>
      </c>
      <c r="F317" s="149" t="s">
        <v>450</v>
      </c>
      <c r="G317" s="150" t="s">
        <v>172</v>
      </c>
      <c r="H317" s="151">
        <v>1280</v>
      </c>
      <c r="I317" s="152"/>
      <c r="J317" s="153">
        <f>ROUND($I$317*$H$317,2)</f>
        <v>0</v>
      </c>
      <c r="K317" s="149"/>
      <c r="L317" s="43"/>
      <c r="M317" s="154"/>
      <c r="N317" s="155" t="s">
        <v>44</v>
      </c>
      <c r="O317" s="24"/>
      <c r="P317" s="156">
        <f>$O$317*$H$317</f>
        <v>0</v>
      </c>
      <c r="Q317" s="156">
        <v>0</v>
      </c>
      <c r="R317" s="156">
        <f>$Q$317*$H$317</f>
        <v>0</v>
      </c>
      <c r="S317" s="156">
        <v>0</v>
      </c>
      <c r="T317" s="157">
        <f>$S$317*$H$317</f>
        <v>0</v>
      </c>
      <c r="AR317" s="93" t="s">
        <v>145</v>
      </c>
      <c r="AT317" s="93" t="s">
        <v>141</v>
      </c>
      <c r="AU317" s="93" t="s">
        <v>157</v>
      </c>
      <c r="AY317" s="93" t="s">
        <v>139</v>
      </c>
      <c r="BE317" s="158">
        <f>IF($N$317="základní",$J$317,0)</f>
        <v>0</v>
      </c>
      <c r="BF317" s="158">
        <f>IF($N$317="snížená",$J$317,0)</f>
        <v>0</v>
      </c>
      <c r="BG317" s="158">
        <f>IF($N$317="zákl. přenesená",$J$317,0)</f>
        <v>0</v>
      </c>
      <c r="BH317" s="158">
        <f>IF($N$317="sníž. přenesená",$J$317,0)</f>
        <v>0</v>
      </c>
      <c r="BI317" s="158">
        <f>IF($N$317="nulová",$J$317,0)</f>
        <v>0</v>
      </c>
      <c r="BJ317" s="93" t="s">
        <v>20</v>
      </c>
      <c r="BK317" s="158">
        <f>ROUND($I$317*$H$317,2)</f>
        <v>0</v>
      </c>
      <c r="BL317" s="93" t="s">
        <v>145</v>
      </c>
      <c r="BM317" s="93" t="s">
        <v>451</v>
      </c>
    </row>
    <row r="318" spans="2:63" s="134" customFormat="1" ht="23.25" customHeight="1">
      <c r="B318" s="135"/>
      <c r="C318" s="136"/>
      <c r="D318" s="136" t="s">
        <v>72</v>
      </c>
      <c r="E318" s="145" t="s">
        <v>452</v>
      </c>
      <c r="F318" s="145" t="s">
        <v>453</v>
      </c>
      <c r="G318" s="136"/>
      <c r="H318" s="136"/>
      <c r="J318" s="146">
        <f>$BK$318</f>
        <v>0</v>
      </c>
      <c r="K318" s="136"/>
      <c r="L318" s="139"/>
      <c r="M318" s="140"/>
      <c r="N318" s="136"/>
      <c r="O318" s="136"/>
      <c r="P318" s="141">
        <f>SUM($P$319:$P$326)</f>
        <v>0</v>
      </c>
      <c r="Q318" s="136"/>
      <c r="R318" s="141">
        <f>SUM($R$319:$R$326)</f>
        <v>2.6028</v>
      </c>
      <c r="S318" s="136"/>
      <c r="T318" s="142">
        <f>SUM($T$319:$T$326)</f>
        <v>0</v>
      </c>
      <c r="AR318" s="143" t="s">
        <v>20</v>
      </c>
      <c r="AT318" s="143" t="s">
        <v>72</v>
      </c>
      <c r="AU318" s="143" t="s">
        <v>82</v>
      </c>
      <c r="AY318" s="143" t="s">
        <v>139</v>
      </c>
      <c r="BK318" s="144">
        <f>SUM($BK$319:$BK$326)</f>
        <v>0</v>
      </c>
    </row>
    <row r="319" spans="2:65" s="6" customFormat="1" ht="15.75" customHeight="1">
      <c r="B319" s="23"/>
      <c r="C319" s="150" t="s">
        <v>454</v>
      </c>
      <c r="D319" s="150" t="s">
        <v>141</v>
      </c>
      <c r="E319" s="148" t="s">
        <v>428</v>
      </c>
      <c r="F319" s="149" t="s">
        <v>429</v>
      </c>
      <c r="G319" s="150" t="s">
        <v>172</v>
      </c>
      <c r="H319" s="151">
        <v>360</v>
      </c>
      <c r="I319" s="152"/>
      <c r="J319" s="153">
        <f>ROUND($I$319*$H$319,2)</f>
        <v>0</v>
      </c>
      <c r="K319" s="149"/>
      <c r="L319" s="43"/>
      <c r="M319" s="154"/>
      <c r="N319" s="155" t="s">
        <v>44</v>
      </c>
      <c r="O319" s="24"/>
      <c r="P319" s="156">
        <f>$O$319*$H$319</f>
        <v>0</v>
      </c>
      <c r="Q319" s="156">
        <v>0</v>
      </c>
      <c r="R319" s="156">
        <f>$Q$319*$H$319</f>
        <v>0</v>
      </c>
      <c r="S319" s="156">
        <v>0</v>
      </c>
      <c r="T319" s="157">
        <f>$S$319*$H$319</f>
        <v>0</v>
      </c>
      <c r="AR319" s="93" t="s">
        <v>145</v>
      </c>
      <c r="AT319" s="93" t="s">
        <v>141</v>
      </c>
      <c r="AU319" s="93" t="s">
        <v>157</v>
      </c>
      <c r="AY319" s="93" t="s">
        <v>139</v>
      </c>
      <c r="BE319" s="158">
        <f>IF($N$319="základní",$J$319,0)</f>
        <v>0</v>
      </c>
      <c r="BF319" s="158">
        <f>IF($N$319="snížená",$J$319,0)</f>
        <v>0</v>
      </c>
      <c r="BG319" s="158">
        <f>IF($N$319="zákl. přenesená",$J$319,0)</f>
        <v>0</v>
      </c>
      <c r="BH319" s="158">
        <f>IF($N$319="sníž. přenesená",$J$319,0)</f>
        <v>0</v>
      </c>
      <c r="BI319" s="158">
        <f>IF($N$319="nulová",$J$319,0)</f>
        <v>0</v>
      </c>
      <c r="BJ319" s="93" t="s">
        <v>20</v>
      </c>
      <c r="BK319" s="158">
        <f>ROUND($I$319*$H$319,2)</f>
        <v>0</v>
      </c>
      <c r="BL319" s="93" t="s">
        <v>145</v>
      </c>
      <c r="BM319" s="93" t="s">
        <v>455</v>
      </c>
    </row>
    <row r="320" spans="2:51" s="6" customFormat="1" ht="15.75" customHeight="1">
      <c r="B320" s="159"/>
      <c r="C320" s="160"/>
      <c r="D320" s="161" t="s">
        <v>147</v>
      </c>
      <c r="E320" s="162"/>
      <c r="F320" s="162" t="s">
        <v>155</v>
      </c>
      <c r="G320" s="160"/>
      <c r="H320" s="160"/>
      <c r="J320" s="160"/>
      <c r="K320" s="160"/>
      <c r="L320" s="163"/>
      <c r="M320" s="164"/>
      <c r="N320" s="160"/>
      <c r="O320" s="160"/>
      <c r="P320" s="160"/>
      <c r="Q320" s="160"/>
      <c r="R320" s="160"/>
      <c r="S320" s="160"/>
      <c r="T320" s="165"/>
      <c r="AT320" s="166" t="s">
        <v>147</v>
      </c>
      <c r="AU320" s="166" t="s">
        <v>157</v>
      </c>
      <c r="AV320" s="166" t="s">
        <v>20</v>
      </c>
      <c r="AW320" s="166" t="s">
        <v>97</v>
      </c>
      <c r="AX320" s="166" t="s">
        <v>73</v>
      </c>
      <c r="AY320" s="166" t="s">
        <v>139</v>
      </c>
    </row>
    <row r="321" spans="2:51" s="6" customFormat="1" ht="15.75" customHeight="1">
      <c r="B321" s="167"/>
      <c r="C321" s="168"/>
      <c r="D321" s="169" t="s">
        <v>147</v>
      </c>
      <c r="E321" s="168"/>
      <c r="F321" s="170" t="s">
        <v>456</v>
      </c>
      <c r="G321" s="168"/>
      <c r="H321" s="171">
        <v>360</v>
      </c>
      <c r="J321" s="168"/>
      <c r="K321" s="168"/>
      <c r="L321" s="172"/>
      <c r="M321" s="173"/>
      <c r="N321" s="168"/>
      <c r="O321" s="168"/>
      <c r="P321" s="168"/>
      <c r="Q321" s="168"/>
      <c r="R321" s="168"/>
      <c r="S321" s="168"/>
      <c r="T321" s="174"/>
      <c r="AT321" s="175" t="s">
        <v>147</v>
      </c>
      <c r="AU321" s="175" t="s">
        <v>157</v>
      </c>
      <c r="AV321" s="175" t="s">
        <v>82</v>
      </c>
      <c r="AW321" s="175" t="s">
        <v>97</v>
      </c>
      <c r="AX321" s="175" t="s">
        <v>20</v>
      </c>
      <c r="AY321" s="175" t="s">
        <v>139</v>
      </c>
    </row>
    <row r="322" spans="2:65" s="6" customFormat="1" ht="15.75" customHeight="1">
      <c r="B322" s="23"/>
      <c r="C322" s="147" t="s">
        <v>457</v>
      </c>
      <c r="D322" s="147" t="s">
        <v>141</v>
      </c>
      <c r="E322" s="148" t="s">
        <v>433</v>
      </c>
      <c r="F322" s="149" t="s">
        <v>434</v>
      </c>
      <c r="G322" s="150" t="s">
        <v>172</v>
      </c>
      <c r="H322" s="151">
        <v>360</v>
      </c>
      <c r="I322" s="152"/>
      <c r="J322" s="153">
        <f>ROUND($I$322*$H$322,2)</f>
        <v>0</v>
      </c>
      <c r="K322" s="149"/>
      <c r="L322" s="43"/>
      <c r="M322" s="154"/>
      <c r="N322" s="155" t="s">
        <v>44</v>
      </c>
      <c r="O322" s="24"/>
      <c r="P322" s="156">
        <f>$O$322*$H$322</f>
        <v>0</v>
      </c>
      <c r="Q322" s="156">
        <v>0.00071</v>
      </c>
      <c r="R322" s="156">
        <f>$Q$322*$H$322</f>
        <v>0.2556</v>
      </c>
      <c r="S322" s="156">
        <v>0</v>
      </c>
      <c r="T322" s="157">
        <f>$S$322*$H$322</f>
        <v>0</v>
      </c>
      <c r="AR322" s="93" t="s">
        <v>145</v>
      </c>
      <c r="AT322" s="93" t="s">
        <v>141</v>
      </c>
      <c r="AU322" s="93" t="s">
        <v>157</v>
      </c>
      <c r="AY322" s="6" t="s">
        <v>139</v>
      </c>
      <c r="BE322" s="158">
        <f>IF($N$322="základní",$J$322,0)</f>
        <v>0</v>
      </c>
      <c r="BF322" s="158">
        <f>IF($N$322="snížená",$J$322,0)</f>
        <v>0</v>
      </c>
      <c r="BG322" s="158">
        <f>IF($N$322="zákl. přenesená",$J$322,0)</f>
        <v>0</v>
      </c>
      <c r="BH322" s="158">
        <f>IF($N$322="sníž. přenesená",$J$322,0)</f>
        <v>0</v>
      </c>
      <c r="BI322" s="158">
        <f>IF($N$322="nulová",$J$322,0)</f>
        <v>0</v>
      </c>
      <c r="BJ322" s="93" t="s">
        <v>20</v>
      </c>
      <c r="BK322" s="158">
        <f>ROUND($I$322*$H$322,2)</f>
        <v>0</v>
      </c>
      <c r="BL322" s="93" t="s">
        <v>145</v>
      </c>
      <c r="BM322" s="93" t="s">
        <v>458</v>
      </c>
    </row>
    <row r="323" spans="2:65" s="6" customFormat="1" ht="15.75" customHeight="1">
      <c r="B323" s="23"/>
      <c r="C323" s="150" t="s">
        <v>459</v>
      </c>
      <c r="D323" s="150" t="s">
        <v>141</v>
      </c>
      <c r="E323" s="148" t="s">
        <v>460</v>
      </c>
      <c r="F323" s="149" t="s">
        <v>461</v>
      </c>
      <c r="G323" s="150" t="s">
        <v>172</v>
      </c>
      <c r="H323" s="151">
        <v>360</v>
      </c>
      <c r="I323" s="152"/>
      <c r="J323" s="153">
        <f>ROUND($I$323*$H$323,2)</f>
        <v>0</v>
      </c>
      <c r="K323" s="149"/>
      <c r="L323" s="43"/>
      <c r="M323" s="154"/>
      <c r="N323" s="155" t="s">
        <v>44</v>
      </c>
      <c r="O323" s="24"/>
      <c r="P323" s="156">
        <f>$O$323*$H$323</f>
        <v>0</v>
      </c>
      <c r="Q323" s="156">
        <v>0</v>
      </c>
      <c r="R323" s="156">
        <f>$Q$323*$H$323</f>
        <v>0</v>
      </c>
      <c r="S323" s="156">
        <v>0</v>
      </c>
      <c r="T323" s="157">
        <f>$S$323*$H$323</f>
        <v>0</v>
      </c>
      <c r="AR323" s="93" t="s">
        <v>145</v>
      </c>
      <c r="AT323" s="93" t="s">
        <v>141</v>
      </c>
      <c r="AU323" s="93" t="s">
        <v>157</v>
      </c>
      <c r="AY323" s="93" t="s">
        <v>139</v>
      </c>
      <c r="BE323" s="158">
        <f>IF($N$323="základní",$J$323,0)</f>
        <v>0</v>
      </c>
      <c r="BF323" s="158">
        <f>IF($N$323="snížená",$J$323,0)</f>
        <v>0</v>
      </c>
      <c r="BG323" s="158">
        <f>IF($N$323="zákl. přenesená",$J$323,0)</f>
        <v>0</v>
      </c>
      <c r="BH323" s="158">
        <f>IF($N$323="sníž. přenesená",$J$323,0)</f>
        <v>0</v>
      </c>
      <c r="BI323" s="158">
        <f>IF($N$323="nulová",$J$323,0)</f>
        <v>0</v>
      </c>
      <c r="BJ323" s="93" t="s">
        <v>20</v>
      </c>
      <c r="BK323" s="158">
        <f>ROUND($I$323*$H$323,2)</f>
        <v>0</v>
      </c>
      <c r="BL323" s="93" t="s">
        <v>145</v>
      </c>
      <c r="BM323" s="93" t="s">
        <v>462</v>
      </c>
    </row>
    <row r="324" spans="2:65" s="6" customFormat="1" ht="15.75" customHeight="1">
      <c r="B324" s="23"/>
      <c r="C324" s="150" t="s">
        <v>415</v>
      </c>
      <c r="D324" s="150" t="s">
        <v>141</v>
      </c>
      <c r="E324" s="148" t="s">
        <v>441</v>
      </c>
      <c r="F324" s="149" t="s">
        <v>442</v>
      </c>
      <c r="G324" s="150" t="s">
        <v>172</v>
      </c>
      <c r="H324" s="151">
        <v>360</v>
      </c>
      <c r="I324" s="152"/>
      <c r="J324" s="153">
        <f>ROUND($I$324*$H$324,2)</f>
        <v>0</v>
      </c>
      <c r="K324" s="149"/>
      <c r="L324" s="43"/>
      <c r="M324" s="154"/>
      <c r="N324" s="155" t="s">
        <v>44</v>
      </c>
      <c r="O324" s="24"/>
      <c r="P324" s="156">
        <f>$O$324*$H$324</f>
        <v>0</v>
      </c>
      <c r="Q324" s="156">
        <v>0.00652</v>
      </c>
      <c r="R324" s="156">
        <f>$Q$324*$H$324</f>
        <v>2.3472</v>
      </c>
      <c r="S324" s="156">
        <v>0</v>
      </c>
      <c r="T324" s="157">
        <f>$S$324*$H$324</f>
        <v>0</v>
      </c>
      <c r="AR324" s="93" t="s">
        <v>145</v>
      </c>
      <c r="AT324" s="93" t="s">
        <v>141</v>
      </c>
      <c r="AU324" s="93" t="s">
        <v>157</v>
      </c>
      <c r="AY324" s="93" t="s">
        <v>139</v>
      </c>
      <c r="BE324" s="158">
        <f>IF($N$324="základní",$J$324,0)</f>
        <v>0</v>
      </c>
      <c r="BF324" s="158">
        <f>IF($N$324="snížená",$J$324,0)</f>
        <v>0</v>
      </c>
      <c r="BG324" s="158">
        <f>IF($N$324="zákl. přenesená",$J$324,0)</f>
        <v>0</v>
      </c>
      <c r="BH324" s="158">
        <f>IF($N$324="sníž. přenesená",$J$324,0)</f>
        <v>0</v>
      </c>
      <c r="BI324" s="158">
        <f>IF($N$324="nulová",$J$324,0)</f>
        <v>0</v>
      </c>
      <c r="BJ324" s="93" t="s">
        <v>20</v>
      </c>
      <c r="BK324" s="158">
        <f>ROUND($I$324*$H$324,2)</f>
        <v>0</v>
      </c>
      <c r="BL324" s="93" t="s">
        <v>145</v>
      </c>
      <c r="BM324" s="93" t="s">
        <v>463</v>
      </c>
    </row>
    <row r="325" spans="2:65" s="6" customFormat="1" ht="15.75" customHeight="1">
      <c r="B325" s="23"/>
      <c r="C325" s="150" t="s">
        <v>464</v>
      </c>
      <c r="D325" s="150" t="s">
        <v>141</v>
      </c>
      <c r="E325" s="148" t="s">
        <v>445</v>
      </c>
      <c r="F325" s="149" t="s">
        <v>446</v>
      </c>
      <c r="G325" s="150" t="s">
        <v>172</v>
      </c>
      <c r="H325" s="151">
        <v>360</v>
      </c>
      <c r="I325" s="152"/>
      <c r="J325" s="153">
        <f>ROUND($I$325*$H$325,2)</f>
        <v>0</v>
      </c>
      <c r="K325" s="149"/>
      <c r="L325" s="43"/>
      <c r="M325" s="154"/>
      <c r="N325" s="155" t="s">
        <v>44</v>
      </c>
      <c r="O325" s="24"/>
      <c r="P325" s="156">
        <f>$O$325*$H$325</f>
        <v>0</v>
      </c>
      <c r="Q325" s="156">
        <v>0</v>
      </c>
      <c r="R325" s="156">
        <f>$Q$325*$H$325</f>
        <v>0</v>
      </c>
      <c r="S325" s="156">
        <v>0</v>
      </c>
      <c r="T325" s="157">
        <f>$S$325*$H$325</f>
        <v>0</v>
      </c>
      <c r="AR325" s="93" t="s">
        <v>145</v>
      </c>
      <c r="AT325" s="93" t="s">
        <v>141</v>
      </c>
      <c r="AU325" s="93" t="s">
        <v>157</v>
      </c>
      <c r="AY325" s="93" t="s">
        <v>139</v>
      </c>
      <c r="BE325" s="158">
        <f>IF($N$325="základní",$J$325,0)</f>
        <v>0</v>
      </c>
      <c r="BF325" s="158">
        <f>IF($N$325="snížená",$J$325,0)</f>
        <v>0</v>
      </c>
      <c r="BG325" s="158">
        <f>IF($N$325="zákl. přenesená",$J$325,0)</f>
        <v>0</v>
      </c>
      <c r="BH325" s="158">
        <f>IF($N$325="sníž. přenesená",$J$325,0)</f>
        <v>0</v>
      </c>
      <c r="BI325" s="158">
        <f>IF($N$325="nulová",$J$325,0)</f>
        <v>0</v>
      </c>
      <c r="BJ325" s="93" t="s">
        <v>20</v>
      </c>
      <c r="BK325" s="158">
        <f>ROUND($I$325*$H$325,2)</f>
        <v>0</v>
      </c>
      <c r="BL325" s="93" t="s">
        <v>145</v>
      </c>
      <c r="BM325" s="93" t="s">
        <v>465</v>
      </c>
    </row>
    <row r="326" spans="2:65" s="6" customFormat="1" ht="15.75" customHeight="1">
      <c r="B326" s="23"/>
      <c r="C326" s="150" t="s">
        <v>466</v>
      </c>
      <c r="D326" s="150" t="s">
        <v>141</v>
      </c>
      <c r="E326" s="148" t="s">
        <v>449</v>
      </c>
      <c r="F326" s="149" t="s">
        <v>450</v>
      </c>
      <c r="G326" s="150" t="s">
        <v>172</v>
      </c>
      <c r="H326" s="151">
        <v>360</v>
      </c>
      <c r="I326" s="152"/>
      <c r="J326" s="153">
        <f>ROUND($I$326*$H$326,2)</f>
        <v>0</v>
      </c>
      <c r="K326" s="149"/>
      <c r="L326" s="43"/>
      <c r="M326" s="154"/>
      <c r="N326" s="155" t="s">
        <v>44</v>
      </c>
      <c r="O326" s="24"/>
      <c r="P326" s="156">
        <f>$O$326*$H$326</f>
        <v>0</v>
      </c>
      <c r="Q326" s="156">
        <v>0</v>
      </c>
      <c r="R326" s="156">
        <f>$Q$326*$H$326</f>
        <v>0</v>
      </c>
      <c r="S326" s="156">
        <v>0</v>
      </c>
      <c r="T326" s="157">
        <f>$S$326*$H$326</f>
        <v>0</v>
      </c>
      <c r="AR326" s="93" t="s">
        <v>145</v>
      </c>
      <c r="AT326" s="93" t="s">
        <v>141</v>
      </c>
      <c r="AU326" s="93" t="s">
        <v>157</v>
      </c>
      <c r="AY326" s="93" t="s">
        <v>139</v>
      </c>
      <c r="BE326" s="158">
        <f>IF($N$326="základní",$J$326,0)</f>
        <v>0</v>
      </c>
      <c r="BF326" s="158">
        <f>IF($N$326="snížená",$J$326,0)</f>
        <v>0</v>
      </c>
      <c r="BG326" s="158">
        <f>IF($N$326="zákl. přenesená",$J$326,0)</f>
        <v>0</v>
      </c>
      <c r="BH326" s="158">
        <f>IF($N$326="sníž. přenesená",$J$326,0)</f>
        <v>0</v>
      </c>
      <c r="BI326" s="158">
        <f>IF($N$326="nulová",$J$326,0)</f>
        <v>0</v>
      </c>
      <c r="BJ326" s="93" t="s">
        <v>20</v>
      </c>
      <c r="BK326" s="158">
        <f>ROUND($I$326*$H$326,2)</f>
        <v>0</v>
      </c>
      <c r="BL326" s="93" t="s">
        <v>145</v>
      </c>
      <c r="BM326" s="93" t="s">
        <v>467</v>
      </c>
    </row>
    <row r="327" spans="2:63" s="134" customFormat="1" ht="23.25" customHeight="1">
      <c r="B327" s="135"/>
      <c r="C327" s="136"/>
      <c r="D327" s="136" t="s">
        <v>72</v>
      </c>
      <c r="E327" s="145" t="s">
        <v>468</v>
      </c>
      <c r="F327" s="145" t="s">
        <v>469</v>
      </c>
      <c r="G327" s="136"/>
      <c r="H327" s="136"/>
      <c r="J327" s="146">
        <f>$BK$327</f>
        <v>0</v>
      </c>
      <c r="K327" s="136"/>
      <c r="L327" s="139"/>
      <c r="M327" s="140"/>
      <c r="N327" s="136"/>
      <c r="O327" s="136"/>
      <c r="P327" s="141">
        <f>SUM($P$328:$P$358)</f>
        <v>0</v>
      </c>
      <c r="Q327" s="136"/>
      <c r="R327" s="141">
        <f>SUM($R$328:$R$358)</f>
        <v>193.2513</v>
      </c>
      <c r="S327" s="136"/>
      <c r="T327" s="142">
        <f>SUM($T$328:$T$358)</f>
        <v>0</v>
      </c>
      <c r="AR327" s="143" t="s">
        <v>20</v>
      </c>
      <c r="AT327" s="143" t="s">
        <v>72</v>
      </c>
      <c r="AU327" s="143" t="s">
        <v>82</v>
      </c>
      <c r="AY327" s="143" t="s">
        <v>139</v>
      </c>
      <c r="BK327" s="144">
        <f>SUM($BK$328:$BK$358)</f>
        <v>0</v>
      </c>
    </row>
    <row r="328" spans="2:65" s="6" customFormat="1" ht="15.75" customHeight="1">
      <c r="B328" s="23"/>
      <c r="C328" s="150" t="s">
        <v>470</v>
      </c>
      <c r="D328" s="150" t="s">
        <v>141</v>
      </c>
      <c r="E328" s="148" t="s">
        <v>471</v>
      </c>
      <c r="F328" s="149" t="s">
        <v>472</v>
      </c>
      <c r="G328" s="150" t="s">
        <v>172</v>
      </c>
      <c r="H328" s="151">
        <v>275</v>
      </c>
      <c r="I328" s="152"/>
      <c r="J328" s="153">
        <f>ROUND($I$328*$H$328,2)</f>
        <v>0</v>
      </c>
      <c r="K328" s="149"/>
      <c r="L328" s="43"/>
      <c r="M328" s="154"/>
      <c r="N328" s="155" t="s">
        <v>44</v>
      </c>
      <c r="O328" s="24"/>
      <c r="P328" s="156">
        <f>$O$328*$H$328</f>
        <v>0</v>
      </c>
      <c r="Q328" s="156">
        <v>0.10362</v>
      </c>
      <c r="R328" s="156">
        <f>$Q$328*$H$328</f>
        <v>28.4955</v>
      </c>
      <c r="S328" s="156">
        <v>0</v>
      </c>
      <c r="T328" s="157">
        <f>$S$328*$H$328</f>
        <v>0</v>
      </c>
      <c r="AR328" s="93" t="s">
        <v>145</v>
      </c>
      <c r="AT328" s="93" t="s">
        <v>141</v>
      </c>
      <c r="AU328" s="93" t="s">
        <v>157</v>
      </c>
      <c r="AY328" s="93" t="s">
        <v>139</v>
      </c>
      <c r="BE328" s="158">
        <f>IF($N$328="základní",$J$328,0)</f>
        <v>0</v>
      </c>
      <c r="BF328" s="158">
        <f>IF($N$328="snížená",$J$328,0)</f>
        <v>0</v>
      </c>
      <c r="BG328" s="158">
        <f>IF($N$328="zákl. přenesená",$J$328,0)</f>
        <v>0</v>
      </c>
      <c r="BH328" s="158">
        <f>IF($N$328="sníž. přenesená",$J$328,0)</f>
        <v>0</v>
      </c>
      <c r="BI328" s="158">
        <f>IF($N$328="nulová",$J$328,0)</f>
        <v>0</v>
      </c>
      <c r="BJ328" s="93" t="s">
        <v>20</v>
      </c>
      <c r="BK328" s="158">
        <f>ROUND($I$328*$H$328,2)</f>
        <v>0</v>
      </c>
      <c r="BL328" s="93" t="s">
        <v>145</v>
      </c>
      <c r="BM328" s="93" t="s">
        <v>473</v>
      </c>
    </row>
    <row r="329" spans="2:51" s="6" customFormat="1" ht="15.75" customHeight="1">
      <c r="B329" s="159"/>
      <c r="C329" s="160"/>
      <c r="D329" s="161" t="s">
        <v>147</v>
      </c>
      <c r="E329" s="162"/>
      <c r="F329" s="162" t="s">
        <v>474</v>
      </c>
      <c r="G329" s="160"/>
      <c r="H329" s="160"/>
      <c r="J329" s="160"/>
      <c r="K329" s="160"/>
      <c r="L329" s="163"/>
      <c r="M329" s="164"/>
      <c r="N329" s="160"/>
      <c r="O329" s="160"/>
      <c r="P329" s="160"/>
      <c r="Q329" s="160"/>
      <c r="R329" s="160"/>
      <c r="S329" s="160"/>
      <c r="T329" s="165"/>
      <c r="AT329" s="166" t="s">
        <v>147</v>
      </c>
      <c r="AU329" s="166" t="s">
        <v>157</v>
      </c>
      <c r="AV329" s="166" t="s">
        <v>20</v>
      </c>
      <c r="AW329" s="166" t="s">
        <v>97</v>
      </c>
      <c r="AX329" s="166" t="s">
        <v>73</v>
      </c>
      <c r="AY329" s="166" t="s">
        <v>139</v>
      </c>
    </row>
    <row r="330" spans="2:51" s="6" customFormat="1" ht="15.75" customHeight="1">
      <c r="B330" s="159"/>
      <c r="C330" s="160"/>
      <c r="D330" s="169" t="s">
        <v>147</v>
      </c>
      <c r="E330" s="160"/>
      <c r="F330" s="162" t="s">
        <v>475</v>
      </c>
      <c r="G330" s="160"/>
      <c r="H330" s="160"/>
      <c r="J330" s="160"/>
      <c r="K330" s="160"/>
      <c r="L330" s="163"/>
      <c r="M330" s="164"/>
      <c r="N330" s="160"/>
      <c r="O330" s="160"/>
      <c r="P330" s="160"/>
      <c r="Q330" s="160"/>
      <c r="R330" s="160"/>
      <c r="S330" s="160"/>
      <c r="T330" s="165"/>
      <c r="AT330" s="166" t="s">
        <v>147</v>
      </c>
      <c r="AU330" s="166" t="s">
        <v>157</v>
      </c>
      <c r="AV330" s="166" t="s">
        <v>20</v>
      </c>
      <c r="AW330" s="166" t="s">
        <v>97</v>
      </c>
      <c r="AX330" s="166" t="s">
        <v>73</v>
      </c>
      <c r="AY330" s="166" t="s">
        <v>139</v>
      </c>
    </row>
    <row r="331" spans="2:51" s="6" customFormat="1" ht="15.75" customHeight="1">
      <c r="B331" s="159"/>
      <c r="C331" s="160"/>
      <c r="D331" s="169" t="s">
        <v>147</v>
      </c>
      <c r="E331" s="160"/>
      <c r="F331" s="162" t="s">
        <v>155</v>
      </c>
      <c r="G331" s="160"/>
      <c r="H331" s="160"/>
      <c r="J331" s="160"/>
      <c r="K331" s="160"/>
      <c r="L331" s="163"/>
      <c r="M331" s="164"/>
      <c r="N331" s="160"/>
      <c r="O331" s="160"/>
      <c r="P331" s="160"/>
      <c r="Q331" s="160"/>
      <c r="R331" s="160"/>
      <c r="S331" s="160"/>
      <c r="T331" s="165"/>
      <c r="AT331" s="166" t="s">
        <v>147</v>
      </c>
      <c r="AU331" s="166" t="s">
        <v>157</v>
      </c>
      <c r="AV331" s="166" t="s">
        <v>20</v>
      </c>
      <c r="AW331" s="166" t="s">
        <v>97</v>
      </c>
      <c r="AX331" s="166" t="s">
        <v>73</v>
      </c>
      <c r="AY331" s="166" t="s">
        <v>139</v>
      </c>
    </row>
    <row r="332" spans="2:51" s="6" customFormat="1" ht="15.75" customHeight="1">
      <c r="B332" s="159"/>
      <c r="C332" s="160"/>
      <c r="D332" s="169" t="s">
        <v>147</v>
      </c>
      <c r="E332" s="160"/>
      <c r="F332" s="162" t="s">
        <v>476</v>
      </c>
      <c r="G332" s="160"/>
      <c r="H332" s="160"/>
      <c r="J332" s="160"/>
      <c r="K332" s="160"/>
      <c r="L332" s="163"/>
      <c r="M332" s="164"/>
      <c r="N332" s="160"/>
      <c r="O332" s="160"/>
      <c r="P332" s="160"/>
      <c r="Q332" s="160"/>
      <c r="R332" s="160"/>
      <c r="S332" s="160"/>
      <c r="T332" s="165"/>
      <c r="AT332" s="166" t="s">
        <v>147</v>
      </c>
      <c r="AU332" s="166" t="s">
        <v>157</v>
      </c>
      <c r="AV332" s="166" t="s">
        <v>20</v>
      </c>
      <c r="AW332" s="166" t="s">
        <v>97</v>
      </c>
      <c r="AX332" s="166" t="s">
        <v>73</v>
      </c>
      <c r="AY332" s="166" t="s">
        <v>139</v>
      </c>
    </row>
    <row r="333" spans="2:51" s="6" customFormat="1" ht="15.75" customHeight="1">
      <c r="B333" s="159"/>
      <c r="C333" s="160"/>
      <c r="D333" s="169" t="s">
        <v>147</v>
      </c>
      <c r="E333" s="160"/>
      <c r="F333" s="162" t="s">
        <v>477</v>
      </c>
      <c r="G333" s="160"/>
      <c r="H333" s="160"/>
      <c r="J333" s="160"/>
      <c r="K333" s="160"/>
      <c r="L333" s="163"/>
      <c r="M333" s="164"/>
      <c r="N333" s="160"/>
      <c r="O333" s="160"/>
      <c r="P333" s="160"/>
      <c r="Q333" s="160"/>
      <c r="R333" s="160"/>
      <c r="S333" s="160"/>
      <c r="T333" s="165"/>
      <c r="AT333" s="166" t="s">
        <v>147</v>
      </c>
      <c r="AU333" s="166" t="s">
        <v>157</v>
      </c>
      <c r="AV333" s="166" t="s">
        <v>20</v>
      </c>
      <c r="AW333" s="166" t="s">
        <v>97</v>
      </c>
      <c r="AX333" s="166" t="s">
        <v>73</v>
      </c>
      <c r="AY333" s="166" t="s">
        <v>139</v>
      </c>
    </row>
    <row r="334" spans="2:51" s="6" customFormat="1" ht="15.75" customHeight="1">
      <c r="B334" s="167"/>
      <c r="C334" s="168"/>
      <c r="D334" s="169" t="s">
        <v>147</v>
      </c>
      <c r="E334" s="168"/>
      <c r="F334" s="170" t="s">
        <v>478</v>
      </c>
      <c r="G334" s="168"/>
      <c r="H334" s="171">
        <v>275</v>
      </c>
      <c r="J334" s="168"/>
      <c r="K334" s="168"/>
      <c r="L334" s="172"/>
      <c r="M334" s="173"/>
      <c r="N334" s="168"/>
      <c r="O334" s="168"/>
      <c r="P334" s="168"/>
      <c r="Q334" s="168"/>
      <c r="R334" s="168"/>
      <c r="S334" s="168"/>
      <c r="T334" s="174"/>
      <c r="AT334" s="175" t="s">
        <v>147</v>
      </c>
      <c r="AU334" s="175" t="s">
        <v>157</v>
      </c>
      <c r="AV334" s="175" t="s">
        <v>82</v>
      </c>
      <c r="AW334" s="175" t="s">
        <v>97</v>
      </c>
      <c r="AX334" s="175" t="s">
        <v>20</v>
      </c>
      <c r="AY334" s="175" t="s">
        <v>139</v>
      </c>
    </row>
    <row r="335" spans="2:65" s="6" customFormat="1" ht="15.75" customHeight="1">
      <c r="B335" s="23"/>
      <c r="C335" s="147" t="s">
        <v>479</v>
      </c>
      <c r="D335" s="147" t="s">
        <v>141</v>
      </c>
      <c r="E335" s="148" t="s">
        <v>480</v>
      </c>
      <c r="F335" s="149" t="s">
        <v>481</v>
      </c>
      <c r="G335" s="150" t="s">
        <v>172</v>
      </c>
      <c r="H335" s="151">
        <v>1590</v>
      </c>
      <c r="I335" s="152"/>
      <c r="J335" s="153">
        <f>ROUND($I$335*$H$335,2)</f>
        <v>0</v>
      </c>
      <c r="K335" s="149"/>
      <c r="L335" s="43"/>
      <c r="M335" s="154"/>
      <c r="N335" s="155" t="s">
        <v>44</v>
      </c>
      <c r="O335" s="24"/>
      <c r="P335" s="156">
        <f>$O$335*$H$335</f>
        <v>0</v>
      </c>
      <c r="Q335" s="156">
        <v>0.10362</v>
      </c>
      <c r="R335" s="156">
        <f>$Q$335*$H$335</f>
        <v>164.7558</v>
      </c>
      <c r="S335" s="156">
        <v>0</v>
      </c>
      <c r="T335" s="157">
        <f>$S$335*$H$335</f>
        <v>0</v>
      </c>
      <c r="AR335" s="93" t="s">
        <v>145</v>
      </c>
      <c r="AT335" s="93" t="s">
        <v>141</v>
      </c>
      <c r="AU335" s="93" t="s">
        <v>157</v>
      </c>
      <c r="AY335" s="6" t="s">
        <v>139</v>
      </c>
      <c r="BE335" s="158">
        <f>IF($N$335="základní",$J$335,0)</f>
        <v>0</v>
      </c>
      <c r="BF335" s="158">
        <f>IF($N$335="snížená",$J$335,0)</f>
        <v>0</v>
      </c>
      <c r="BG335" s="158">
        <f>IF($N$335="zákl. přenesená",$J$335,0)</f>
        <v>0</v>
      </c>
      <c r="BH335" s="158">
        <f>IF($N$335="sníž. přenesená",$J$335,0)</f>
        <v>0</v>
      </c>
      <c r="BI335" s="158">
        <f>IF($N$335="nulová",$J$335,0)</f>
        <v>0</v>
      </c>
      <c r="BJ335" s="93" t="s">
        <v>20</v>
      </c>
      <c r="BK335" s="158">
        <f>ROUND($I$335*$H$335,2)</f>
        <v>0</v>
      </c>
      <c r="BL335" s="93" t="s">
        <v>145</v>
      </c>
      <c r="BM335" s="93" t="s">
        <v>482</v>
      </c>
    </row>
    <row r="336" spans="2:51" s="6" customFormat="1" ht="15.75" customHeight="1">
      <c r="B336" s="159"/>
      <c r="C336" s="160"/>
      <c r="D336" s="161" t="s">
        <v>147</v>
      </c>
      <c r="E336" s="162"/>
      <c r="F336" s="162" t="s">
        <v>474</v>
      </c>
      <c r="G336" s="160"/>
      <c r="H336" s="160"/>
      <c r="J336" s="160"/>
      <c r="K336" s="160"/>
      <c r="L336" s="163"/>
      <c r="M336" s="164"/>
      <c r="N336" s="160"/>
      <c r="O336" s="160"/>
      <c r="P336" s="160"/>
      <c r="Q336" s="160"/>
      <c r="R336" s="160"/>
      <c r="S336" s="160"/>
      <c r="T336" s="165"/>
      <c r="AT336" s="166" t="s">
        <v>147</v>
      </c>
      <c r="AU336" s="166" t="s">
        <v>157</v>
      </c>
      <c r="AV336" s="166" t="s">
        <v>20</v>
      </c>
      <c r="AW336" s="166" t="s">
        <v>97</v>
      </c>
      <c r="AX336" s="166" t="s">
        <v>73</v>
      </c>
      <c r="AY336" s="166" t="s">
        <v>139</v>
      </c>
    </row>
    <row r="337" spans="2:51" s="6" customFormat="1" ht="15.75" customHeight="1">
      <c r="B337" s="159"/>
      <c r="C337" s="160"/>
      <c r="D337" s="169" t="s">
        <v>147</v>
      </c>
      <c r="E337" s="160"/>
      <c r="F337" s="162" t="s">
        <v>475</v>
      </c>
      <c r="G337" s="160"/>
      <c r="H337" s="160"/>
      <c r="J337" s="160"/>
      <c r="K337" s="160"/>
      <c r="L337" s="163"/>
      <c r="M337" s="164"/>
      <c r="N337" s="160"/>
      <c r="O337" s="160"/>
      <c r="P337" s="160"/>
      <c r="Q337" s="160"/>
      <c r="R337" s="160"/>
      <c r="S337" s="160"/>
      <c r="T337" s="165"/>
      <c r="AT337" s="166" t="s">
        <v>147</v>
      </c>
      <c r="AU337" s="166" t="s">
        <v>157</v>
      </c>
      <c r="AV337" s="166" t="s">
        <v>20</v>
      </c>
      <c r="AW337" s="166" t="s">
        <v>97</v>
      </c>
      <c r="AX337" s="166" t="s">
        <v>73</v>
      </c>
      <c r="AY337" s="166" t="s">
        <v>139</v>
      </c>
    </row>
    <row r="338" spans="2:51" s="6" customFormat="1" ht="15.75" customHeight="1">
      <c r="B338" s="159"/>
      <c r="C338" s="160"/>
      <c r="D338" s="169" t="s">
        <v>147</v>
      </c>
      <c r="E338" s="160"/>
      <c r="F338" s="162" t="s">
        <v>155</v>
      </c>
      <c r="G338" s="160"/>
      <c r="H338" s="160"/>
      <c r="J338" s="160"/>
      <c r="K338" s="160"/>
      <c r="L338" s="163"/>
      <c r="M338" s="164"/>
      <c r="N338" s="160"/>
      <c r="O338" s="160"/>
      <c r="P338" s="160"/>
      <c r="Q338" s="160"/>
      <c r="R338" s="160"/>
      <c r="S338" s="160"/>
      <c r="T338" s="165"/>
      <c r="AT338" s="166" t="s">
        <v>147</v>
      </c>
      <c r="AU338" s="166" t="s">
        <v>157</v>
      </c>
      <c r="AV338" s="166" t="s">
        <v>20</v>
      </c>
      <c r="AW338" s="166" t="s">
        <v>97</v>
      </c>
      <c r="AX338" s="166" t="s">
        <v>73</v>
      </c>
      <c r="AY338" s="166" t="s">
        <v>139</v>
      </c>
    </row>
    <row r="339" spans="2:51" s="6" customFormat="1" ht="15.75" customHeight="1">
      <c r="B339" s="159"/>
      <c r="C339" s="160"/>
      <c r="D339" s="169" t="s">
        <v>147</v>
      </c>
      <c r="E339" s="160"/>
      <c r="F339" s="162" t="s">
        <v>483</v>
      </c>
      <c r="G339" s="160"/>
      <c r="H339" s="160"/>
      <c r="J339" s="160"/>
      <c r="K339" s="160"/>
      <c r="L339" s="163"/>
      <c r="M339" s="164"/>
      <c r="N339" s="160"/>
      <c r="O339" s="160"/>
      <c r="P339" s="160"/>
      <c r="Q339" s="160"/>
      <c r="R339" s="160"/>
      <c r="S339" s="160"/>
      <c r="T339" s="165"/>
      <c r="AT339" s="166" t="s">
        <v>147</v>
      </c>
      <c r="AU339" s="166" t="s">
        <v>157</v>
      </c>
      <c r="AV339" s="166" t="s">
        <v>20</v>
      </c>
      <c r="AW339" s="166" t="s">
        <v>97</v>
      </c>
      <c r="AX339" s="166" t="s">
        <v>73</v>
      </c>
      <c r="AY339" s="166" t="s">
        <v>139</v>
      </c>
    </row>
    <row r="340" spans="2:51" s="6" customFormat="1" ht="15.75" customHeight="1">
      <c r="B340" s="159"/>
      <c r="C340" s="160"/>
      <c r="D340" s="169" t="s">
        <v>147</v>
      </c>
      <c r="E340" s="160"/>
      <c r="F340" s="162" t="s">
        <v>477</v>
      </c>
      <c r="G340" s="160"/>
      <c r="H340" s="160"/>
      <c r="J340" s="160"/>
      <c r="K340" s="160"/>
      <c r="L340" s="163"/>
      <c r="M340" s="164"/>
      <c r="N340" s="160"/>
      <c r="O340" s="160"/>
      <c r="P340" s="160"/>
      <c r="Q340" s="160"/>
      <c r="R340" s="160"/>
      <c r="S340" s="160"/>
      <c r="T340" s="165"/>
      <c r="AT340" s="166" t="s">
        <v>147</v>
      </c>
      <c r="AU340" s="166" t="s">
        <v>157</v>
      </c>
      <c r="AV340" s="166" t="s">
        <v>20</v>
      </c>
      <c r="AW340" s="166" t="s">
        <v>97</v>
      </c>
      <c r="AX340" s="166" t="s">
        <v>73</v>
      </c>
      <c r="AY340" s="166" t="s">
        <v>139</v>
      </c>
    </row>
    <row r="341" spans="2:51" s="6" customFormat="1" ht="15.75" customHeight="1">
      <c r="B341" s="167"/>
      <c r="C341" s="168"/>
      <c r="D341" s="169" t="s">
        <v>147</v>
      </c>
      <c r="E341" s="168"/>
      <c r="F341" s="170" t="s">
        <v>484</v>
      </c>
      <c r="G341" s="168"/>
      <c r="H341" s="171">
        <v>1540</v>
      </c>
      <c r="J341" s="168"/>
      <c r="K341" s="168"/>
      <c r="L341" s="172"/>
      <c r="M341" s="173"/>
      <c r="N341" s="168"/>
      <c r="O341" s="168"/>
      <c r="P341" s="168"/>
      <c r="Q341" s="168"/>
      <c r="R341" s="168"/>
      <c r="S341" s="168"/>
      <c r="T341" s="174"/>
      <c r="AT341" s="175" t="s">
        <v>147</v>
      </c>
      <c r="AU341" s="175" t="s">
        <v>157</v>
      </c>
      <c r="AV341" s="175" t="s">
        <v>82</v>
      </c>
      <c r="AW341" s="175" t="s">
        <v>97</v>
      </c>
      <c r="AX341" s="175" t="s">
        <v>73</v>
      </c>
      <c r="AY341" s="175" t="s">
        <v>139</v>
      </c>
    </row>
    <row r="342" spans="2:51" s="6" customFormat="1" ht="15.75" customHeight="1">
      <c r="B342" s="159"/>
      <c r="C342" s="160"/>
      <c r="D342" s="169" t="s">
        <v>147</v>
      </c>
      <c r="E342" s="160"/>
      <c r="F342" s="162" t="s">
        <v>485</v>
      </c>
      <c r="G342" s="160"/>
      <c r="H342" s="160"/>
      <c r="J342" s="160"/>
      <c r="K342" s="160"/>
      <c r="L342" s="163"/>
      <c r="M342" s="164"/>
      <c r="N342" s="160"/>
      <c r="O342" s="160"/>
      <c r="P342" s="160"/>
      <c r="Q342" s="160"/>
      <c r="R342" s="160"/>
      <c r="S342" s="160"/>
      <c r="T342" s="165"/>
      <c r="AT342" s="166" t="s">
        <v>147</v>
      </c>
      <c r="AU342" s="166" t="s">
        <v>157</v>
      </c>
      <c r="AV342" s="166" t="s">
        <v>20</v>
      </c>
      <c r="AW342" s="166" t="s">
        <v>97</v>
      </c>
      <c r="AX342" s="166" t="s">
        <v>73</v>
      </c>
      <c r="AY342" s="166" t="s">
        <v>139</v>
      </c>
    </row>
    <row r="343" spans="2:51" s="6" customFormat="1" ht="15.75" customHeight="1">
      <c r="B343" s="167"/>
      <c r="C343" s="168"/>
      <c r="D343" s="169" t="s">
        <v>147</v>
      </c>
      <c r="E343" s="168"/>
      <c r="F343" s="170" t="s">
        <v>486</v>
      </c>
      <c r="G343" s="168"/>
      <c r="H343" s="171">
        <v>50</v>
      </c>
      <c r="J343" s="168"/>
      <c r="K343" s="168"/>
      <c r="L343" s="172"/>
      <c r="M343" s="173"/>
      <c r="N343" s="168"/>
      <c r="O343" s="168"/>
      <c r="P343" s="168"/>
      <c r="Q343" s="168"/>
      <c r="R343" s="168"/>
      <c r="S343" s="168"/>
      <c r="T343" s="174"/>
      <c r="AT343" s="175" t="s">
        <v>147</v>
      </c>
      <c r="AU343" s="175" t="s">
        <v>157</v>
      </c>
      <c r="AV343" s="175" t="s">
        <v>82</v>
      </c>
      <c r="AW343" s="175" t="s">
        <v>97</v>
      </c>
      <c r="AX343" s="175" t="s">
        <v>73</v>
      </c>
      <c r="AY343" s="175" t="s">
        <v>139</v>
      </c>
    </row>
    <row r="344" spans="2:51" s="6" customFormat="1" ht="15.75" customHeight="1">
      <c r="B344" s="176"/>
      <c r="C344" s="177"/>
      <c r="D344" s="169" t="s">
        <v>147</v>
      </c>
      <c r="E344" s="177"/>
      <c r="F344" s="178" t="s">
        <v>179</v>
      </c>
      <c r="G344" s="177"/>
      <c r="H344" s="179">
        <v>1590</v>
      </c>
      <c r="J344" s="177"/>
      <c r="K344" s="177"/>
      <c r="L344" s="180"/>
      <c r="M344" s="181"/>
      <c r="N344" s="177"/>
      <c r="O344" s="177"/>
      <c r="P344" s="177"/>
      <c r="Q344" s="177"/>
      <c r="R344" s="177"/>
      <c r="S344" s="177"/>
      <c r="T344" s="182"/>
      <c r="AT344" s="183" t="s">
        <v>147</v>
      </c>
      <c r="AU344" s="183" t="s">
        <v>157</v>
      </c>
      <c r="AV344" s="183" t="s">
        <v>145</v>
      </c>
      <c r="AW344" s="183" t="s">
        <v>97</v>
      </c>
      <c r="AX344" s="183" t="s">
        <v>20</v>
      </c>
      <c r="AY344" s="183" t="s">
        <v>139</v>
      </c>
    </row>
    <row r="345" spans="2:51" s="6" customFormat="1" ht="15.75" customHeight="1">
      <c r="B345" s="159"/>
      <c r="C345" s="160"/>
      <c r="D345" s="169" t="s">
        <v>147</v>
      </c>
      <c r="E345" s="160"/>
      <c r="F345" s="162" t="s">
        <v>487</v>
      </c>
      <c r="G345" s="160"/>
      <c r="H345" s="160"/>
      <c r="J345" s="160"/>
      <c r="K345" s="160"/>
      <c r="L345" s="163"/>
      <c r="M345" s="164"/>
      <c r="N345" s="160"/>
      <c r="O345" s="160"/>
      <c r="P345" s="160"/>
      <c r="Q345" s="160"/>
      <c r="R345" s="160"/>
      <c r="S345" s="160"/>
      <c r="T345" s="165"/>
      <c r="AT345" s="166" t="s">
        <v>147</v>
      </c>
      <c r="AU345" s="166" t="s">
        <v>157</v>
      </c>
      <c r="AV345" s="166" t="s">
        <v>20</v>
      </c>
      <c r="AW345" s="166" t="s">
        <v>97</v>
      </c>
      <c r="AX345" s="166" t="s">
        <v>73</v>
      </c>
      <c r="AY345" s="166" t="s">
        <v>139</v>
      </c>
    </row>
    <row r="346" spans="2:51" s="6" customFormat="1" ht="15.75" customHeight="1">
      <c r="B346" s="159"/>
      <c r="C346" s="160"/>
      <c r="D346" s="169" t="s">
        <v>147</v>
      </c>
      <c r="E346" s="160"/>
      <c r="F346" s="162" t="s">
        <v>488</v>
      </c>
      <c r="G346" s="160"/>
      <c r="H346" s="160"/>
      <c r="J346" s="160"/>
      <c r="K346" s="160"/>
      <c r="L346" s="163"/>
      <c r="M346" s="164"/>
      <c r="N346" s="160"/>
      <c r="O346" s="160"/>
      <c r="P346" s="160"/>
      <c r="Q346" s="160"/>
      <c r="R346" s="160"/>
      <c r="S346" s="160"/>
      <c r="T346" s="165"/>
      <c r="AT346" s="166" t="s">
        <v>147</v>
      </c>
      <c r="AU346" s="166" t="s">
        <v>157</v>
      </c>
      <c r="AV346" s="166" t="s">
        <v>20</v>
      </c>
      <c r="AW346" s="166" t="s">
        <v>97</v>
      </c>
      <c r="AX346" s="166" t="s">
        <v>73</v>
      </c>
      <c r="AY346" s="166" t="s">
        <v>139</v>
      </c>
    </row>
    <row r="347" spans="2:51" s="6" customFormat="1" ht="15.75" customHeight="1">
      <c r="B347" s="159"/>
      <c r="C347" s="160"/>
      <c r="D347" s="169" t="s">
        <v>147</v>
      </c>
      <c r="E347" s="160"/>
      <c r="F347" s="162" t="s">
        <v>489</v>
      </c>
      <c r="G347" s="160"/>
      <c r="H347" s="160"/>
      <c r="J347" s="160"/>
      <c r="K347" s="160"/>
      <c r="L347" s="163"/>
      <c r="M347" s="164"/>
      <c r="N347" s="160"/>
      <c r="O347" s="160"/>
      <c r="P347" s="160"/>
      <c r="Q347" s="160"/>
      <c r="R347" s="160"/>
      <c r="S347" s="160"/>
      <c r="T347" s="165"/>
      <c r="AT347" s="166" t="s">
        <v>147</v>
      </c>
      <c r="AU347" s="166" t="s">
        <v>157</v>
      </c>
      <c r="AV347" s="166" t="s">
        <v>20</v>
      </c>
      <c r="AW347" s="166" t="s">
        <v>97</v>
      </c>
      <c r="AX347" s="166" t="s">
        <v>73</v>
      </c>
      <c r="AY347" s="166" t="s">
        <v>139</v>
      </c>
    </row>
    <row r="348" spans="2:51" s="6" customFormat="1" ht="15.75" customHeight="1">
      <c r="B348" s="159"/>
      <c r="C348" s="160"/>
      <c r="D348" s="169" t="s">
        <v>147</v>
      </c>
      <c r="E348" s="160"/>
      <c r="F348" s="162" t="s">
        <v>490</v>
      </c>
      <c r="G348" s="160"/>
      <c r="H348" s="160"/>
      <c r="J348" s="160"/>
      <c r="K348" s="160"/>
      <c r="L348" s="163"/>
      <c r="M348" s="164"/>
      <c r="N348" s="160"/>
      <c r="O348" s="160"/>
      <c r="P348" s="160"/>
      <c r="Q348" s="160"/>
      <c r="R348" s="160"/>
      <c r="S348" s="160"/>
      <c r="T348" s="165"/>
      <c r="AT348" s="166" t="s">
        <v>147</v>
      </c>
      <c r="AU348" s="166" t="s">
        <v>157</v>
      </c>
      <c r="AV348" s="166" t="s">
        <v>20</v>
      </c>
      <c r="AW348" s="166" t="s">
        <v>97</v>
      </c>
      <c r="AX348" s="166" t="s">
        <v>73</v>
      </c>
      <c r="AY348" s="166" t="s">
        <v>139</v>
      </c>
    </row>
    <row r="349" spans="2:65" s="6" customFormat="1" ht="15.75" customHeight="1">
      <c r="B349" s="23"/>
      <c r="C349" s="147" t="s">
        <v>491</v>
      </c>
      <c r="D349" s="147" t="s">
        <v>141</v>
      </c>
      <c r="E349" s="148" t="s">
        <v>492</v>
      </c>
      <c r="F349" s="149" t="s">
        <v>493</v>
      </c>
      <c r="G349" s="150" t="s">
        <v>172</v>
      </c>
      <c r="H349" s="151">
        <v>1590</v>
      </c>
      <c r="I349" s="152"/>
      <c r="J349" s="153">
        <f>ROUND($I$349*$H$349,2)</f>
        <v>0</v>
      </c>
      <c r="K349" s="149"/>
      <c r="L349" s="43"/>
      <c r="M349" s="154"/>
      <c r="N349" s="155" t="s">
        <v>44</v>
      </c>
      <c r="O349" s="24"/>
      <c r="P349" s="156">
        <f>$O$349*$H$349</f>
        <v>0</v>
      </c>
      <c r="Q349" s="156">
        <v>0</v>
      </c>
      <c r="R349" s="156">
        <f>$Q$349*$H$349</f>
        <v>0</v>
      </c>
      <c r="S349" s="156">
        <v>0</v>
      </c>
      <c r="T349" s="157">
        <f>$S$349*$H$349</f>
        <v>0</v>
      </c>
      <c r="AR349" s="93" t="s">
        <v>145</v>
      </c>
      <c r="AT349" s="93" t="s">
        <v>141</v>
      </c>
      <c r="AU349" s="93" t="s">
        <v>157</v>
      </c>
      <c r="AY349" s="6" t="s">
        <v>139</v>
      </c>
      <c r="BE349" s="158">
        <f>IF($N$349="základní",$J$349,0)</f>
        <v>0</v>
      </c>
      <c r="BF349" s="158">
        <f>IF($N$349="snížená",$J$349,0)</f>
        <v>0</v>
      </c>
      <c r="BG349" s="158">
        <f>IF($N$349="zákl. přenesená",$J$349,0)</f>
        <v>0</v>
      </c>
      <c r="BH349" s="158">
        <f>IF($N$349="sníž. přenesená",$J$349,0)</f>
        <v>0</v>
      </c>
      <c r="BI349" s="158">
        <f>IF($N$349="nulová",$J$349,0)</f>
        <v>0</v>
      </c>
      <c r="BJ349" s="93" t="s">
        <v>20</v>
      </c>
      <c r="BK349" s="158">
        <f>ROUND($I$349*$H$349,2)</f>
        <v>0</v>
      </c>
      <c r="BL349" s="93" t="s">
        <v>145</v>
      </c>
      <c r="BM349" s="93" t="s">
        <v>494</v>
      </c>
    </row>
    <row r="350" spans="2:65" s="6" customFormat="1" ht="15.75" customHeight="1">
      <c r="B350" s="23"/>
      <c r="C350" s="195" t="s">
        <v>495</v>
      </c>
      <c r="D350" s="195" t="s">
        <v>219</v>
      </c>
      <c r="E350" s="193" t="s">
        <v>496</v>
      </c>
      <c r="F350" s="194" t="s">
        <v>497</v>
      </c>
      <c r="G350" s="195" t="s">
        <v>172</v>
      </c>
      <c r="H350" s="196">
        <v>1884</v>
      </c>
      <c r="I350" s="197"/>
      <c r="J350" s="198">
        <f>ROUND($I$350*$H$350,2)</f>
        <v>0</v>
      </c>
      <c r="K350" s="194"/>
      <c r="L350" s="199"/>
      <c r="M350" s="200"/>
      <c r="N350" s="201" t="s">
        <v>44</v>
      </c>
      <c r="O350" s="24"/>
      <c r="P350" s="156">
        <f>$O$350*$H$350</f>
        <v>0</v>
      </c>
      <c r="Q350" s="156">
        <v>0</v>
      </c>
      <c r="R350" s="156">
        <f>$Q$350*$H$350</f>
        <v>0</v>
      </c>
      <c r="S350" s="156">
        <v>0</v>
      </c>
      <c r="T350" s="157">
        <f>$S$350*$H$350</f>
        <v>0</v>
      </c>
      <c r="AR350" s="93" t="s">
        <v>192</v>
      </c>
      <c r="AT350" s="93" t="s">
        <v>219</v>
      </c>
      <c r="AU350" s="93" t="s">
        <v>157</v>
      </c>
      <c r="AY350" s="93" t="s">
        <v>139</v>
      </c>
      <c r="BE350" s="158">
        <f>IF($N$350="základní",$J$350,0)</f>
        <v>0</v>
      </c>
      <c r="BF350" s="158">
        <f>IF($N$350="snížená",$J$350,0)</f>
        <v>0</v>
      </c>
      <c r="BG350" s="158">
        <f>IF($N$350="zákl. přenesená",$J$350,0)</f>
        <v>0</v>
      </c>
      <c r="BH350" s="158">
        <f>IF($N$350="sníž. přenesená",$J$350,0)</f>
        <v>0</v>
      </c>
      <c r="BI350" s="158">
        <f>IF($N$350="nulová",$J$350,0)</f>
        <v>0</v>
      </c>
      <c r="BJ350" s="93" t="s">
        <v>20</v>
      </c>
      <c r="BK350" s="158">
        <f>ROUND($I$350*$H$350,2)</f>
        <v>0</v>
      </c>
      <c r="BL350" s="93" t="s">
        <v>145</v>
      </c>
      <c r="BM350" s="93" t="s">
        <v>498</v>
      </c>
    </row>
    <row r="351" spans="2:51" s="6" customFormat="1" ht="15.75" customHeight="1">
      <c r="B351" s="159"/>
      <c r="C351" s="160"/>
      <c r="D351" s="161" t="s">
        <v>147</v>
      </c>
      <c r="E351" s="162"/>
      <c r="F351" s="162" t="s">
        <v>499</v>
      </c>
      <c r="G351" s="160"/>
      <c r="H351" s="160"/>
      <c r="J351" s="160"/>
      <c r="K351" s="160"/>
      <c r="L351" s="163"/>
      <c r="M351" s="164"/>
      <c r="N351" s="160"/>
      <c r="O351" s="160"/>
      <c r="P351" s="160"/>
      <c r="Q351" s="160"/>
      <c r="R351" s="160"/>
      <c r="S351" s="160"/>
      <c r="T351" s="165"/>
      <c r="AT351" s="166" t="s">
        <v>147</v>
      </c>
      <c r="AU351" s="166" t="s">
        <v>157</v>
      </c>
      <c r="AV351" s="166" t="s">
        <v>20</v>
      </c>
      <c r="AW351" s="166" t="s">
        <v>97</v>
      </c>
      <c r="AX351" s="166" t="s">
        <v>73</v>
      </c>
      <c r="AY351" s="166" t="s">
        <v>139</v>
      </c>
    </row>
    <row r="352" spans="2:51" s="6" customFormat="1" ht="15.75" customHeight="1">
      <c r="B352" s="167"/>
      <c r="C352" s="168"/>
      <c r="D352" s="169" t="s">
        <v>147</v>
      </c>
      <c r="E352" s="168"/>
      <c r="F352" s="170" t="s">
        <v>500</v>
      </c>
      <c r="G352" s="168"/>
      <c r="H352" s="171">
        <v>278</v>
      </c>
      <c r="J352" s="168"/>
      <c r="K352" s="168"/>
      <c r="L352" s="172"/>
      <c r="M352" s="173"/>
      <c r="N352" s="168"/>
      <c r="O352" s="168"/>
      <c r="P352" s="168"/>
      <c r="Q352" s="168"/>
      <c r="R352" s="168"/>
      <c r="S352" s="168"/>
      <c r="T352" s="174"/>
      <c r="AT352" s="175" t="s">
        <v>147</v>
      </c>
      <c r="AU352" s="175" t="s">
        <v>157</v>
      </c>
      <c r="AV352" s="175" t="s">
        <v>82</v>
      </c>
      <c r="AW352" s="175" t="s">
        <v>97</v>
      </c>
      <c r="AX352" s="175" t="s">
        <v>73</v>
      </c>
      <c r="AY352" s="175" t="s">
        <v>139</v>
      </c>
    </row>
    <row r="353" spans="2:51" s="6" customFormat="1" ht="15.75" customHeight="1">
      <c r="B353" s="159"/>
      <c r="C353" s="160"/>
      <c r="D353" s="169" t="s">
        <v>147</v>
      </c>
      <c r="E353" s="160"/>
      <c r="F353" s="162" t="s">
        <v>501</v>
      </c>
      <c r="G353" s="160"/>
      <c r="H353" s="160"/>
      <c r="J353" s="160"/>
      <c r="K353" s="160"/>
      <c r="L353" s="163"/>
      <c r="M353" s="164"/>
      <c r="N353" s="160"/>
      <c r="O353" s="160"/>
      <c r="P353" s="160"/>
      <c r="Q353" s="160"/>
      <c r="R353" s="160"/>
      <c r="S353" s="160"/>
      <c r="T353" s="165"/>
      <c r="AT353" s="166" t="s">
        <v>147</v>
      </c>
      <c r="AU353" s="166" t="s">
        <v>157</v>
      </c>
      <c r="AV353" s="166" t="s">
        <v>20</v>
      </c>
      <c r="AW353" s="166" t="s">
        <v>97</v>
      </c>
      <c r="AX353" s="166" t="s">
        <v>73</v>
      </c>
      <c r="AY353" s="166" t="s">
        <v>139</v>
      </c>
    </row>
    <row r="354" spans="2:51" s="6" customFormat="1" ht="15.75" customHeight="1">
      <c r="B354" s="167"/>
      <c r="C354" s="168"/>
      <c r="D354" s="169" t="s">
        <v>147</v>
      </c>
      <c r="E354" s="168"/>
      <c r="F354" s="170" t="s">
        <v>502</v>
      </c>
      <c r="G354" s="168"/>
      <c r="H354" s="171">
        <v>1606</v>
      </c>
      <c r="J354" s="168"/>
      <c r="K354" s="168"/>
      <c r="L354" s="172"/>
      <c r="M354" s="173"/>
      <c r="N354" s="168"/>
      <c r="O354" s="168"/>
      <c r="P354" s="168"/>
      <c r="Q354" s="168"/>
      <c r="R354" s="168"/>
      <c r="S354" s="168"/>
      <c r="T354" s="174"/>
      <c r="AT354" s="175" t="s">
        <v>147</v>
      </c>
      <c r="AU354" s="175" t="s">
        <v>157</v>
      </c>
      <c r="AV354" s="175" t="s">
        <v>82</v>
      </c>
      <c r="AW354" s="175" t="s">
        <v>97</v>
      </c>
      <c r="AX354" s="175" t="s">
        <v>73</v>
      </c>
      <c r="AY354" s="175" t="s">
        <v>139</v>
      </c>
    </row>
    <row r="355" spans="2:51" s="6" customFormat="1" ht="15.75" customHeight="1">
      <c r="B355" s="176"/>
      <c r="C355" s="177"/>
      <c r="D355" s="169" t="s">
        <v>147</v>
      </c>
      <c r="E355" s="177"/>
      <c r="F355" s="178" t="s">
        <v>179</v>
      </c>
      <c r="G355" s="177"/>
      <c r="H355" s="179">
        <v>1884</v>
      </c>
      <c r="J355" s="177"/>
      <c r="K355" s="177"/>
      <c r="L355" s="180"/>
      <c r="M355" s="181"/>
      <c r="N355" s="177"/>
      <c r="O355" s="177"/>
      <c r="P355" s="177"/>
      <c r="Q355" s="177"/>
      <c r="R355" s="177"/>
      <c r="S355" s="177"/>
      <c r="T355" s="182"/>
      <c r="AT355" s="183" t="s">
        <v>147</v>
      </c>
      <c r="AU355" s="183" t="s">
        <v>157</v>
      </c>
      <c r="AV355" s="183" t="s">
        <v>145</v>
      </c>
      <c r="AW355" s="183" t="s">
        <v>97</v>
      </c>
      <c r="AX355" s="183" t="s">
        <v>20</v>
      </c>
      <c r="AY355" s="183" t="s">
        <v>139</v>
      </c>
    </row>
    <row r="356" spans="2:65" s="6" customFormat="1" ht="15.75" customHeight="1">
      <c r="B356" s="23"/>
      <c r="C356" s="147" t="s">
        <v>503</v>
      </c>
      <c r="D356" s="147" t="s">
        <v>141</v>
      </c>
      <c r="E356" s="148" t="s">
        <v>504</v>
      </c>
      <c r="F356" s="149" t="s">
        <v>505</v>
      </c>
      <c r="G356" s="150" t="s">
        <v>172</v>
      </c>
      <c r="H356" s="151">
        <v>1865</v>
      </c>
      <c r="I356" s="152"/>
      <c r="J356" s="153">
        <f>ROUND($I$356*$H$356,2)</f>
        <v>0</v>
      </c>
      <c r="K356" s="149"/>
      <c r="L356" s="43"/>
      <c r="M356" s="154"/>
      <c r="N356" s="155" t="s">
        <v>44</v>
      </c>
      <c r="O356" s="24"/>
      <c r="P356" s="156">
        <f>$O$356*$H$356</f>
        <v>0</v>
      </c>
      <c r="Q356" s="156">
        <v>0</v>
      </c>
      <c r="R356" s="156">
        <f>$Q$356*$H$356</f>
        <v>0</v>
      </c>
      <c r="S356" s="156">
        <v>0</v>
      </c>
      <c r="T356" s="157">
        <f>$S$356*$H$356</f>
        <v>0</v>
      </c>
      <c r="AR356" s="93" t="s">
        <v>145</v>
      </c>
      <c r="AT356" s="93" t="s">
        <v>141</v>
      </c>
      <c r="AU356" s="93" t="s">
        <v>157</v>
      </c>
      <c r="AY356" s="6" t="s">
        <v>139</v>
      </c>
      <c r="BE356" s="158">
        <f>IF($N$356="základní",$J$356,0)</f>
        <v>0</v>
      </c>
      <c r="BF356" s="158">
        <f>IF($N$356="snížená",$J$356,0)</f>
        <v>0</v>
      </c>
      <c r="BG356" s="158">
        <f>IF($N$356="zákl. přenesená",$J$356,0)</f>
        <v>0</v>
      </c>
      <c r="BH356" s="158">
        <f>IF($N$356="sníž. přenesená",$J$356,0)</f>
        <v>0</v>
      </c>
      <c r="BI356" s="158">
        <f>IF($N$356="nulová",$J$356,0)</f>
        <v>0</v>
      </c>
      <c r="BJ356" s="93" t="s">
        <v>20</v>
      </c>
      <c r="BK356" s="158">
        <f>ROUND($I$356*$H$356,2)</f>
        <v>0</v>
      </c>
      <c r="BL356" s="93" t="s">
        <v>145</v>
      </c>
      <c r="BM356" s="93" t="s">
        <v>506</v>
      </c>
    </row>
    <row r="357" spans="2:51" s="6" customFormat="1" ht="15.75" customHeight="1">
      <c r="B357" s="159"/>
      <c r="C357" s="160"/>
      <c r="D357" s="161" t="s">
        <v>147</v>
      </c>
      <c r="E357" s="162"/>
      <c r="F357" s="162" t="s">
        <v>507</v>
      </c>
      <c r="G357" s="160"/>
      <c r="H357" s="160"/>
      <c r="J357" s="160"/>
      <c r="K357" s="160"/>
      <c r="L357" s="163"/>
      <c r="M357" s="164"/>
      <c r="N357" s="160"/>
      <c r="O357" s="160"/>
      <c r="P357" s="160"/>
      <c r="Q357" s="160"/>
      <c r="R357" s="160"/>
      <c r="S357" s="160"/>
      <c r="T357" s="165"/>
      <c r="AT357" s="166" t="s">
        <v>147</v>
      </c>
      <c r="AU357" s="166" t="s">
        <v>157</v>
      </c>
      <c r="AV357" s="166" t="s">
        <v>20</v>
      </c>
      <c r="AW357" s="166" t="s">
        <v>97</v>
      </c>
      <c r="AX357" s="166" t="s">
        <v>73</v>
      </c>
      <c r="AY357" s="166" t="s">
        <v>139</v>
      </c>
    </row>
    <row r="358" spans="2:51" s="6" customFormat="1" ht="15.75" customHeight="1">
      <c r="B358" s="167"/>
      <c r="C358" s="168"/>
      <c r="D358" s="169" t="s">
        <v>147</v>
      </c>
      <c r="E358" s="168"/>
      <c r="F358" s="170" t="s">
        <v>508</v>
      </c>
      <c r="G358" s="168"/>
      <c r="H358" s="171">
        <v>1865</v>
      </c>
      <c r="J358" s="168"/>
      <c r="K358" s="168"/>
      <c r="L358" s="172"/>
      <c r="M358" s="173"/>
      <c r="N358" s="168"/>
      <c r="O358" s="168"/>
      <c r="P358" s="168"/>
      <c r="Q358" s="168"/>
      <c r="R358" s="168"/>
      <c r="S358" s="168"/>
      <c r="T358" s="174"/>
      <c r="AT358" s="175" t="s">
        <v>147</v>
      </c>
      <c r="AU358" s="175" t="s">
        <v>157</v>
      </c>
      <c r="AV358" s="175" t="s">
        <v>82</v>
      </c>
      <c r="AW358" s="175" t="s">
        <v>97</v>
      </c>
      <c r="AX358" s="175" t="s">
        <v>20</v>
      </c>
      <c r="AY358" s="175" t="s">
        <v>139</v>
      </c>
    </row>
    <row r="359" spans="2:63" s="134" customFormat="1" ht="23.25" customHeight="1">
      <c r="B359" s="135"/>
      <c r="C359" s="136"/>
      <c r="D359" s="136" t="s">
        <v>72</v>
      </c>
      <c r="E359" s="145" t="s">
        <v>509</v>
      </c>
      <c r="F359" s="145" t="s">
        <v>510</v>
      </c>
      <c r="G359" s="136"/>
      <c r="H359" s="136"/>
      <c r="J359" s="146">
        <f>$BK$359</f>
        <v>0</v>
      </c>
      <c r="K359" s="136"/>
      <c r="L359" s="139"/>
      <c r="M359" s="140"/>
      <c r="N359" s="136"/>
      <c r="O359" s="136"/>
      <c r="P359" s="141">
        <f>SUM($P$360:$P$395)</f>
        <v>0</v>
      </c>
      <c r="Q359" s="136"/>
      <c r="R359" s="141">
        <f>SUM($R$360:$R$395)</f>
        <v>100.09692000000001</v>
      </c>
      <c r="S359" s="136"/>
      <c r="T359" s="142">
        <f>SUM($T$360:$T$395)</f>
        <v>0</v>
      </c>
      <c r="AR359" s="143" t="s">
        <v>20</v>
      </c>
      <c r="AT359" s="143" t="s">
        <v>72</v>
      </c>
      <c r="AU359" s="143" t="s">
        <v>82</v>
      </c>
      <c r="AY359" s="143" t="s">
        <v>139</v>
      </c>
      <c r="BK359" s="144">
        <f>SUM($BK$360:$BK$395)</f>
        <v>0</v>
      </c>
    </row>
    <row r="360" spans="2:65" s="6" customFormat="1" ht="15.75" customHeight="1">
      <c r="B360" s="23"/>
      <c r="C360" s="147" t="s">
        <v>511</v>
      </c>
      <c r="D360" s="147" t="s">
        <v>141</v>
      </c>
      <c r="E360" s="148" t="s">
        <v>512</v>
      </c>
      <c r="F360" s="149" t="s">
        <v>513</v>
      </c>
      <c r="G360" s="150" t="s">
        <v>172</v>
      </c>
      <c r="H360" s="151">
        <v>6</v>
      </c>
      <c r="I360" s="152"/>
      <c r="J360" s="153">
        <f>ROUND($I$360*$H$360,2)</f>
        <v>0</v>
      </c>
      <c r="K360" s="149"/>
      <c r="L360" s="43"/>
      <c r="M360" s="154"/>
      <c r="N360" s="155" t="s">
        <v>44</v>
      </c>
      <c r="O360" s="24"/>
      <c r="P360" s="156">
        <f>$O$360*$H$360</f>
        <v>0</v>
      </c>
      <c r="Q360" s="156">
        <v>0.10362</v>
      </c>
      <c r="R360" s="156">
        <f>$Q$360*$H$360</f>
        <v>0.62172</v>
      </c>
      <c r="S360" s="156">
        <v>0</v>
      </c>
      <c r="T360" s="157">
        <f>$S$360*$H$360</f>
        <v>0</v>
      </c>
      <c r="AR360" s="93" t="s">
        <v>145</v>
      </c>
      <c r="AT360" s="93" t="s">
        <v>141</v>
      </c>
      <c r="AU360" s="93" t="s">
        <v>157</v>
      </c>
      <c r="AY360" s="6" t="s">
        <v>139</v>
      </c>
      <c r="BE360" s="158">
        <f>IF($N$360="základní",$J$360,0)</f>
        <v>0</v>
      </c>
      <c r="BF360" s="158">
        <f>IF($N$360="snížená",$J$360,0)</f>
        <v>0</v>
      </c>
      <c r="BG360" s="158">
        <f>IF($N$360="zákl. přenesená",$J$360,0)</f>
        <v>0</v>
      </c>
      <c r="BH360" s="158">
        <f>IF($N$360="sníž. přenesená",$J$360,0)</f>
        <v>0</v>
      </c>
      <c r="BI360" s="158">
        <f>IF($N$360="nulová",$J$360,0)</f>
        <v>0</v>
      </c>
      <c r="BJ360" s="93" t="s">
        <v>20</v>
      </c>
      <c r="BK360" s="158">
        <f>ROUND($I$360*$H$360,2)</f>
        <v>0</v>
      </c>
      <c r="BL360" s="93" t="s">
        <v>145</v>
      </c>
      <c r="BM360" s="93" t="s">
        <v>514</v>
      </c>
    </row>
    <row r="361" spans="2:51" s="6" customFormat="1" ht="15.75" customHeight="1">
      <c r="B361" s="159"/>
      <c r="C361" s="160"/>
      <c r="D361" s="161" t="s">
        <v>147</v>
      </c>
      <c r="E361" s="162"/>
      <c r="F361" s="162" t="s">
        <v>515</v>
      </c>
      <c r="G361" s="160"/>
      <c r="H361" s="160"/>
      <c r="J361" s="160"/>
      <c r="K361" s="160"/>
      <c r="L361" s="163"/>
      <c r="M361" s="164"/>
      <c r="N361" s="160"/>
      <c r="O361" s="160"/>
      <c r="P361" s="160"/>
      <c r="Q361" s="160"/>
      <c r="R361" s="160"/>
      <c r="S361" s="160"/>
      <c r="T361" s="165"/>
      <c r="AT361" s="166" t="s">
        <v>147</v>
      </c>
      <c r="AU361" s="166" t="s">
        <v>157</v>
      </c>
      <c r="AV361" s="166" t="s">
        <v>20</v>
      </c>
      <c r="AW361" s="166" t="s">
        <v>97</v>
      </c>
      <c r="AX361" s="166" t="s">
        <v>73</v>
      </c>
      <c r="AY361" s="166" t="s">
        <v>139</v>
      </c>
    </row>
    <row r="362" spans="2:51" s="6" customFormat="1" ht="15.75" customHeight="1">
      <c r="B362" s="159"/>
      <c r="C362" s="160"/>
      <c r="D362" s="169" t="s">
        <v>147</v>
      </c>
      <c r="E362" s="160"/>
      <c r="F362" s="162" t="s">
        <v>516</v>
      </c>
      <c r="G362" s="160"/>
      <c r="H362" s="160"/>
      <c r="J362" s="160"/>
      <c r="K362" s="160"/>
      <c r="L362" s="163"/>
      <c r="M362" s="164"/>
      <c r="N362" s="160"/>
      <c r="O362" s="160"/>
      <c r="P362" s="160"/>
      <c r="Q362" s="160"/>
      <c r="R362" s="160"/>
      <c r="S362" s="160"/>
      <c r="T362" s="165"/>
      <c r="AT362" s="166" t="s">
        <v>147</v>
      </c>
      <c r="AU362" s="166" t="s">
        <v>157</v>
      </c>
      <c r="AV362" s="166" t="s">
        <v>20</v>
      </c>
      <c r="AW362" s="166" t="s">
        <v>97</v>
      </c>
      <c r="AX362" s="166" t="s">
        <v>73</v>
      </c>
      <c r="AY362" s="166" t="s">
        <v>139</v>
      </c>
    </row>
    <row r="363" spans="2:51" s="6" customFormat="1" ht="15.75" customHeight="1">
      <c r="B363" s="159"/>
      <c r="C363" s="160"/>
      <c r="D363" s="169" t="s">
        <v>147</v>
      </c>
      <c r="E363" s="160"/>
      <c r="F363" s="162" t="s">
        <v>155</v>
      </c>
      <c r="G363" s="160"/>
      <c r="H363" s="160"/>
      <c r="J363" s="160"/>
      <c r="K363" s="160"/>
      <c r="L363" s="163"/>
      <c r="M363" s="164"/>
      <c r="N363" s="160"/>
      <c r="O363" s="160"/>
      <c r="P363" s="160"/>
      <c r="Q363" s="160"/>
      <c r="R363" s="160"/>
      <c r="S363" s="160"/>
      <c r="T363" s="165"/>
      <c r="AT363" s="166" t="s">
        <v>147</v>
      </c>
      <c r="AU363" s="166" t="s">
        <v>157</v>
      </c>
      <c r="AV363" s="166" t="s">
        <v>20</v>
      </c>
      <c r="AW363" s="166" t="s">
        <v>97</v>
      </c>
      <c r="AX363" s="166" t="s">
        <v>73</v>
      </c>
      <c r="AY363" s="166" t="s">
        <v>139</v>
      </c>
    </row>
    <row r="364" spans="2:51" s="6" customFormat="1" ht="15.75" customHeight="1">
      <c r="B364" s="159"/>
      <c r="C364" s="160"/>
      <c r="D364" s="169" t="s">
        <v>147</v>
      </c>
      <c r="E364" s="160"/>
      <c r="F364" s="162" t="s">
        <v>517</v>
      </c>
      <c r="G364" s="160"/>
      <c r="H364" s="160"/>
      <c r="J364" s="160"/>
      <c r="K364" s="160"/>
      <c r="L364" s="163"/>
      <c r="M364" s="164"/>
      <c r="N364" s="160"/>
      <c r="O364" s="160"/>
      <c r="P364" s="160"/>
      <c r="Q364" s="160"/>
      <c r="R364" s="160"/>
      <c r="S364" s="160"/>
      <c r="T364" s="165"/>
      <c r="AT364" s="166" t="s">
        <v>147</v>
      </c>
      <c r="AU364" s="166" t="s">
        <v>157</v>
      </c>
      <c r="AV364" s="166" t="s">
        <v>20</v>
      </c>
      <c r="AW364" s="166" t="s">
        <v>97</v>
      </c>
      <c r="AX364" s="166" t="s">
        <v>73</v>
      </c>
      <c r="AY364" s="166" t="s">
        <v>139</v>
      </c>
    </row>
    <row r="365" spans="2:51" s="6" customFormat="1" ht="15.75" customHeight="1">
      <c r="B365" s="159"/>
      <c r="C365" s="160"/>
      <c r="D365" s="169" t="s">
        <v>147</v>
      </c>
      <c r="E365" s="160"/>
      <c r="F365" s="162" t="s">
        <v>518</v>
      </c>
      <c r="G365" s="160"/>
      <c r="H365" s="160"/>
      <c r="J365" s="160"/>
      <c r="K365" s="160"/>
      <c r="L365" s="163"/>
      <c r="M365" s="164"/>
      <c r="N365" s="160"/>
      <c r="O365" s="160"/>
      <c r="P365" s="160"/>
      <c r="Q365" s="160"/>
      <c r="R365" s="160"/>
      <c r="S365" s="160"/>
      <c r="T365" s="165"/>
      <c r="AT365" s="166" t="s">
        <v>147</v>
      </c>
      <c r="AU365" s="166" t="s">
        <v>157</v>
      </c>
      <c r="AV365" s="166" t="s">
        <v>20</v>
      </c>
      <c r="AW365" s="166" t="s">
        <v>97</v>
      </c>
      <c r="AX365" s="166" t="s">
        <v>73</v>
      </c>
      <c r="AY365" s="166" t="s">
        <v>139</v>
      </c>
    </row>
    <row r="366" spans="2:51" s="6" customFormat="1" ht="15.75" customHeight="1">
      <c r="B366" s="167"/>
      <c r="C366" s="168"/>
      <c r="D366" s="169" t="s">
        <v>147</v>
      </c>
      <c r="E366" s="168"/>
      <c r="F366" s="170" t="s">
        <v>519</v>
      </c>
      <c r="G366" s="168"/>
      <c r="H366" s="171">
        <v>6</v>
      </c>
      <c r="J366" s="168"/>
      <c r="K366" s="168"/>
      <c r="L366" s="172"/>
      <c r="M366" s="173"/>
      <c r="N366" s="168"/>
      <c r="O366" s="168"/>
      <c r="P366" s="168"/>
      <c r="Q366" s="168"/>
      <c r="R366" s="168"/>
      <c r="S366" s="168"/>
      <c r="T366" s="174"/>
      <c r="AT366" s="175" t="s">
        <v>147</v>
      </c>
      <c r="AU366" s="175" t="s">
        <v>157</v>
      </c>
      <c r="AV366" s="175" t="s">
        <v>82</v>
      </c>
      <c r="AW366" s="175" t="s">
        <v>97</v>
      </c>
      <c r="AX366" s="175" t="s">
        <v>20</v>
      </c>
      <c r="AY366" s="175" t="s">
        <v>139</v>
      </c>
    </row>
    <row r="367" spans="2:65" s="6" customFormat="1" ht="15.75" customHeight="1">
      <c r="B367" s="23"/>
      <c r="C367" s="147" t="s">
        <v>520</v>
      </c>
      <c r="D367" s="147" t="s">
        <v>141</v>
      </c>
      <c r="E367" s="148" t="s">
        <v>521</v>
      </c>
      <c r="F367" s="149" t="s">
        <v>522</v>
      </c>
      <c r="G367" s="150" t="s">
        <v>172</v>
      </c>
      <c r="H367" s="151">
        <v>80</v>
      </c>
      <c r="I367" s="152"/>
      <c r="J367" s="153">
        <f>ROUND($I$367*$H$367,2)</f>
        <v>0</v>
      </c>
      <c r="K367" s="149"/>
      <c r="L367" s="43"/>
      <c r="M367" s="154"/>
      <c r="N367" s="155" t="s">
        <v>44</v>
      </c>
      <c r="O367" s="24"/>
      <c r="P367" s="156">
        <f>$O$367*$H$367</f>
        <v>0</v>
      </c>
      <c r="Q367" s="156">
        <v>0.10362</v>
      </c>
      <c r="R367" s="156">
        <f>$Q$367*$H$367</f>
        <v>8.2896</v>
      </c>
      <c r="S367" s="156">
        <v>0</v>
      </c>
      <c r="T367" s="157">
        <f>$S$367*$H$367</f>
        <v>0</v>
      </c>
      <c r="AR367" s="93" t="s">
        <v>145</v>
      </c>
      <c r="AT367" s="93" t="s">
        <v>141</v>
      </c>
      <c r="AU367" s="93" t="s">
        <v>157</v>
      </c>
      <c r="AY367" s="6" t="s">
        <v>139</v>
      </c>
      <c r="BE367" s="158">
        <f>IF($N$367="základní",$J$367,0)</f>
        <v>0</v>
      </c>
      <c r="BF367" s="158">
        <f>IF($N$367="snížená",$J$367,0)</f>
        <v>0</v>
      </c>
      <c r="BG367" s="158">
        <f>IF($N$367="zákl. přenesená",$J$367,0)</f>
        <v>0</v>
      </c>
      <c r="BH367" s="158">
        <f>IF($N$367="sníž. přenesená",$J$367,0)</f>
        <v>0</v>
      </c>
      <c r="BI367" s="158">
        <f>IF($N$367="nulová",$J$367,0)</f>
        <v>0</v>
      </c>
      <c r="BJ367" s="93" t="s">
        <v>20</v>
      </c>
      <c r="BK367" s="158">
        <f>ROUND($I$367*$H$367,2)</f>
        <v>0</v>
      </c>
      <c r="BL367" s="93" t="s">
        <v>145</v>
      </c>
      <c r="BM367" s="93" t="s">
        <v>523</v>
      </c>
    </row>
    <row r="368" spans="2:51" s="6" customFormat="1" ht="15.75" customHeight="1">
      <c r="B368" s="159"/>
      <c r="C368" s="160"/>
      <c r="D368" s="161" t="s">
        <v>147</v>
      </c>
      <c r="E368" s="162"/>
      <c r="F368" s="162" t="s">
        <v>515</v>
      </c>
      <c r="G368" s="160"/>
      <c r="H368" s="160"/>
      <c r="J368" s="160"/>
      <c r="K368" s="160"/>
      <c r="L368" s="163"/>
      <c r="M368" s="164"/>
      <c r="N368" s="160"/>
      <c r="O368" s="160"/>
      <c r="P368" s="160"/>
      <c r="Q368" s="160"/>
      <c r="R368" s="160"/>
      <c r="S368" s="160"/>
      <c r="T368" s="165"/>
      <c r="AT368" s="166" t="s">
        <v>147</v>
      </c>
      <c r="AU368" s="166" t="s">
        <v>157</v>
      </c>
      <c r="AV368" s="166" t="s">
        <v>20</v>
      </c>
      <c r="AW368" s="166" t="s">
        <v>97</v>
      </c>
      <c r="AX368" s="166" t="s">
        <v>73</v>
      </c>
      <c r="AY368" s="166" t="s">
        <v>139</v>
      </c>
    </row>
    <row r="369" spans="2:51" s="6" customFormat="1" ht="15.75" customHeight="1">
      <c r="B369" s="159"/>
      <c r="C369" s="160"/>
      <c r="D369" s="169" t="s">
        <v>147</v>
      </c>
      <c r="E369" s="160"/>
      <c r="F369" s="162" t="s">
        <v>516</v>
      </c>
      <c r="G369" s="160"/>
      <c r="H369" s="160"/>
      <c r="J369" s="160"/>
      <c r="K369" s="160"/>
      <c r="L369" s="163"/>
      <c r="M369" s="164"/>
      <c r="N369" s="160"/>
      <c r="O369" s="160"/>
      <c r="P369" s="160"/>
      <c r="Q369" s="160"/>
      <c r="R369" s="160"/>
      <c r="S369" s="160"/>
      <c r="T369" s="165"/>
      <c r="AT369" s="166" t="s">
        <v>147</v>
      </c>
      <c r="AU369" s="166" t="s">
        <v>157</v>
      </c>
      <c r="AV369" s="166" t="s">
        <v>20</v>
      </c>
      <c r="AW369" s="166" t="s">
        <v>97</v>
      </c>
      <c r="AX369" s="166" t="s">
        <v>73</v>
      </c>
      <c r="AY369" s="166" t="s">
        <v>139</v>
      </c>
    </row>
    <row r="370" spans="2:51" s="6" customFormat="1" ht="15.75" customHeight="1">
      <c r="B370" s="159"/>
      <c r="C370" s="160"/>
      <c r="D370" s="169" t="s">
        <v>147</v>
      </c>
      <c r="E370" s="160"/>
      <c r="F370" s="162" t="s">
        <v>155</v>
      </c>
      <c r="G370" s="160"/>
      <c r="H370" s="160"/>
      <c r="J370" s="160"/>
      <c r="K370" s="160"/>
      <c r="L370" s="163"/>
      <c r="M370" s="164"/>
      <c r="N370" s="160"/>
      <c r="O370" s="160"/>
      <c r="P370" s="160"/>
      <c r="Q370" s="160"/>
      <c r="R370" s="160"/>
      <c r="S370" s="160"/>
      <c r="T370" s="165"/>
      <c r="AT370" s="166" t="s">
        <v>147</v>
      </c>
      <c r="AU370" s="166" t="s">
        <v>157</v>
      </c>
      <c r="AV370" s="166" t="s">
        <v>20</v>
      </c>
      <c r="AW370" s="166" t="s">
        <v>97</v>
      </c>
      <c r="AX370" s="166" t="s">
        <v>73</v>
      </c>
      <c r="AY370" s="166" t="s">
        <v>139</v>
      </c>
    </row>
    <row r="371" spans="2:51" s="6" customFormat="1" ht="15.75" customHeight="1">
      <c r="B371" s="159"/>
      <c r="C371" s="160"/>
      <c r="D371" s="169" t="s">
        <v>147</v>
      </c>
      <c r="E371" s="160"/>
      <c r="F371" s="162" t="s">
        <v>524</v>
      </c>
      <c r="G371" s="160"/>
      <c r="H371" s="160"/>
      <c r="J371" s="160"/>
      <c r="K371" s="160"/>
      <c r="L371" s="163"/>
      <c r="M371" s="164"/>
      <c r="N371" s="160"/>
      <c r="O371" s="160"/>
      <c r="P371" s="160"/>
      <c r="Q371" s="160"/>
      <c r="R371" s="160"/>
      <c r="S371" s="160"/>
      <c r="T371" s="165"/>
      <c r="AT371" s="166" t="s">
        <v>147</v>
      </c>
      <c r="AU371" s="166" t="s">
        <v>157</v>
      </c>
      <c r="AV371" s="166" t="s">
        <v>20</v>
      </c>
      <c r="AW371" s="166" t="s">
        <v>97</v>
      </c>
      <c r="AX371" s="166" t="s">
        <v>73</v>
      </c>
      <c r="AY371" s="166" t="s">
        <v>139</v>
      </c>
    </row>
    <row r="372" spans="2:51" s="6" customFormat="1" ht="15.75" customHeight="1">
      <c r="B372" s="159"/>
      <c r="C372" s="160"/>
      <c r="D372" s="169" t="s">
        <v>147</v>
      </c>
      <c r="E372" s="160"/>
      <c r="F372" s="162" t="s">
        <v>477</v>
      </c>
      <c r="G372" s="160"/>
      <c r="H372" s="160"/>
      <c r="J372" s="160"/>
      <c r="K372" s="160"/>
      <c r="L372" s="163"/>
      <c r="M372" s="164"/>
      <c r="N372" s="160"/>
      <c r="O372" s="160"/>
      <c r="P372" s="160"/>
      <c r="Q372" s="160"/>
      <c r="R372" s="160"/>
      <c r="S372" s="160"/>
      <c r="T372" s="165"/>
      <c r="AT372" s="166" t="s">
        <v>147</v>
      </c>
      <c r="AU372" s="166" t="s">
        <v>157</v>
      </c>
      <c r="AV372" s="166" t="s">
        <v>20</v>
      </c>
      <c r="AW372" s="166" t="s">
        <v>97</v>
      </c>
      <c r="AX372" s="166" t="s">
        <v>73</v>
      </c>
      <c r="AY372" s="166" t="s">
        <v>139</v>
      </c>
    </row>
    <row r="373" spans="2:51" s="6" customFormat="1" ht="15.75" customHeight="1">
      <c r="B373" s="167"/>
      <c r="C373" s="168"/>
      <c r="D373" s="169" t="s">
        <v>147</v>
      </c>
      <c r="E373" s="168"/>
      <c r="F373" s="170" t="s">
        <v>525</v>
      </c>
      <c r="G373" s="168"/>
      <c r="H373" s="171">
        <v>80</v>
      </c>
      <c r="J373" s="168"/>
      <c r="K373" s="168"/>
      <c r="L373" s="172"/>
      <c r="M373" s="173"/>
      <c r="N373" s="168"/>
      <c r="O373" s="168"/>
      <c r="P373" s="168"/>
      <c r="Q373" s="168"/>
      <c r="R373" s="168"/>
      <c r="S373" s="168"/>
      <c r="T373" s="174"/>
      <c r="AT373" s="175" t="s">
        <v>147</v>
      </c>
      <c r="AU373" s="175" t="s">
        <v>157</v>
      </c>
      <c r="AV373" s="175" t="s">
        <v>82</v>
      </c>
      <c r="AW373" s="175" t="s">
        <v>97</v>
      </c>
      <c r="AX373" s="175" t="s">
        <v>20</v>
      </c>
      <c r="AY373" s="175" t="s">
        <v>139</v>
      </c>
    </row>
    <row r="374" spans="2:65" s="6" customFormat="1" ht="15.75" customHeight="1">
      <c r="B374" s="23"/>
      <c r="C374" s="147" t="s">
        <v>526</v>
      </c>
      <c r="D374" s="147" t="s">
        <v>141</v>
      </c>
      <c r="E374" s="148" t="s">
        <v>480</v>
      </c>
      <c r="F374" s="149" t="s">
        <v>481</v>
      </c>
      <c r="G374" s="150" t="s">
        <v>172</v>
      </c>
      <c r="H374" s="151">
        <v>880</v>
      </c>
      <c r="I374" s="152"/>
      <c r="J374" s="153">
        <f>ROUND($I$374*$H$374,2)</f>
        <v>0</v>
      </c>
      <c r="K374" s="149"/>
      <c r="L374" s="43"/>
      <c r="M374" s="154"/>
      <c r="N374" s="155" t="s">
        <v>44</v>
      </c>
      <c r="O374" s="24"/>
      <c r="P374" s="156">
        <f>$O$374*$H$374</f>
        <v>0</v>
      </c>
      <c r="Q374" s="156">
        <v>0.10362</v>
      </c>
      <c r="R374" s="156">
        <f>$Q$374*$H$374</f>
        <v>91.18560000000001</v>
      </c>
      <c r="S374" s="156">
        <v>0</v>
      </c>
      <c r="T374" s="157">
        <f>$S$374*$H$374</f>
        <v>0</v>
      </c>
      <c r="AR374" s="93" t="s">
        <v>145</v>
      </c>
      <c r="AT374" s="93" t="s">
        <v>141</v>
      </c>
      <c r="AU374" s="93" t="s">
        <v>157</v>
      </c>
      <c r="AY374" s="6" t="s">
        <v>139</v>
      </c>
      <c r="BE374" s="158">
        <f>IF($N$374="základní",$J$374,0)</f>
        <v>0</v>
      </c>
      <c r="BF374" s="158">
        <f>IF($N$374="snížená",$J$374,0)</f>
        <v>0</v>
      </c>
      <c r="BG374" s="158">
        <f>IF($N$374="zákl. přenesená",$J$374,0)</f>
        <v>0</v>
      </c>
      <c r="BH374" s="158">
        <f>IF($N$374="sníž. přenesená",$J$374,0)</f>
        <v>0</v>
      </c>
      <c r="BI374" s="158">
        <f>IF($N$374="nulová",$J$374,0)</f>
        <v>0</v>
      </c>
      <c r="BJ374" s="93" t="s">
        <v>20</v>
      </c>
      <c r="BK374" s="158">
        <f>ROUND($I$374*$H$374,2)</f>
        <v>0</v>
      </c>
      <c r="BL374" s="93" t="s">
        <v>145</v>
      </c>
      <c r="BM374" s="93" t="s">
        <v>527</v>
      </c>
    </row>
    <row r="375" spans="2:51" s="6" customFormat="1" ht="15.75" customHeight="1">
      <c r="B375" s="159"/>
      <c r="C375" s="160"/>
      <c r="D375" s="161" t="s">
        <v>147</v>
      </c>
      <c r="E375" s="162"/>
      <c r="F375" s="162" t="s">
        <v>474</v>
      </c>
      <c r="G375" s="160"/>
      <c r="H375" s="160"/>
      <c r="J375" s="160"/>
      <c r="K375" s="160"/>
      <c r="L375" s="163"/>
      <c r="M375" s="164"/>
      <c r="N375" s="160"/>
      <c r="O375" s="160"/>
      <c r="P375" s="160"/>
      <c r="Q375" s="160"/>
      <c r="R375" s="160"/>
      <c r="S375" s="160"/>
      <c r="T375" s="165"/>
      <c r="AT375" s="166" t="s">
        <v>147</v>
      </c>
      <c r="AU375" s="166" t="s">
        <v>157</v>
      </c>
      <c r="AV375" s="166" t="s">
        <v>20</v>
      </c>
      <c r="AW375" s="166" t="s">
        <v>97</v>
      </c>
      <c r="AX375" s="166" t="s">
        <v>73</v>
      </c>
      <c r="AY375" s="166" t="s">
        <v>139</v>
      </c>
    </row>
    <row r="376" spans="2:51" s="6" customFormat="1" ht="15.75" customHeight="1">
      <c r="B376" s="159"/>
      <c r="C376" s="160"/>
      <c r="D376" s="169" t="s">
        <v>147</v>
      </c>
      <c r="E376" s="160"/>
      <c r="F376" s="162" t="s">
        <v>475</v>
      </c>
      <c r="G376" s="160"/>
      <c r="H376" s="160"/>
      <c r="J376" s="160"/>
      <c r="K376" s="160"/>
      <c r="L376" s="163"/>
      <c r="M376" s="164"/>
      <c r="N376" s="160"/>
      <c r="O376" s="160"/>
      <c r="P376" s="160"/>
      <c r="Q376" s="160"/>
      <c r="R376" s="160"/>
      <c r="S376" s="160"/>
      <c r="T376" s="165"/>
      <c r="AT376" s="166" t="s">
        <v>147</v>
      </c>
      <c r="AU376" s="166" t="s">
        <v>157</v>
      </c>
      <c r="AV376" s="166" t="s">
        <v>20</v>
      </c>
      <c r="AW376" s="166" t="s">
        <v>97</v>
      </c>
      <c r="AX376" s="166" t="s">
        <v>73</v>
      </c>
      <c r="AY376" s="166" t="s">
        <v>139</v>
      </c>
    </row>
    <row r="377" spans="2:51" s="6" customFormat="1" ht="15.75" customHeight="1">
      <c r="B377" s="159"/>
      <c r="C377" s="160"/>
      <c r="D377" s="169" t="s">
        <v>147</v>
      </c>
      <c r="E377" s="160"/>
      <c r="F377" s="162" t="s">
        <v>155</v>
      </c>
      <c r="G377" s="160"/>
      <c r="H377" s="160"/>
      <c r="J377" s="160"/>
      <c r="K377" s="160"/>
      <c r="L377" s="163"/>
      <c r="M377" s="164"/>
      <c r="N377" s="160"/>
      <c r="O377" s="160"/>
      <c r="P377" s="160"/>
      <c r="Q377" s="160"/>
      <c r="R377" s="160"/>
      <c r="S377" s="160"/>
      <c r="T377" s="165"/>
      <c r="AT377" s="166" t="s">
        <v>147</v>
      </c>
      <c r="AU377" s="166" t="s">
        <v>157</v>
      </c>
      <c r="AV377" s="166" t="s">
        <v>20</v>
      </c>
      <c r="AW377" s="166" t="s">
        <v>97</v>
      </c>
      <c r="AX377" s="166" t="s">
        <v>73</v>
      </c>
      <c r="AY377" s="166" t="s">
        <v>139</v>
      </c>
    </row>
    <row r="378" spans="2:51" s="6" customFormat="1" ht="15.75" customHeight="1">
      <c r="B378" s="159"/>
      <c r="C378" s="160"/>
      <c r="D378" s="169" t="s">
        <v>147</v>
      </c>
      <c r="E378" s="160"/>
      <c r="F378" s="162" t="s">
        <v>528</v>
      </c>
      <c r="G378" s="160"/>
      <c r="H378" s="160"/>
      <c r="J378" s="160"/>
      <c r="K378" s="160"/>
      <c r="L378" s="163"/>
      <c r="M378" s="164"/>
      <c r="N378" s="160"/>
      <c r="O378" s="160"/>
      <c r="P378" s="160"/>
      <c r="Q378" s="160"/>
      <c r="R378" s="160"/>
      <c r="S378" s="160"/>
      <c r="T378" s="165"/>
      <c r="AT378" s="166" t="s">
        <v>147</v>
      </c>
      <c r="AU378" s="166" t="s">
        <v>157</v>
      </c>
      <c r="AV378" s="166" t="s">
        <v>20</v>
      </c>
      <c r="AW378" s="166" t="s">
        <v>97</v>
      </c>
      <c r="AX378" s="166" t="s">
        <v>73</v>
      </c>
      <c r="AY378" s="166" t="s">
        <v>139</v>
      </c>
    </row>
    <row r="379" spans="2:51" s="6" customFormat="1" ht="15.75" customHeight="1">
      <c r="B379" s="159"/>
      <c r="C379" s="160"/>
      <c r="D379" s="169" t="s">
        <v>147</v>
      </c>
      <c r="E379" s="160"/>
      <c r="F379" s="162" t="s">
        <v>477</v>
      </c>
      <c r="G379" s="160"/>
      <c r="H379" s="160"/>
      <c r="J379" s="160"/>
      <c r="K379" s="160"/>
      <c r="L379" s="163"/>
      <c r="M379" s="164"/>
      <c r="N379" s="160"/>
      <c r="O379" s="160"/>
      <c r="P379" s="160"/>
      <c r="Q379" s="160"/>
      <c r="R379" s="160"/>
      <c r="S379" s="160"/>
      <c r="T379" s="165"/>
      <c r="AT379" s="166" t="s">
        <v>147</v>
      </c>
      <c r="AU379" s="166" t="s">
        <v>157</v>
      </c>
      <c r="AV379" s="166" t="s">
        <v>20</v>
      </c>
      <c r="AW379" s="166" t="s">
        <v>97</v>
      </c>
      <c r="AX379" s="166" t="s">
        <v>73</v>
      </c>
      <c r="AY379" s="166" t="s">
        <v>139</v>
      </c>
    </row>
    <row r="380" spans="2:51" s="6" customFormat="1" ht="15.75" customHeight="1">
      <c r="B380" s="167"/>
      <c r="C380" s="168"/>
      <c r="D380" s="169" t="s">
        <v>147</v>
      </c>
      <c r="E380" s="168"/>
      <c r="F380" s="170" t="s">
        <v>529</v>
      </c>
      <c r="G380" s="168"/>
      <c r="H380" s="171">
        <v>880</v>
      </c>
      <c r="J380" s="168"/>
      <c r="K380" s="168"/>
      <c r="L380" s="172"/>
      <c r="M380" s="173"/>
      <c r="N380" s="168"/>
      <c r="O380" s="168"/>
      <c r="P380" s="168"/>
      <c r="Q380" s="168"/>
      <c r="R380" s="168"/>
      <c r="S380" s="168"/>
      <c r="T380" s="174"/>
      <c r="AT380" s="175" t="s">
        <v>147</v>
      </c>
      <c r="AU380" s="175" t="s">
        <v>157</v>
      </c>
      <c r="AV380" s="175" t="s">
        <v>82</v>
      </c>
      <c r="AW380" s="175" t="s">
        <v>97</v>
      </c>
      <c r="AX380" s="175" t="s">
        <v>20</v>
      </c>
      <c r="AY380" s="175" t="s">
        <v>139</v>
      </c>
    </row>
    <row r="381" spans="2:65" s="6" customFormat="1" ht="15.75" customHeight="1">
      <c r="B381" s="23"/>
      <c r="C381" s="192" t="s">
        <v>530</v>
      </c>
      <c r="D381" s="192" t="s">
        <v>219</v>
      </c>
      <c r="E381" s="193" t="s">
        <v>531</v>
      </c>
      <c r="F381" s="194" t="s">
        <v>532</v>
      </c>
      <c r="G381" s="195" t="s">
        <v>172</v>
      </c>
      <c r="H381" s="196">
        <v>6.5</v>
      </c>
      <c r="I381" s="197"/>
      <c r="J381" s="198">
        <f>ROUND($I$381*$H$381,2)</f>
        <v>0</v>
      </c>
      <c r="K381" s="194"/>
      <c r="L381" s="199"/>
      <c r="M381" s="200"/>
      <c r="N381" s="201" t="s">
        <v>44</v>
      </c>
      <c r="O381" s="24"/>
      <c r="P381" s="156">
        <f>$O$381*$H$381</f>
        <v>0</v>
      </c>
      <c r="Q381" s="156">
        <v>0</v>
      </c>
      <c r="R381" s="156">
        <f>$Q$381*$H$381</f>
        <v>0</v>
      </c>
      <c r="S381" s="156">
        <v>0</v>
      </c>
      <c r="T381" s="157">
        <f>$S$381*$H$381</f>
        <v>0</v>
      </c>
      <c r="AR381" s="93" t="s">
        <v>192</v>
      </c>
      <c r="AT381" s="93" t="s">
        <v>219</v>
      </c>
      <c r="AU381" s="93" t="s">
        <v>157</v>
      </c>
      <c r="AY381" s="6" t="s">
        <v>139</v>
      </c>
      <c r="BE381" s="158">
        <f>IF($N$381="základní",$J$381,0)</f>
        <v>0</v>
      </c>
      <c r="BF381" s="158">
        <f>IF($N$381="snížená",$J$381,0)</f>
        <v>0</v>
      </c>
      <c r="BG381" s="158">
        <f>IF($N$381="zákl. přenesená",$J$381,0)</f>
        <v>0</v>
      </c>
      <c r="BH381" s="158">
        <f>IF($N$381="sníž. přenesená",$J$381,0)</f>
        <v>0</v>
      </c>
      <c r="BI381" s="158">
        <f>IF($N$381="nulová",$J$381,0)</f>
        <v>0</v>
      </c>
      <c r="BJ381" s="93" t="s">
        <v>20</v>
      </c>
      <c r="BK381" s="158">
        <f>ROUND($I$381*$H$381,2)</f>
        <v>0</v>
      </c>
      <c r="BL381" s="93" t="s">
        <v>145</v>
      </c>
      <c r="BM381" s="93" t="s">
        <v>533</v>
      </c>
    </row>
    <row r="382" spans="2:51" s="6" customFormat="1" ht="15.75" customHeight="1">
      <c r="B382" s="159"/>
      <c r="C382" s="160"/>
      <c r="D382" s="161" t="s">
        <v>147</v>
      </c>
      <c r="E382" s="162"/>
      <c r="F382" s="162" t="s">
        <v>534</v>
      </c>
      <c r="G382" s="160"/>
      <c r="H382" s="160"/>
      <c r="J382" s="160"/>
      <c r="K382" s="160"/>
      <c r="L382" s="163"/>
      <c r="M382" s="164"/>
      <c r="N382" s="160"/>
      <c r="O382" s="160"/>
      <c r="P382" s="160"/>
      <c r="Q382" s="160"/>
      <c r="R382" s="160"/>
      <c r="S382" s="160"/>
      <c r="T382" s="165"/>
      <c r="AT382" s="166" t="s">
        <v>147</v>
      </c>
      <c r="AU382" s="166" t="s">
        <v>157</v>
      </c>
      <c r="AV382" s="166" t="s">
        <v>20</v>
      </c>
      <c r="AW382" s="166" t="s">
        <v>97</v>
      </c>
      <c r="AX382" s="166" t="s">
        <v>73</v>
      </c>
      <c r="AY382" s="166" t="s">
        <v>139</v>
      </c>
    </row>
    <row r="383" spans="2:51" s="6" customFormat="1" ht="15.75" customHeight="1">
      <c r="B383" s="167"/>
      <c r="C383" s="168"/>
      <c r="D383" s="169" t="s">
        <v>147</v>
      </c>
      <c r="E383" s="168"/>
      <c r="F383" s="170" t="s">
        <v>535</v>
      </c>
      <c r="G383" s="168"/>
      <c r="H383" s="171">
        <v>6.5</v>
      </c>
      <c r="J383" s="168"/>
      <c r="K383" s="168"/>
      <c r="L383" s="172"/>
      <c r="M383" s="173"/>
      <c r="N383" s="168"/>
      <c r="O383" s="168"/>
      <c r="P383" s="168"/>
      <c r="Q383" s="168"/>
      <c r="R383" s="168"/>
      <c r="S383" s="168"/>
      <c r="T383" s="174"/>
      <c r="AT383" s="175" t="s">
        <v>147</v>
      </c>
      <c r="AU383" s="175" t="s">
        <v>157</v>
      </c>
      <c r="AV383" s="175" t="s">
        <v>82</v>
      </c>
      <c r="AW383" s="175" t="s">
        <v>97</v>
      </c>
      <c r="AX383" s="175" t="s">
        <v>20</v>
      </c>
      <c r="AY383" s="175" t="s">
        <v>139</v>
      </c>
    </row>
    <row r="384" spans="2:65" s="6" customFormat="1" ht="15.75" customHeight="1">
      <c r="B384" s="23"/>
      <c r="C384" s="192" t="s">
        <v>536</v>
      </c>
      <c r="D384" s="192" t="s">
        <v>219</v>
      </c>
      <c r="E384" s="193" t="s">
        <v>537</v>
      </c>
      <c r="F384" s="194" t="s">
        <v>538</v>
      </c>
      <c r="G384" s="195" t="s">
        <v>172</v>
      </c>
      <c r="H384" s="196">
        <v>83</v>
      </c>
      <c r="I384" s="197"/>
      <c r="J384" s="198">
        <f>ROUND($I$384*$H$384,2)</f>
        <v>0</v>
      </c>
      <c r="K384" s="194"/>
      <c r="L384" s="199"/>
      <c r="M384" s="200"/>
      <c r="N384" s="201" t="s">
        <v>44</v>
      </c>
      <c r="O384" s="24"/>
      <c r="P384" s="156">
        <f>$O$384*$H$384</f>
        <v>0</v>
      </c>
      <c r="Q384" s="156">
        <v>0</v>
      </c>
      <c r="R384" s="156">
        <f>$Q$384*$H$384</f>
        <v>0</v>
      </c>
      <c r="S384" s="156">
        <v>0</v>
      </c>
      <c r="T384" s="157">
        <f>$S$384*$H$384</f>
        <v>0</v>
      </c>
      <c r="AR384" s="93" t="s">
        <v>192</v>
      </c>
      <c r="AT384" s="93" t="s">
        <v>219</v>
      </c>
      <c r="AU384" s="93" t="s">
        <v>157</v>
      </c>
      <c r="AY384" s="6" t="s">
        <v>139</v>
      </c>
      <c r="BE384" s="158">
        <f>IF($N$384="základní",$J$384,0)</f>
        <v>0</v>
      </c>
      <c r="BF384" s="158">
        <f>IF($N$384="snížená",$J$384,0)</f>
        <v>0</v>
      </c>
      <c r="BG384" s="158">
        <f>IF($N$384="zákl. přenesená",$J$384,0)</f>
        <v>0</v>
      </c>
      <c r="BH384" s="158">
        <f>IF($N$384="sníž. přenesená",$J$384,0)</f>
        <v>0</v>
      </c>
      <c r="BI384" s="158">
        <f>IF($N$384="nulová",$J$384,0)</f>
        <v>0</v>
      </c>
      <c r="BJ384" s="93" t="s">
        <v>20</v>
      </c>
      <c r="BK384" s="158">
        <f>ROUND($I$384*$H$384,2)</f>
        <v>0</v>
      </c>
      <c r="BL384" s="93" t="s">
        <v>145</v>
      </c>
      <c r="BM384" s="93" t="s">
        <v>539</v>
      </c>
    </row>
    <row r="385" spans="2:51" s="6" customFormat="1" ht="15.75" customHeight="1">
      <c r="B385" s="159"/>
      <c r="C385" s="160"/>
      <c r="D385" s="161" t="s">
        <v>147</v>
      </c>
      <c r="E385" s="162"/>
      <c r="F385" s="162" t="s">
        <v>540</v>
      </c>
      <c r="G385" s="160"/>
      <c r="H385" s="160"/>
      <c r="J385" s="160"/>
      <c r="K385" s="160"/>
      <c r="L385" s="163"/>
      <c r="M385" s="164"/>
      <c r="N385" s="160"/>
      <c r="O385" s="160"/>
      <c r="P385" s="160"/>
      <c r="Q385" s="160"/>
      <c r="R385" s="160"/>
      <c r="S385" s="160"/>
      <c r="T385" s="165"/>
      <c r="AT385" s="166" t="s">
        <v>147</v>
      </c>
      <c r="AU385" s="166" t="s">
        <v>157</v>
      </c>
      <c r="AV385" s="166" t="s">
        <v>20</v>
      </c>
      <c r="AW385" s="166" t="s">
        <v>97</v>
      </c>
      <c r="AX385" s="166" t="s">
        <v>73</v>
      </c>
      <c r="AY385" s="166" t="s">
        <v>139</v>
      </c>
    </row>
    <row r="386" spans="2:51" s="6" customFormat="1" ht="15.75" customHeight="1">
      <c r="B386" s="167"/>
      <c r="C386" s="168"/>
      <c r="D386" s="169" t="s">
        <v>147</v>
      </c>
      <c r="E386" s="168"/>
      <c r="F386" s="170" t="s">
        <v>541</v>
      </c>
      <c r="G386" s="168"/>
      <c r="H386" s="171">
        <v>83</v>
      </c>
      <c r="J386" s="168"/>
      <c r="K386" s="168"/>
      <c r="L386" s="172"/>
      <c r="M386" s="173"/>
      <c r="N386" s="168"/>
      <c r="O386" s="168"/>
      <c r="P386" s="168"/>
      <c r="Q386" s="168"/>
      <c r="R386" s="168"/>
      <c r="S386" s="168"/>
      <c r="T386" s="174"/>
      <c r="AT386" s="175" t="s">
        <v>147</v>
      </c>
      <c r="AU386" s="175" t="s">
        <v>157</v>
      </c>
      <c r="AV386" s="175" t="s">
        <v>82</v>
      </c>
      <c r="AW386" s="175" t="s">
        <v>97</v>
      </c>
      <c r="AX386" s="175" t="s">
        <v>20</v>
      </c>
      <c r="AY386" s="175" t="s">
        <v>139</v>
      </c>
    </row>
    <row r="387" spans="2:65" s="6" customFormat="1" ht="15.75" customHeight="1">
      <c r="B387" s="23"/>
      <c r="C387" s="192" t="s">
        <v>542</v>
      </c>
      <c r="D387" s="192" t="s">
        <v>219</v>
      </c>
      <c r="E387" s="193" t="s">
        <v>543</v>
      </c>
      <c r="F387" s="194" t="s">
        <v>544</v>
      </c>
      <c r="G387" s="195" t="s">
        <v>172</v>
      </c>
      <c r="H387" s="196">
        <v>889</v>
      </c>
      <c r="I387" s="197"/>
      <c r="J387" s="198">
        <f>ROUND($I$387*$H$387,2)</f>
        <v>0</v>
      </c>
      <c r="K387" s="194"/>
      <c r="L387" s="199"/>
      <c r="M387" s="200"/>
      <c r="N387" s="201" t="s">
        <v>44</v>
      </c>
      <c r="O387" s="24"/>
      <c r="P387" s="156">
        <f>$O$387*$H$387</f>
        <v>0</v>
      </c>
      <c r="Q387" s="156">
        <v>0</v>
      </c>
      <c r="R387" s="156">
        <f>$Q$387*$H$387</f>
        <v>0</v>
      </c>
      <c r="S387" s="156">
        <v>0</v>
      </c>
      <c r="T387" s="157">
        <f>$S$387*$H$387</f>
        <v>0</v>
      </c>
      <c r="AR387" s="93" t="s">
        <v>192</v>
      </c>
      <c r="AT387" s="93" t="s">
        <v>219</v>
      </c>
      <c r="AU387" s="93" t="s">
        <v>157</v>
      </c>
      <c r="AY387" s="6" t="s">
        <v>139</v>
      </c>
      <c r="BE387" s="158">
        <f>IF($N$387="základní",$J$387,0)</f>
        <v>0</v>
      </c>
      <c r="BF387" s="158">
        <f>IF($N$387="snížená",$J$387,0)</f>
        <v>0</v>
      </c>
      <c r="BG387" s="158">
        <f>IF($N$387="zákl. přenesená",$J$387,0)</f>
        <v>0</v>
      </c>
      <c r="BH387" s="158">
        <f>IF($N$387="sníž. přenesená",$J$387,0)</f>
        <v>0</v>
      </c>
      <c r="BI387" s="158">
        <f>IF($N$387="nulová",$J$387,0)</f>
        <v>0</v>
      </c>
      <c r="BJ387" s="93" t="s">
        <v>20</v>
      </c>
      <c r="BK387" s="158">
        <f>ROUND($I$387*$H$387,2)</f>
        <v>0</v>
      </c>
      <c r="BL387" s="93" t="s">
        <v>145</v>
      </c>
      <c r="BM387" s="93" t="s">
        <v>545</v>
      </c>
    </row>
    <row r="388" spans="2:51" s="6" customFormat="1" ht="15.75" customHeight="1">
      <c r="B388" s="159"/>
      <c r="C388" s="160"/>
      <c r="D388" s="161" t="s">
        <v>147</v>
      </c>
      <c r="E388" s="162"/>
      <c r="F388" s="162" t="s">
        <v>501</v>
      </c>
      <c r="G388" s="160"/>
      <c r="H388" s="160"/>
      <c r="J388" s="160"/>
      <c r="K388" s="160"/>
      <c r="L388" s="163"/>
      <c r="M388" s="164"/>
      <c r="N388" s="160"/>
      <c r="O388" s="160"/>
      <c r="P388" s="160"/>
      <c r="Q388" s="160"/>
      <c r="R388" s="160"/>
      <c r="S388" s="160"/>
      <c r="T388" s="165"/>
      <c r="AT388" s="166" t="s">
        <v>147</v>
      </c>
      <c r="AU388" s="166" t="s">
        <v>157</v>
      </c>
      <c r="AV388" s="166" t="s">
        <v>20</v>
      </c>
      <c r="AW388" s="166" t="s">
        <v>97</v>
      </c>
      <c r="AX388" s="166" t="s">
        <v>73</v>
      </c>
      <c r="AY388" s="166" t="s">
        <v>139</v>
      </c>
    </row>
    <row r="389" spans="2:51" s="6" customFormat="1" ht="15.75" customHeight="1">
      <c r="B389" s="167"/>
      <c r="C389" s="168"/>
      <c r="D389" s="169" t="s">
        <v>147</v>
      </c>
      <c r="E389" s="168"/>
      <c r="F389" s="170" t="s">
        <v>546</v>
      </c>
      <c r="G389" s="168"/>
      <c r="H389" s="171">
        <v>889</v>
      </c>
      <c r="J389" s="168"/>
      <c r="K389" s="168"/>
      <c r="L389" s="172"/>
      <c r="M389" s="173"/>
      <c r="N389" s="168"/>
      <c r="O389" s="168"/>
      <c r="P389" s="168"/>
      <c r="Q389" s="168"/>
      <c r="R389" s="168"/>
      <c r="S389" s="168"/>
      <c r="T389" s="174"/>
      <c r="AT389" s="175" t="s">
        <v>147</v>
      </c>
      <c r="AU389" s="175" t="s">
        <v>157</v>
      </c>
      <c r="AV389" s="175" t="s">
        <v>82</v>
      </c>
      <c r="AW389" s="175" t="s">
        <v>97</v>
      </c>
      <c r="AX389" s="175" t="s">
        <v>20</v>
      </c>
      <c r="AY389" s="175" t="s">
        <v>139</v>
      </c>
    </row>
    <row r="390" spans="2:65" s="6" customFormat="1" ht="15.75" customHeight="1">
      <c r="B390" s="23"/>
      <c r="C390" s="147" t="s">
        <v>547</v>
      </c>
      <c r="D390" s="147" t="s">
        <v>141</v>
      </c>
      <c r="E390" s="148" t="s">
        <v>445</v>
      </c>
      <c r="F390" s="149" t="s">
        <v>446</v>
      </c>
      <c r="G390" s="150" t="s">
        <v>172</v>
      </c>
      <c r="H390" s="151">
        <v>966</v>
      </c>
      <c r="I390" s="152"/>
      <c r="J390" s="153">
        <f>ROUND($I$390*$H$390,2)</f>
        <v>0</v>
      </c>
      <c r="K390" s="149"/>
      <c r="L390" s="43"/>
      <c r="M390" s="154"/>
      <c r="N390" s="155" t="s">
        <v>44</v>
      </c>
      <c r="O390" s="24"/>
      <c r="P390" s="156">
        <f>$O$390*$H$390</f>
        <v>0</v>
      </c>
      <c r="Q390" s="156">
        <v>0</v>
      </c>
      <c r="R390" s="156">
        <f>$Q$390*$H$390</f>
        <v>0</v>
      </c>
      <c r="S390" s="156">
        <v>0</v>
      </c>
      <c r="T390" s="157">
        <f>$S$390*$H$390</f>
        <v>0</v>
      </c>
      <c r="AR390" s="93" t="s">
        <v>145</v>
      </c>
      <c r="AT390" s="93" t="s">
        <v>141</v>
      </c>
      <c r="AU390" s="93" t="s">
        <v>157</v>
      </c>
      <c r="AY390" s="6" t="s">
        <v>139</v>
      </c>
      <c r="BE390" s="158">
        <f>IF($N$390="základní",$J$390,0)</f>
        <v>0</v>
      </c>
      <c r="BF390" s="158">
        <f>IF($N$390="snížená",$J$390,0)</f>
        <v>0</v>
      </c>
      <c r="BG390" s="158">
        <f>IF($N$390="zákl. přenesená",$J$390,0)</f>
        <v>0</v>
      </c>
      <c r="BH390" s="158">
        <f>IF($N$390="sníž. přenesená",$J$390,0)</f>
        <v>0</v>
      </c>
      <c r="BI390" s="158">
        <f>IF($N$390="nulová",$J$390,0)</f>
        <v>0</v>
      </c>
      <c r="BJ390" s="93" t="s">
        <v>20</v>
      </c>
      <c r="BK390" s="158">
        <f>ROUND($I$390*$H$390,2)</f>
        <v>0</v>
      </c>
      <c r="BL390" s="93" t="s">
        <v>145</v>
      </c>
      <c r="BM390" s="93" t="s">
        <v>548</v>
      </c>
    </row>
    <row r="391" spans="2:51" s="6" customFormat="1" ht="15.75" customHeight="1">
      <c r="B391" s="159"/>
      <c r="C391" s="160"/>
      <c r="D391" s="161" t="s">
        <v>147</v>
      </c>
      <c r="E391" s="162"/>
      <c r="F391" s="162" t="s">
        <v>549</v>
      </c>
      <c r="G391" s="160"/>
      <c r="H391" s="160"/>
      <c r="J391" s="160"/>
      <c r="K391" s="160"/>
      <c r="L391" s="163"/>
      <c r="M391" s="164"/>
      <c r="N391" s="160"/>
      <c r="O391" s="160"/>
      <c r="P391" s="160"/>
      <c r="Q391" s="160"/>
      <c r="R391" s="160"/>
      <c r="S391" s="160"/>
      <c r="T391" s="165"/>
      <c r="AT391" s="166" t="s">
        <v>147</v>
      </c>
      <c r="AU391" s="166" t="s">
        <v>157</v>
      </c>
      <c r="AV391" s="166" t="s">
        <v>20</v>
      </c>
      <c r="AW391" s="166" t="s">
        <v>97</v>
      </c>
      <c r="AX391" s="166" t="s">
        <v>73</v>
      </c>
      <c r="AY391" s="166" t="s">
        <v>139</v>
      </c>
    </row>
    <row r="392" spans="2:51" s="6" customFormat="1" ht="15.75" customHeight="1">
      <c r="B392" s="167"/>
      <c r="C392" s="168"/>
      <c r="D392" s="169" t="s">
        <v>147</v>
      </c>
      <c r="E392" s="168"/>
      <c r="F392" s="170" t="s">
        <v>550</v>
      </c>
      <c r="G392" s="168"/>
      <c r="H392" s="171">
        <v>966</v>
      </c>
      <c r="J392" s="168"/>
      <c r="K392" s="168"/>
      <c r="L392" s="172"/>
      <c r="M392" s="173"/>
      <c r="N392" s="168"/>
      <c r="O392" s="168"/>
      <c r="P392" s="168"/>
      <c r="Q392" s="168"/>
      <c r="R392" s="168"/>
      <c r="S392" s="168"/>
      <c r="T392" s="174"/>
      <c r="AT392" s="175" t="s">
        <v>147</v>
      </c>
      <c r="AU392" s="175" t="s">
        <v>157</v>
      </c>
      <c r="AV392" s="175" t="s">
        <v>82</v>
      </c>
      <c r="AW392" s="175" t="s">
        <v>97</v>
      </c>
      <c r="AX392" s="175" t="s">
        <v>20</v>
      </c>
      <c r="AY392" s="175" t="s">
        <v>139</v>
      </c>
    </row>
    <row r="393" spans="2:65" s="6" customFormat="1" ht="15.75" customHeight="1">
      <c r="B393" s="23"/>
      <c r="C393" s="147" t="s">
        <v>551</v>
      </c>
      <c r="D393" s="147" t="s">
        <v>141</v>
      </c>
      <c r="E393" s="148" t="s">
        <v>449</v>
      </c>
      <c r="F393" s="149" t="s">
        <v>450</v>
      </c>
      <c r="G393" s="150" t="s">
        <v>172</v>
      </c>
      <c r="H393" s="151">
        <v>966</v>
      </c>
      <c r="I393" s="152"/>
      <c r="J393" s="153">
        <f>ROUND($I$393*$H$393,2)</f>
        <v>0</v>
      </c>
      <c r="K393" s="149"/>
      <c r="L393" s="43"/>
      <c r="M393" s="154"/>
      <c r="N393" s="155" t="s">
        <v>44</v>
      </c>
      <c r="O393" s="24"/>
      <c r="P393" s="156">
        <f>$O$393*$H$393</f>
        <v>0</v>
      </c>
      <c r="Q393" s="156">
        <v>0</v>
      </c>
      <c r="R393" s="156">
        <f>$Q$393*$H$393</f>
        <v>0</v>
      </c>
      <c r="S393" s="156">
        <v>0</v>
      </c>
      <c r="T393" s="157">
        <f>$S$393*$H$393</f>
        <v>0</v>
      </c>
      <c r="AR393" s="93" t="s">
        <v>145</v>
      </c>
      <c r="AT393" s="93" t="s">
        <v>141</v>
      </c>
      <c r="AU393" s="93" t="s">
        <v>157</v>
      </c>
      <c r="AY393" s="6" t="s">
        <v>139</v>
      </c>
      <c r="BE393" s="158">
        <f>IF($N$393="základní",$J$393,0)</f>
        <v>0</v>
      </c>
      <c r="BF393" s="158">
        <f>IF($N$393="snížená",$J$393,0)</f>
        <v>0</v>
      </c>
      <c r="BG393" s="158">
        <f>IF($N$393="zákl. přenesená",$J$393,0)</f>
        <v>0</v>
      </c>
      <c r="BH393" s="158">
        <f>IF($N$393="sníž. přenesená",$J$393,0)</f>
        <v>0</v>
      </c>
      <c r="BI393" s="158">
        <f>IF($N$393="nulová",$J$393,0)</f>
        <v>0</v>
      </c>
      <c r="BJ393" s="93" t="s">
        <v>20</v>
      </c>
      <c r="BK393" s="158">
        <f>ROUND($I$393*$H$393,2)</f>
        <v>0</v>
      </c>
      <c r="BL393" s="93" t="s">
        <v>145</v>
      </c>
      <c r="BM393" s="93" t="s">
        <v>552</v>
      </c>
    </row>
    <row r="394" spans="2:51" s="6" customFormat="1" ht="15.75" customHeight="1">
      <c r="B394" s="159"/>
      <c r="C394" s="160"/>
      <c r="D394" s="161" t="s">
        <v>147</v>
      </c>
      <c r="E394" s="162"/>
      <c r="F394" s="162" t="s">
        <v>553</v>
      </c>
      <c r="G394" s="160"/>
      <c r="H394" s="160"/>
      <c r="J394" s="160"/>
      <c r="K394" s="160"/>
      <c r="L394" s="163"/>
      <c r="M394" s="164"/>
      <c r="N394" s="160"/>
      <c r="O394" s="160"/>
      <c r="P394" s="160"/>
      <c r="Q394" s="160"/>
      <c r="R394" s="160"/>
      <c r="S394" s="160"/>
      <c r="T394" s="165"/>
      <c r="AT394" s="166" t="s">
        <v>147</v>
      </c>
      <c r="AU394" s="166" t="s">
        <v>157</v>
      </c>
      <c r="AV394" s="166" t="s">
        <v>20</v>
      </c>
      <c r="AW394" s="166" t="s">
        <v>97</v>
      </c>
      <c r="AX394" s="166" t="s">
        <v>73</v>
      </c>
      <c r="AY394" s="166" t="s">
        <v>139</v>
      </c>
    </row>
    <row r="395" spans="2:51" s="6" customFormat="1" ht="15.75" customHeight="1">
      <c r="B395" s="167"/>
      <c r="C395" s="168"/>
      <c r="D395" s="169" t="s">
        <v>147</v>
      </c>
      <c r="E395" s="168"/>
      <c r="F395" s="170" t="s">
        <v>550</v>
      </c>
      <c r="G395" s="168"/>
      <c r="H395" s="171">
        <v>966</v>
      </c>
      <c r="J395" s="168"/>
      <c r="K395" s="168"/>
      <c r="L395" s="172"/>
      <c r="M395" s="173"/>
      <c r="N395" s="168"/>
      <c r="O395" s="168"/>
      <c r="P395" s="168"/>
      <c r="Q395" s="168"/>
      <c r="R395" s="168"/>
      <c r="S395" s="168"/>
      <c r="T395" s="174"/>
      <c r="AT395" s="175" t="s">
        <v>147</v>
      </c>
      <c r="AU395" s="175" t="s">
        <v>157</v>
      </c>
      <c r="AV395" s="175" t="s">
        <v>82</v>
      </c>
      <c r="AW395" s="175" t="s">
        <v>97</v>
      </c>
      <c r="AX395" s="175" t="s">
        <v>20</v>
      </c>
      <c r="AY395" s="175" t="s">
        <v>139</v>
      </c>
    </row>
    <row r="396" spans="2:63" s="134" customFormat="1" ht="23.25" customHeight="1">
      <c r="B396" s="135"/>
      <c r="C396" s="136"/>
      <c r="D396" s="136" t="s">
        <v>72</v>
      </c>
      <c r="E396" s="145" t="s">
        <v>554</v>
      </c>
      <c r="F396" s="145" t="s">
        <v>555</v>
      </c>
      <c r="G396" s="136"/>
      <c r="H396" s="136"/>
      <c r="J396" s="146">
        <f>$BK$396</f>
        <v>0</v>
      </c>
      <c r="K396" s="136"/>
      <c r="L396" s="139"/>
      <c r="M396" s="140"/>
      <c r="N396" s="136"/>
      <c r="O396" s="136"/>
      <c r="P396" s="141">
        <f>SUM($P$397:$P$413)</f>
        <v>0</v>
      </c>
      <c r="Q396" s="136"/>
      <c r="R396" s="141">
        <f>SUM($R$397:$R$413)</f>
        <v>171.25200000000004</v>
      </c>
      <c r="S396" s="136"/>
      <c r="T396" s="142">
        <f>SUM($T$397:$T$413)</f>
        <v>0</v>
      </c>
      <c r="AR396" s="143" t="s">
        <v>20</v>
      </c>
      <c r="AT396" s="143" t="s">
        <v>72</v>
      </c>
      <c r="AU396" s="143" t="s">
        <v>82</v>
      </c>
      <c r="AY396" s="143" t="s">
        <v>139</v>
      </c>
      <c r="BK396" s="144">
        <f>SUM($BK$397:$BK$413)</f>
        <v>0</v>
      </c>
    </row>
    <row r="397" spans="2:65" s="6" customFormat="1" ht="15.75" customHeight="1">
      <c r="B397" s="23"/>
      <c r="C397" s="147" t="s">
        <v>556</v>
      </c>
      <c r="D397" s="147" t="s">
        <v>141</v>
      </c>
      <c r="E397" s="148" t="s">
        <v>557</v>
      </c>
      <c r="F397" s="149" t="s">
        <v>558</v>
      </c>
      <c r="G397" s="150" t="s">
        <v>172</v>
      </c>
      <c r="H397" s="151">
        <v>845</v>
      </c>
      <c r="I397" s="152"/>
      <c r="J397" s="153">
        <f>ROUND($I$397*$H$397,2)</f>
        <v>0</v>
      </c>
      <c r="K397" s="149"/>
      <c r="L397" s="43"/>
      <c r="M397" s="154"/>
      <c r="N397" s="155" t="s">
        <v>44</v>
      </c>
      <c r="O397" s="24"/>
      <c r="P397" s="156">
        <f>$O$397*$H$397</f>
        <v>0</v>
      </c>
      <c r="Q397" s="156">
        <v>0.08425</v>
      </c>
      <c r="R397" s="156">
        <f>$Q$397*$H$397</f>
        <v>71.19125000000001</v>
      </c>
      <c r="S397" s="156">
        <v>0</v>
      </c>
      <c r="T397" s="157">
        <f>$S$397*$H$397</f>
        <v>0</v>
      </c>
      <c r="AR397" s="93" t="s">
        <v>145</v>
      </c>
      <c r="AT397" s="93" t="s">
        <v>141</v>
      </c>
      <c r="AU397" s="93" t="s">
        <v>157</v>
      </c>
      <c r="AY397" s="6" t="s">
        <v>139</v>
      </c>
      <c r="BE397" s="158">
        <f>IF($N$397="základní",$J$397,0)</f>
        <v>0</v>
      </c>
      <c r="BF397" s="158">
        <f>IF($N$397="snížená",$J$397,0)</f>
        <v>0</v>
      </c>
      <c r="BG397" s="158">
        <f>IF($N$397="zákl. přenesená",$J$397,0)</f>
        <v>0</v>
      </c>
      <c r="BH397" s="158">
        <f>IF($N$397="sníž. přenesená",$J$397,0)</f>
        <v>0</v>
      </c>
      <c r="BI397" s="158">
        <f>IF($N$397="nulová",$J$397,0)</f>
        <v>0</v>
      </c>
      <c r="BJ397" s="93" t="s">
        <v>20</v>
      </c>
      <c r="BK397" s="158">
        <f>ROUND($I$397*$H$397,2)</f>
        <v>0</v>
      </c>
      <c r="BL397" s="93" t="s">
        <v>145</v>
      </c>
      <c r="BM397" s="93" t="s">
        <v>559</v>
      </c>
    </row>
    <row r="398" spans="2:51" s="6" customFormat="1" ht="15.75" customHeight="1">
      <c r="B398" s="159"/>
      <c r="C398" s="160"/>
      <c r="D398" s="161" t="s">
        <v>147</v>
      </c>
      <c r="E398" s="162"/>
      <c r="F398" s="162" t="s">
        <v>155</v>
      </c>
      <c r="G398" s="160"/>
      <c r="H398" s="160"/>
      <c r="J398" s="160"/>
      <c r="K398" s="160"/>
      <c r="L398" s="163"/>
      <c r="M398" s="164"/>
      <c r="N398" s="160"/>
      <c r="O398" s="160"/>
      <c r="P398" s="160"/>
      <c r="Q398" s="160"/>
      <c r="R398" s="160"/>
      <c r="S398" s="160"/>
      <c r="T398" s="165"/>
      <c r="AT398" s="166" t="s">
        <v>147</v>
      </c>
      <c r="AU398" s="166" t="s">
        <v>157</v>
      </c>
      <c r="AV398" s="166" t="s">
        <v>20</v>
      </c>
      <c r="AW398" s="166" t="s">
        <v>97</v>
      </c>
      <c r="AX398" s="166" t="s">
        <v>73</v>
      </c>
      <c r="AY398" s="166" t="s">
        <v>139</v>
      </c>
    </row>
    <row r="399" spans="2:51" s="6" customFormat="1" ht="15.75" customHeight="1">
      <c r="B399" s="167"/>
      <c r="C399" s="168"/>
      <c r="D399" s="169" t="s">
        <v>147</v>
      </c>
      <c r="E399" s="168"/>
      <c r="F399" s="170" t="s">
        <v>560</v>
      </c>
      <c r="G399" s="168"/>
      <c r="H399" s="171">
        <v>845</v>
      </c>
      <c r="J399" s="168"/>
      <c r="K399" s="168"/>
      <c r="L399" s="172"/>
      <c r="M399" s="173"/>
      <c r="N399" s="168"/>
      <c r="O399" s="168"/>
      <c r="P399" s="168"/>
      <c r="Q399" s="168"/>
      <c r="R399" s="168"/>
      <c r="S399" s="168"/>
      <c r="T399" s="174"/>
      <c r="AT399" s="175" t="s">
        <v>147</v>
      </c>
      <c r="AU399" s="175" t="s">
        <v>157</v>
      </c>
      <c r="AV399" s="175" t="s">
        <v>82</v>
      </c>
      <c r="AW399" s="175" t="s">
        <v>97</v>
      </c>
      <c r="AX399" s="175" t="s">
        <v>20</v>
      </c>
      <c r="AY399" s="175" t="s">
        <v>139</v>
      </c>
    </row>
    <row r="400" spans="2:65" s="6" customFormat="1" ht="15.75" customHeight="1">
      <c r="B400" s="23"/>
      <c r="C400" s="147" t="s">
        <v>561</v>
      </c>
      <c r="D400" s="147" t="s">
        <v>141</v>
      </c>
      <c r="E400" s="148" t="s">
        <v>562</v>
      </c>
      <c r="F400" s="149" t="s">
        <v>563</v>
      </c>
      <c r="G400" s="150" t="s">
        <v>172</v>
      </c>
      <c r="H400" s="151">
        <v>9</v>
      </c>
      <c r="I400" s="152"/>
      <c r="J400" s="153">
        <f>ROUND($I$400*$H$400,2)</f>
        <v>0</v>
      </c>
      <c r="K400" s="149"/>
      <c r="L400" s="43"/>
      <c r="M400" s="154"/>
      <c r="N400" s="155" t="s">
        <v>44</v>
      </c>
      <c r="O400" s="24"/>
      <c r="P400" s="156">
        <f>$O$400*$H$400</f>
        <v>0</v>
      </c>
      <c r="Q400" s="156">
        <v>0.08425</v>
      </c>
      <c r="R400" s="156">
        <f>$Q$400*$H$400</f>
        <v>0.7582500000000001</v>
      </c>
      <c r="S400" s="156">
        <v>0</v>
      </c>
      <c r="T400" s="157">
        <f>$S$400*$H$400</f>
        <v>0</v>
      </c>
      <c r="AR400" s="93" t="s">
        <v>145</v>
      </c>
      <c r="AT400" s="93" t="s">
        <v>141</v>
      </c>
      <c r="AU400" s="93" t="s">
        <v>157</v>
      </c>
      <c r="AY400" s="6" t="s">
        <v>139</v>
      </c>
      <c r="BE400" s="158">
        <f>IF($N$400="základní",$J$400,0)</f>
        <v>0</v>
      </c>
      <c r="BF400" s="158">
        <f>IF($N$400="snížená",$J$400,0)</f>
        <v>0</v>
      </c>
      <c r="BG400" s="158">
        <f>IF($N$400="zákl. přenesená",$J$400,0)</f>
        <v>0</v>
      </c>
      <c r="BH400" s="158">
        <f>IF($N$400="sníž. přenesená",$J$400,0)</f>
        <v>0</v>
      </c>
      <c r="BI400" s="158">
        <f>IF($N$400="nulová",$J$400,0)</f>
        <v>0</v>
      </c>
      <c r="BJ400" s="93" t="s">
        <v>20</v>
      </c>
      <c r="BK400" s="158">
        <f>ROUND($I$400*$H$400,2)</f>
        <v>0</v>
      </c>
      <c r="BL400" s="93" t="s">
        <v>145</v>
      </c>
      <c r="BM400" s="93" t="s">
        <v>564</v>
      </c>
    </row>
    <row r="401" spans="2:51" s="6" customFormat="1" ht="15.75" customHeight="1">
      <c r="B401" s="159"/>
      <c r="C401" s="160"/>
      <c r="D401" s="161" t="s">
        <v>147</v>
      </c>
      <c r="E401" s="162"/>
      <c r="F401" s="162" t="s">
        <v>565</v>
      </c>
      <c r="G401" s="160"/>
      <c r="H401" s="160"/>
      <c r="J401" s="160"/>
      <c r="K401" s="160"/>
      <c r="L401" s="163"/>
      <c r="M401" s="164"/>
      <c r="N401" s="160"/>
      <c r="O401" s="160"/>
      <c r="P401" s="160"/>
      <c r="Q401" s="160"/>
      <c r="R401" s="160"/>
      <c r="S401" s="160"/>
      <c r="T401" s="165"/>
      <c r="AT401" s="166" t="s">
        <v>147</v>
      </c>
      <c r="AU401" s="166" t="s">
        <v>157</v>
      </c>
      <c r="AV401" s="166" t="s">
        <v>20</v>
      </c>
      <c r="AW401" s="166" t="s">
        <v>97</v>
      </c>
      <c r="AX401" s="166" t="s">
        <v>73</v>
      </c>
      <c r="AY401" s="166" t="s">
        <v>139</v>
      </c>
    </row>
    <row r="402" spans="2:51" s="6" customFormat="1" ht="15.75" customHeight="1">
      <c r="B402" s="167"/>
      <c r="C402" s="168"/>
      <c r="D402" s="169" t="s">
        <v>147</v>
      </c>
      <c r="E402" s="168"/>
      <c r="F402" s="170" t="s">
        <v>566</v>
      </c>
      <c r="G402" s="168"/>
      <c r="H402" s="171">
        <v>9</v>
      </c>
      <c r="J402" s="168"/>
      <c r="K402" s="168"/>
      <c r="L402" s="172"/>
      <c r="M402" s="173"/>
      <c r="N402" s="168"/>
      <c r="O402" s="168"/>
      <c r="P402" s="168"/>
      <c r="Q402" s="168"/>
      <c r="R402" s="168"/>
      <c r="S402" s="168"/>
      <c r="T402" s="174"/>
      <c r="AT402" s="175" t="s">
        <v>147</v>
      </c>
      <c r="AU402" s="175" t="s">
        <v>157</v>
      </c>
      <c r="AV402" s="175" t="s">
        <v>82</v>
      </c>
      <c r="AW402" s="175" t="s">
        <v>97</v>
      </c>
      <c r="AX402" s="175" t="s">
        <v>20</v>
      </c>
      <c r="AY402" s="175" t="s">
        <v>139</v>
      </c>
    </row>
    <row r="403" spans="2:65" s="6" customFormat="1" ht="15.75" customHeight="1">
      <c r="B403" s="23"/>
      <c r="C403" s="192" t="s">
        <v>567</v>
      </c>
      <c r="D403" s="192" t="s">
        <v>219</v>
      </c>
      <c r="E403" s="193" t="s">
        <v>568</v>
      </c>
      <c r="F403" s="194" t="s">
        <v>569</v>
      </c>
      <c r="G403" s="195" t="s">
        <v>172</v>
      </c>
      <c r="H403" s="196">
        <v>854</v>
      </c>
      <c r="I403" s="197"/>
      <c r="J403" s="198">
        <f>ROUND($I$403*$H$403,2)</f>
        <v>0</v>
      </c>
      <c r="K403" s="194"/>
      <c r="L403" s="199"/>
      <c r="M403" s="200"/>
      <c r="N403" s="201" t="s">
        <v>44</v>
      </c>
      <c r="O403" s="24"/>
      <c r="P403" s="156">
        <f>$O$403*$H$403</f>
        <v>0</v>
      </c>
      <c r="Q403" s="156">
        <v>0.115</v>
      </c>
      <c r="R403" s="156">
        <f>$Q$403*$H$403</f>
        <v>98.21000000000001</v>
      </c>
      <c r="S403" s="156">
        <v>0</v>
      </c>
      <c r="T403" s="157">
        <f>$S$403*$H$403</f>
        <v>0</v>
      </c>
      <c r="AR403" s="93" t="s">
        <v>192</v>
      </c>
      <c r="AT403" s="93" t="s">
        <v>219</v>
      </c>
      <c r="AU403" s="93" t="s">
        <v>157</v>
      </c>
      <c r="AY403" s="6" t="s">
        <v>139</v>
      </c>
      <c r="BE403" s="158">
        <f>IF($N$403="základní",$J$403,0)</f>
        <v>0</v>
      </c>
      <c r="BF403" s="158">
        <f>IF($N$403="snížená",$J$403,0)</f>
        <v>0</v>
      </c>
      <c r="BG403" s="158">
        <f>IF($N$403="zákl. přenesená",$J$403,0)</f>
        <v>0</v>
      </c>
      <c r="BH403" s="158">
        <f>IF($N$403="sníž. přenesená",$J$403,0)</f>
        <v>0</v>
      </c>
      <c r="BI403" s="158">
        <f>IF($N$403="nulová",$J$403,0)</f>
        <v>0</v>
      </c>
      <c r="BJ403" s="93" t="s">
        <v>20</v>
      </c>
      <c r="BK403" s="158">
        <f>ROUND($I$403*$H$403,2)</f>
        <v>0</v>
      </c>
      <c r="BL403" s="93" t="s">
        <v>145</v>
      </c>
      <c r="BM403" s="93" t="s">
        <v>570</v>
      </c>
    </row>
    <row r="404" spans="2:51" s="6" customFormat="1" ht="15.75" customHeight="1">
      <c r="B404" s="159"/>
      <c r="C404" s="160"/>
      <c r="D404" s="161" t="s">
        <v>147</v>
      </c>
      <c r="E404" s="162"/>
      <c r="F404" s="162" t="s">
        <v>413</v>
      </c>
      <c r="G404" s="160"/>
      <c r="H404" s="160"/>
      <c r="J404" s="160"/>
      <c r="K404" s="160"/>
      <c r="L404" s="163"/>
      <c r="M404" s="164"/>
      <c r="N404" s="160"/>
      <c r="O404" s="160"/>
      <c r="P404" s="160"/>
      <c r="Q404" s="160"/>
      <c r="R404" s="160"/>
      <c r="S404" s="160"/>
      <c r="T404" s="165"/>
      <c r="AT404" s="166" t="s">
        <v>147</v>
      </c>
      <c r="AU404" s="166" t="s">
        <v>157</v>
      </c>
      <c r="AV404" s="166" t="s">
        <v>20</v>
      </c>
      <c r="AW404" s="166" t="s">
        <v>97</v>
      </c>
      <c r="AX404" s="166" t="s">
        <v>73</v>
      </c>
      <c r="AY404" s="166" t="s">
        <v>139</v>
      </c>
    </row>
    <row r="405" spans="2:51" s="6" customFormat="1" ht="15.75" customHeight="1">
      <c r="B405" s="159"/>
      <c r="C405" s="160"/>
      <c r="D405" s="169" t="s">
        <v>147</v>
      </c>
      <c r="E405" s="160"/>
      <c r="F405" s="162" t="s">
        <v>571</v>
      </c>
      <c r="G405" s="160"/>
      <c r="H405" s="160"/>
      <c r="J405" s="160"/>
      <c r="K405" s="160"/>
      <c r="L405" s="163"/>
      <c r="M405" s="164"/>
      <c r="N405" s="160"/>
      <c r="O405" s="160"/>
      <c r="P405" s="160"/>
      <c r="Q405" s="160"/>
      <c r="R405" s="160"/>
      <c r="S405" s="160"/>
      <c r="T405" s="165"/>
      <c r="AT405" s="166" t="s">
        <v>147</v>
      </c>
      <c r="AU405" s="166" t="s">
        <v>157</v>
      </c>
      <c r="AV405" s="166" t="s">
        <v>20</v>
      </c>
      <c r="AW405" s="166" t="s">
        <v>97</v>
      </c>
      <c r="AX405" s="166" t="s">
        <v>73</v>
      </c>
      <c r="AY405" s="166" t="s">
        <v>139</v>
      </c>
    </row>
    <row r="406" spans="2:51" s="6" customFormat="1" ht="15.75" customHeight="1">
      <c r="B406" s="167"/>
      <c r="C406" s="168"/>
      <c r="D406" s="169" t="s">
        <v>147</v>
      </c>
      <c r="E406" s="168"/>
      <c r="F406" s="170" t="s">
        <v>572</v>
      </c>
      <c r="G406" s="168"/>
      <c r="H406" s="171">
        <v>854</v>
      </c>
      <c r="J406" s="168"/>
      <c r="K406" s="168"/>
      <c r="L406" s="172"/>
      <c r="M406" s="173"/>
      <c r="N406" s="168"/>
      <c r="O406" s="168"/>
      <c r="P406" s="168"/>
      <c r="Q406" s="168"/>
      <c r="R406" s="168"/>
      <c r="S406" s="168"/>
      <c r="T406" s="174"/>
      <c r="AT406" s="175" t="s">
        <v>147</v>
      </c>
      <c r="AU406" s="175" t="s">
        <v>157</v>
      </c>
      <c r="AV406" s="175" t="s">
        <v>82</v>
      </c>
      <c r="AW406" s="175" t="s">
        <v>97</v>
      </c>
      <c r="AX406" s="175" t="s">
        <v>20</v>
      </c>
      <c r="AY406" s="175" t="s">
        <v>139</v>
      </c>
    </row>
    <row r="407" spans="2:65" s="6" customFormat="1" ht="15.75" customHeight="1">
      <c r="B407" s="23"/>
      <c r="C407" s="192" t="s">
        <v>573</v>
      </c>
      <c r="D407" s="192" t="s">
        <v>219</v>
      </c>
      <c r="E407" s="193" t="s">
        <v>574</v>
      </c>
      <c r="F407" s="194" t="s">
        <v>575</v>
      </c>
      <c r="G407" s="195" t="s">
        <v>172</v>
      </c>
      <c r="H407" s="196">
        <v>9.5</v>
      </c>
      <c r="I407" s="197"/>
      <c r="J407" s="198">
        <f>ROUND($I$407*$H$407,2)</f>
        <v>0</v>
      </c>
      <c r="K407" s="194"/>
      <c r="L407" s="199"/>
      <c r="M407" s="200"/>
      <c r="N407" s="201" t="s">
        <v>44</v>
      </c>
      <c r="O407" s="24"/>
      <c r="P407" s="156">
        <f>$O$407*$H$407</f>
        <v>0</v>
      </c>
      <c r="Q407" s="156">
        <v>0.115</v>
      </c>
      <c r="R407" s="156">
        <f>$Q$407*$H$407</f>
        <v>1.0925</v>
      </c>
      <c r="S407" s="156">
        <v>0</v>
      </c>
      <c r="T407" s="157">
        <f>$S$407*$H$407</f>
        <v>0</v>
      </c>
      <c r="AR407" s="93" t="s">
        <v>192</v>
      </c>
      <c r="AT407" s="93" t="s">
        <v>219</v>
      </c>
      <c r="AU407" s="93" t="s">
        <v>157</v>
      </c>
      <c r="AY407" s="6" t="s">
        <v>139</v>
      </c>
      <c r="BE407" s="158">
        <f>IF($N$407="základní",$J$407,0)</f>
        <v>0</v>
      </c>
      <c r="BF407" s="158">
        <f>IF($N$407="snížená",$J$407,0)</f>
        <v>0</v>
      </c>
      <c r="BG407" s="158">
        <f>IF($N$407="zákl. přenesená",$J$407,0)</f>
        <v>0</v>
      </c>
      <c r="BH407" s="158">
        <f>IF($N$407="sníž. přenesená",$J$407,0)</f>
        <v>0</v>
      </c>
      <c r="BI407" s="158">
        <f>IF($N$407="nulová",$J$407,0)</f>
        <v>0</v>
      </c>
      <c r="BJ407" s="93" t="s">
        <v>20</v>
      </c>
      <c r="BK407" s="158">
        <f>ROUND($I$407*$H$407,2)</f>
        <v>0</v>
      </c>
      <c r="BL407" s="93" t="s">
        <v>145</v>
      </c>
      <c r="BM407" s="93" t="s">
        <v>576</v>
      </c>
    </row>
    <row r="408" spans="2:51" s="6" customFormat="1" ht="15.75" customHeight="1">
      <c r="B408" s="159"/>
      <c r="C408" s="160"/>
      <c r="D408" s="161" t="s">
        <v>147</v>
      </c>
      <c r="E408" s="162"/>
      <c r="F408" s="162" t="s">
        <v>577</v>
      </c>
      <c r="G408" s="160"/>
      <c r="H408" s="160"/>
      <c r="J408" s="160"/>
      <c r="K408" s="160"/>
      <c r="L408" s="163"/>
      <c r="M408" s="164"/>
      <c r="N408" s="160"/>
      <c r="O408" s="160"/>
      <c r="P408" s="160"/>
      <c r="Q408" s="160"/>
      <c r="R408" s="160"/>
      <c r="S408" s="160"/>
      <c r="T408" s="165"/>
      <c r="AT408" s="166" t="s">
        <v>147</v>
      </c>
      <c r="AU408" s="166" t="s">
        <v>157</v>
      </c>
      <c r="AV408" s="166" t="s">
        <v>20</v>
      </c>
      <c r="AW408" s="166" t="s">
        <v>97</v>
      </c>
      <c r="AX408" s="166" t="s">
        <v>73</v>
      </c>
      <c r="AY408" s="166" t="s">
        <v>139</v>
      </c>
    </row>
    <row r="409" spans="2:51" s="6" customFormat="1" ht="15.75" customHeight="1">
      <c r="B409" s="159"/>
      <c r="C409" s="160"/>
      <c r="D409" s="169" t="s">
        <v>147</v>
      </c>
      <c r="E409" s="160"/>
      <c r="F409" s="162" t="s">
        <v>578</v>
      </c>
      <c r="G409" s="160"/>
      <c r="H409" s="160"/>
      <c r="J409" s="160"/>
      <c r="K409" s="160"/>
      <c r="L409" s="163"/>
      <c r="M409" s="164"/>
      <c r="N409" s="160"/>
      <c r="O409" s="160"/>
      <c r="P409" s="160"/>
      <c r="Q409" s="160"/>
      <c r="R409" s="160"/>
      <c r="S409" s="160"/>
      <c r="T409" s="165"/>
      <c r="AT409" s="166" t="s">
        <v>147</v>
      </c>
      <c r="AU409" s="166" t="s">
        <v>157</v>
      </c>
      <c r="AV409" s="166" t="s">
        <v>20</v>
      </c>
      <c r="AW409" s="166" t="s">
        <v>97</v>
      </c>
      <c r="AX409" s="166" t="s">
        <v>73</v>
      </c>
      <c r="AY409" s="166" t="s">
        <v>139</v>
      </c>
    </row>
    <row r="410" spans="2:51" s="6" customFormat="1" ht="15.75" customHeight="1">
      <c r="B410" s="167"/>
      <c r="C410" s="168"/>
      <c r="D410" s="169" t="s">
        <v>147</v>
      </c>
      <c r="E410" s="168"/>
      <c r="F410" s="170" t="s">
        <v>579</v>
      </c>
      <c r="G410" s="168"/>
      <c r="H410" s="171">
        <v>9.5</v>
      </c>
      <c r="J410" s="168"/>
      <c r="K410" s="168"/>
      <c r="L410" s="172"/>
      <c r="M410" s="173"/>
      <c r="N410" s="168"/>
      <c r="O410" s="168"/>
      <c r="P410" s="168"/>
      <c r="Q410" s="168"/>
      <c r="R410" s="168"/>
      <c r="S410" s="168"/>
      <c r="T410" s="174"/>
      <c r="AT410" s="175" t="s">
        <v>147</v>
      </c>
      <c r="AU410" s="175" t="s">
        <v>157</v>
      </c>
      <c r="AV410" s="175" t="s">
        <v>82</v>
      </c>
      <c r="AW410" s="175" t="s">
        <v>97</v>
      </c>
      <c r="AX410" s="175" t="s">
        <v>20</v>
      </c>
      <c r="AY410" s="175" t="s">
        <v>139</v>
      </c>
    </row>
    <row r="411" spans="2:65" s="6" customFormat="1" ht="15.75" customHeight="1">
      <c r="B411" s="23"/>
      <c r="C411" s="147" t="s">
        <v>580</v>
      </c>
      <c r="D411" s="147" t="s">
        <v>141</v>
      </c>
      <c r="E411" s="148" t="s">
        <v>504</v>
      </c>
      <c r="F411" s="149" t="s">
        <v>505</v>
      </c>
      <c r="G411" s="150" t="s">
        <v>172</v>
      </c>
      <c r="H411" s="151">
        <v>854</v>
      </c>
      <c r="I411" s="152"/>
      <c r="J411" s="153">
        <f>ROUND($I$411*$H$411,2)</f>
        <v>0</v>
      </c>
      <c r="K411" s="149"/>
      <c r="L411" s="43"/>
      <c r="M411" s="154"/>
      <c r="N411" s="155" t="s">
        <v>44</v>
      </c>
      <c r="O411" s="24"/>
      <c r="P411" s="156">
        <f>$O$411*$H$411</f>
        <v>0</v>
      </c>
      <c r="Q411" s="156">
        <v>0</v>
      </c>
      <c r="R411" s="156">
        <f>$Q$411*$H$411</f>
        <v>0</v>
      </c>
      <c r="S411" s="156">
        <v>0</v>
      </c>
      <c r="T411" s="157">
        <f>$S$411*$H$411</f>
        <v>0</v>
      </c>
      <c r="AR411" s="93" t="s">
        <v>145</v>
      </c>
      <c r="AT411" s="93" t="s">
        <v>141</v>
      </c>
      <c r="AU411" s="93" t="s">
        <v>157</v>
      </c>
      <c r="AY411" s="6" t="s">
        <v>139</v>
      </c>
      <c r="BE411" s="158">
        <f>IF($N$411="základní",$J$411,0)</f>
        <v>0</v>
      </c>
      <c r="BF411" s="158">
        <f>IF($N$411="snížená",$J$411,0)</f>
        <v>0</v>
      </c>
      <c r="BG411" s="158">
        <f>IF($N$411="zákl. přenesená",$J$411,0)</f>
        <v>0</v>
      </c>
      <c r="BH411" s="158">
        <f>IF($N$411="sníž. přenesená",$J$411,0)</f>
        <v>0</v>
      </c>
      <c r="BI411" s="158">
        <f>IF($N$411="nulová",$J$411,0)</f>
        <v>0</v>
      </c>
      <c r="BJ411" s="93" t="s">
        <v>20</v>
      </c>
      <c r="BK411" s="158">
        <f>ROUND($I$411*$H$411,2)</f>
        <v>0</v>
      </c>
      <c r="BL411" s="93" t="s">
        <v>145</v>
      </c>
      <c r="BM411" s="93" t="s">
        <v>581</v>
      </c>
    </row>
    <row r="412" spans="2:51" s="6" customFormat="1" ht="15.75" customHeight="1">
      <c r="B412" s="159"/>
      <c r="C412" s="160"/>
      <c r="D412" s="161" t="s">
        <v>147</v>
      </c>
      <c r="E412" s="162"/>
      <c r="F412" s="162" t="s">
        <v>582</v>
      </c>
      <c r="G412" s="160"/>
      <c r="H412" s="160"/>
      <c r="J412" s="160"/>
      <c r="K412" s="160"/>
      <c r="L412" s="163"/>
      <c r="M412" s="164"/>
      <c r="N412" s="160"/>
      <c r="O412" s="160"/>
      <c r="P412" s="160"/>
      <c r="Q412" s="160"/>
      <c r="R412" s="160"/>
      <c r="S412" s="160"/>
      <c r="T412" s="165"/>
      <c r="AT412" s="166" t="s">
        <v>147</v>
      </c>
      <c r="AU412" s="166" t="s">
        <v>157</v>
      </c>
      <c r="AV412" s="166" t="s">
        <v>20</v>
      </c>
      <c r="AW412" s="166" t="s">
        <v>97</v>
      </c>
      <c r="AX412" s="166" t="s">
        <v>73</v>
      </c>
      <c r="AY412" s="166" t="s">
        <v>139</v>
      </c>
    </row>
    <row r="413" spans="2:51" s="6" customFormat="1" ht="15.75" customHeight="1">
      <c r="B413" s="167"/>
      <c r="C413" s="168"/>
      <c r="D413" s="169" t="s">
        <v>147</v>
      </c>
      <c r="E413" s="168"/>
      <c r="F413" s="170" t="s">
        <v>583</v>
      </c>
      <c r="G413" s="168"/>
      <c r="H413" s="171">
        <v>854</v>
      </c>
      <c r="J413" s="168"/>
      <c r="K413" s="168"/>
      <c r="L413" s="172"/>
      <c r="M413" s="173"/>
      <c r="N413" s="168"/>
      <c r="O413" s="168"/>
      <c r="P413" s="168"/>
      <c r="Q413" s="168"/>
      <c r="R413" s="168"/>
      <c r="S413" s="168"/>
      <c r="T413" s="174"/>
      <c r="AT413" s="175" t="s">
        <v>147</v>
      </c>
      <c r="AU413" s="175" t="s">
        <v>157</v>
      </c>
      <c r="AV413" s="175" t="s">
        <v>82</v>
      </c>
      <c r="AW413" s="175" t="s">
        <v>97</v>
      </c>
      <c r="AX413" s="175" t="s">
        <v>20</v>
      </c>
      <c r="AY413" s="175" t="s">
        <v>139</v>
      </c>
    </row>
    <row r="414" spans="2:63" s="134" customFormat="1" ht="23.25" customHeight="1">
      <c r="B414" s="135"/>
      <c r="C414" s="136"/>
      <c r="D414" s="136" t="s">
        <v>72</v>
      </c>
      <c r="E414" s="145" t="s">
        <v>584</v>
      </c>
      <c r="F414" s="145" t="s">
        <v>555</v>
      </c>
      <c r="G414" s="136"/>
      <c r="H414" s="136"/>
      <c r="J414" s="146">
        <f>$BK$414</f>
        <v>0</v>
      </c>
      <c r="K414" s="136"/>
      <c r="L414" s="139"/>
      <c r="M414" s="140"/>
      <c r="N414" s="136"/>
      <c r="O414" s="136"/>
      <c r="P414" s="141">
        <f>SUM($P$415:$P$419)</f>
        <v>0</v>
      </c>
      <c r="Q414" s="136"/>
      <c r="R414" s="141">
        <f>SUM($R$415:$R$419)</f>
        <v>0</v>
      </c>
      <c r="S414" s="136"/>
      <c r="T414" s="142">
        <f>SUM($T$415:$T$419)</f>
        <v>0</v>
      </c>
      <c r="AR414" s="143" t="s">
        <v>20</v>
      </c>
      <c r="AT414" s="143" t="s">
        <v>72</v>
      </c>
      <c r="AU414" s="143" t="s">
        <v>82</v>
      </c>
      <c r="AY414" s="143" t="s">
        <v>139</v>
      </c>
      <c r="BK414" s="144">
        <f>SUM($BK$415:$BK$419)</f>
        <v>0</v>
      </c>
    </row>
    <row r="415" spans="2:65" s="6" customFormat="1" ht="15.75" customHeight="1">
      <c r="B415" s="23"/>
      <c r="C415" s="147" t="s">
        <v>585</v>
      </c>
      <c r="D415" s="147" t="s">
        <v>141</v>
      </c>
      <c r="E415" s="148" t="s">
        <v>586</v>
      </c>
      <c r="F415" s="149" t="s">
        <v>587</v>
      </c>
      <c r="G415" s="150" t="s">
        <v>172</v>
      </c>
      <c r="H415" s="151">
        <v>2365</v>
      </c>
      <c r="I415" s="152"/>
      <c r="J415" s="153">
        <f>ROUND($I$415*$H$415,2)</f>
        <v>0</v>
      </c>
      <c r="K415" s="149"/>
      <c r="L415" s="43"/>
      <c r="M415" s="154"/>
      <c r="N415" s="155" t="s">
        <v>44</v>
      </c>
      <c r="O415" s="24"/>
      <c r="P415" s="156">
        <f>$O$415*$H$415</f>
        <v>0</v>
      </c>
      <c r="Q415" s="156">
        <v>0</v>
      </c>
      <c r="R415" s="156">
        <f>$Q$415*$H$415</f>
        <v>0</v>
      </c>
      <c r="S415" s="156">
        <v>0</v>
      </c>
      <c r="T415" s="157">
        <f>$S$415*$H$415</f>
        <v>0</v>
      </c>
      <c r="AR415" s="93" t="s">
        <v>145</v>
      </c>
      <c r="AT415" s="93" t="s">
        <v>141</v>
      </c>
      <c r="AU415" s="93" t="s">
        <v>157</v>
      </c>
      <c r="AY415" s="6" t="s">
        <v>139</v>
      </c>
      <c r="BE415" s="158">
        <f>IF($N$415="základní",$J$415,0)</f>
        <v>0</v>
      </c>
      <c r="BF415" s="158">
        <f>IF($N$415="snížená",$J$415,0)</f>
        <v>0</v>
      </c>
      <c r="BG415" s="158">
        <f>IF($N$415="zákl. přenesená",$J$415,0)</f>
        <v>0</v>
      </c>
      <c r="BH415" s="158">
        <f>IF($N$415="sníž. přenesená",$J$415,0)</f>
        <v>0</v>
      </c>
      <c r="BI415" s="158">
        <f>IF($N$415="nulová",$J$415,0)</f>
        <v>0</v>
      </c>
      <c r="BJ415" s="93" t="s">
        <v>20</v>
      </c>
      <c r="BK415" s="158">
        <f>ROUND($I$415*$H$415,2)</f>
        <v>0</v>
      </c>
      <c r="BL415" s="93" t="s">
        <v>145</v>
      </c>
      <c r="BM415" s="93" t="s">
        <v>588</v>
      </c>
    </row>
    <row r="416" spans="2:51" s="6" customFormat="1" ht="15.75" customHeight="1">
      <c r="B416" s="159"/>
      <c r="C416" s="160"/>
      <c r="D416" s="161" t="s">
        <v>147</v>
      </c>
      <c r="E416" s="162"/>
      <c r="F416" s="162" t="s">
        <v>155</v>
      </c>
      <c r="G416" s="160"/>
      <c r="H416" s="160"/>
      <c r="J416" s="160"/>
      <c r="K416" s="160"/>
      <c r="L416" s="163"/>
      <c r="M416" s="164"/>
      <c r="N416" s="160"/>
      <c r="O416" s="160"/>
      <c r="P416" s="160"/>
      <c r="Q416" s="160"/>
      <c r="R416" s="160"/>
      <c r="S416" s="160"/>
      <c r="T416" s="165"/>
      <c r="AT416" s="166" t="s">
        <v>147</v>
      </c>
      <c r="AU416" s="166" t="s">
        <v>157</v>
      </c>
      <c r="AV416" s="166" t="s">
        <v>20</v>
      </c>
      <c r="AW416" s="166" t="s">
        <v>97</v>
      </c>
      <c r="AX416" s="166" t="s">
        <v>73</v>
      </c>
      <c r="AY416" s="166" t="s">
        <v>139</v>
      </c>
    </row>
    <row r="417" spans="2:51" s="6" customFormat="1" ht="15.75" customHeight="1">
      <c r="B417" s="167"/>
      <c r="C417" s="168"/>
      <c r="D417" s="169" t="s">
        <v>147</v>
      </c>
      <c r="E417" s="168"/>
      <c r="F417" s="170" t="s">
        <v>589</v>
      </c>
      <c r="G417" s="168"/>
      <c r="H417" s="171">
        <v>2365</v>
      </c>
      <c r="J417" s="168"/>
      <c r="K417" s="168"/>
      <c r="L417" s="172"/>
      <c r="M417" s="173"/>
      <c r="N417" s="168"/>
      <c r="O417" s="168"/>
      <c r="P417" s="168"/>
      <c r="Q417" s="168"/>
      <c r="R417" s="168"/>
      <c r="S417" s="168"/>
      <c r="T417" s="174"/>
      <c r="AT417" s="175" t="s">
        <v>147</v>
      </c>
      <c r="AU417" s="175" t="s">
        <v>157</v>
      </c>
      <c r="AV417" s="175" t="s">
        <v>82</v>
      </c>
      <c r="AW417" s="175" t="s">
        <v>97</v>
      </c>
      <c r="AX417" s="175" t="s">
        <v>20</v>
      </c>
      <c r="AY417" s="175" t="s">
        <v>139</v>
      </c>
    </row>
    <row r="418" spans="2:65" s="6" customFormat="1" ht="15.75" customHeight="1">
      <c r="B418" s="23"/>
      <c r="C418" s="147" t="s">
        <v>590</v>
      </c>
      <c r="D418" s="147" t="s">
        <v>141</v>
      </c>
      <c r="E418" s="148" t="s">
        <v>591</v>
      </c>
      <c r="F418" s="149" t="s">
        <v>592</v>
      </c>
      <c r="G418" s="150" t="s">
        <v>172</v>
      </c>
      <c r="H418" s="151">
        <v>2365</v>
      </c>
      <c r="I418" s="152"/>
      <c r="J418" s="153">
        <f>ROUND($I$418*$H$418,2)</f>
        <v>0</v>
      </c>
      <c r="K418" s="149"/>
      <c r="L418" s="43"/>
      <c r="M418" s="154"/>
      <c r="N418" s="155" t="s">
        <v>44</v>
      </c>
      <c r="O418" s="24"/>
      <c r="P418" s="156">
        <f>$O$418*$H$418</f>
        <v>0</v>
      </c>
      <c r="Q418" s="156">
        <v>0</v>
      </c>
      <c r="R418" s="156">
        <f>$Q$418*$H$418</f>
        <v>0</v>
      </c>
      <c r="S418" s="156">
        <v>0</v>
      </c>
      <c r="T418" s="157">
        <f>$S$418*$H$418</f>
        <v>0</v>
      </c>
      <c r="AR418" s="93" t="s">
        <v>145</v>
      </c>
      <c r="AT418" s="93" t="s">
        <v>141</v>
      </c>
      <c r="AU418" s="93" t="s">
        <v>157</v>
      </c>
      <c r="AY418" s="6" t="s">
        <v>139</v>
      </c>
      <c r="BE418" s="158">
        <f>IF($N$418="základní",$J$418,0)</f>
        <v>0</v>
      </c>
      <c r="BF418" s="158">
        <f>IF($N$418="snížená",$J$418,0)</f>
        <v>0</v>
      </c>
      <c r="BG418" s="158">
        <f>IF($N$418="zákl. přenesená",$J$418,0)</f>
        <v>0</v>
      </c>
      <c r="BH418" s="158">
        <f>IF($N$418="sníž. přenesená",$J$418,0)</f>
        <v>0</v>
      </c>
      <c r="BI418" s="158">
        <f>IF($N$418="nulová",$J$418,0)</f>
        <v>0</v>
      </c>
      <c r="BJ418" s="93" t="s">
        <v>20</v>
      </c>
      <c r="BK418" s="158">
        <f>ROUND($I$418*$H$418,2)</f>
        <v>0</v>
      </c>
      <c r="BL418" s="93" t="s">
        <v>145</v>
      </c>
      <c r="BM418" s="93" t="s">
        <v>593</v>
      </c>
    </row>
    <row r="419" spans="2:65" s="6" customFormat="1" ht="15.75" customHeight="1">
      <c r="B419" s="23"/>
      <c r="C419" s="150" t="s">
        <v>594</v>
      </c>
      <c r="D419" s="150" t="s">
        <v>141</v>
      </c>
      <c r="E419" s="148" t="s">
        <v>449</v>
      </c>
      <c r="F419" s="149" t="s">
        <v>450</v>
      </c>
      <c r="G419" s="150" t="s">
        <v>172</v>
      </c>
      <c r="H419" s="151">
        <v>2365</v>
      </c>
      <c r="I419" s="152"/>
      <c r="J419" s="153">
        <f>ROUND($I$419*$H$419,2)</f>
        <v>0</v>
      </c>
      <c r="K419" s="149"/>
      <c r="L419" s="43"/>
      <c r="M419" s="154"/>
      <c r="N419" s="155" t="s">
        <v>44</v>
      </c>
      <c r="O419" s="24"/>
      <c r="P419" s="156">
        <f>$O$419*$H$419</f>
        <v>0</v>
      </c>
      <c r="Q419" s="156">
        <v>0</v>
      </c>
      <c r="R419" s="156">
        <f>$Q$419*$H$419</f>
        <v>0</v>
      </c>
      <c r="S419" s="156">
        <v>0</v>
      </c>
      <c r="T419" s="157">
        <f>$S$419*$H$419</f>
        <v>0</v>
      </c>
      <c r="AR419" s="93" t="s">
        <v>145</v>
      </c>
      <c r="AT419" s="93" t="s">
        <v>141</v>
      </c>
      <c r="AU419" s="93" t="s">
        <v>157</v>
      </c>
      <c r="AY419" s="93" t="s">
        <v>139</v>
      </c>
      <c r="BE419" s="158">
        <f>IF($N$419="základní",$J$419,0)</f>
        <v>0</v>
      </c>
      <c r="BF419" s="158">
        <f>IF($N$419="snížená",$J$419,0)</f>
        <v>0</v>
      </c>
      <c r="BG419" s="158">
        <f>IF($N$419="zákl. přenesená",$J$419,0)</f>
        <v>0</v>
      </c>
      <c r="BH419" s="158">
        <f>IF($N$419="sníž. přenesená",$J$419,0)</f>
        <v>0</v>
      </c>
      <c r="BI419" s="158">
        <f>IF($N$419="nulová",$J$419,0)</f>
        <v>0</v>
      </c>
      <c r="BJ419" s="93" t="s">
        <v>20</v>
      </c>
      <c r="BK419" s="158">
        <f>ROUND($I$419*$H$419,2)</f>
        <v>0</v>
      </c>
      <c r="BL419" s="93" t="s">
        <v>145</v>
      </c>
      <c r="BM419" s="93" t="s">
        <v>595</v>
      </c>
    </row>
    <row r="420" spans="2:63" s="134" customFormat="1" ht="23.25" customHeight="1">
      <c r="B420" s="135"/>
      <c r="C420" s="136"/>
      <c r="D420" s="136" t="s">
        <v>72</v>
      </c>
      <c r="E420" s="145" t="s">
        <v>596</v>
      </c>
      <c r="F420" s="145" t="s">
        <v>555</v>
      </c>
      <c r="G420" s="136"/>
      <c r="H420" s="136"/>
      <c r="J420" s="146">
        <f>$BK$420</f>
        <v>0</v>
      </c>
      <c r="K420" s="136"/>
      <c r="L420" s="139"/>
      <c r="M420" s="140"/>
      <c r="N420" s="136"/>
      <c r="O420" s="136"/>
      <c r="P420" s="141">
        <f>SUM($P$421:$P$424)</f>
        <v>0</v>
      </c>
      <c r="Q420" s="136"/>
      <c r="R420" s="141">
        <f>SUM($R$421:$R$424)</f>
        <v>0</v>
      </c>
      <c r="S420" s="136"/>
      <c r="T420" s="142">
        <f>SUM($T$421:$T$424)</f>
        <v>0</v>
      </c>
      <c r="AR420" s="143" t="s">
        <v>20</v>
      </c>
      <c r="AT420" s="143" t="s">
        <v>72</v>
      </c>
      <c r="AU420" s="143" t="s">
        <v>82</v>
      </c>
      <c r="AY420" s="143" t="s">
        <v>139</v>
      </c>
      <c r="BK420" s="144">
        <f>SUM($BK$421:$BK$424)</f>
        <v>0</v>
      </c>
    </row>
    <row r="421" spans="2:65" s="6" customFormat="1" ht="15.75" customHeight="1">
      <c r="B421" s="23"/>
      <c r="C421" s="150" t="s">
        <v>597</v>
      </c>
      <c r="D421" s="150" t="s">
        <v>141</v>
      </c>
      <c r="E421" s="148" t="s">
        <v>598</v>
      </c>
      <c r="F421" s="149" t="s">
        <v>599</v>
      </c>
      <c r="G421" s="150" t="s">
        <v>172</v>
      </c>
      <c r="H421" s="151">
        <v>740</v>
      </c>
      <c r="I421" s="152"/>
      <c r="J421" s="153">
        <f>ROUND($I$421*$H$421,2)</f>
        <v>0</v>
      </c>
      <c r="K421" s="149"/>
      <c r="L421" s="43"/>
      <c r="M421" s="154"/>
      <c r="N421" s="155" t="s">
        <v>44</v>
      </c>
      <c r="O421" s="24"/>
      <c r="P421" s="156">
        <f>$O$421*$H$421</f>
        <v>0</v>
      </c>
      <c r="Q421" s="156">
        <v>0</v>
      </c>
      <c r="R421" s="156">
        <f>$Q$421*$H$421</f>
        <v>0</v>
      </c>
      <c r="S421" s="156">
        <v>0</v>
      </c>
      <c r="T421" s="157">
        <f>$S$421*$H$421</f>
        <v>0</v>
      </c>
      <c r="AR421" s="93" t="s">
        <v>145</v>
      </c>
      <c r="AT421" s="93" t="s">
        <v>141</v>
      </c>
      <c r="AU421" s="93" t="s">
        <v>157</v>
      </c>
      <c r="AY421" s="93" t="s">
        <v>139</v>
      </c>
      <c r="BE421" s="158">
        <f>IF($N$421="základní",$J$421,0)</f>
        <v>0</v>
      </c>
      <c r="BF421" s="158">
        <f>IF($N$421="snížená",$J$421,0)</f>
        <v>0</v>
      </c>
      <c r="BG421" s="158">
        <f>IF($N$421="zákl. přenesená",$J$421,0)</f>
        <v>0</v>
      </c>
      <c r="BH421" s="158">
        <f>IF($N$421="sníž. přenesená",$J$421,0)</f>
        <v>0</v>
      </c>
      <c r="BI421" s="158">
        <f>IF($N$421="nulová",$J$421,0)</f>
        <v>0</v>
      </c>
      <c r="BJ421" s="93" t="s">
        <v>20</v>
      </c>
      <c r="BK421" s="158">
        <f>ROUND($I$421*$H$421,2)</f>
        <v>0</v>
      </c>
      <c r="BL421" s="93" t="s">
        <v>145</v>
      </c>
      <c r="BM421" s="93" t="s">
        <v>600</v>
      </c>
    </row>
    <row r="422" spans="2:51" s="6" customFormat="1" ht="15.75" customHeight="1">
      <c r="B422" s="159"/>
      <c r="C422" s="160"/>
      <c r="D422" s="161" t="s">
        <v>147</v>
      </c>
      <c r="E422" s="162"/>
      <c r="F422" s="162" t="s">
        <v>155</v>
      </c>
      <c r="G422" s="160"/>
      <c r="H422" s="160"/>
      <c r="J422" s="160"/>
      <c r="K422" s="160"/>
      <c r="L422" s="163"/>
      <c r="M422" s="164"/>
      <c r="N422" s="160"/>
      <c r="O422" s="160"/>
      <c r="P422" s="160"/>
      <c r="Q422" s="160"/>
      <c r="R422" s="160"/>
      <c r="S422" s="160"/>
      <c r="T422" s="165"/>
      <c r="AT422" s="166" t="s">
        <v>147</v>
      </c>
      <c r="AU422" s="166" t="s">
        <v>157</v>
      </c>
      <c r="AV422" s="166" t="s">
        <v>20</v>
      </c>
      <c r="AW422" s="166" t="s">
        <v>97</v>
      </c>
      <c r="AX422" s="166" t="s">
        <v>73</v>
      </c>
      <c r="AY422" s="166" t="s">
        <v>139</v>
      </c>
    </row>
    <row r="423" spans="2:51" s="6" customFormat="1" ht="15.75" customHeight="1">
      <c r="B423" s="167"/>
      <c r="C423" s="168"/>
      <c r="D423" s="169" t="s">
        <v>147</v>
      </c>
      <c r="E423" s="168"/>
      <c r="F423" s="170" t="s">
        <v>601</v>
      </c>
      <c r="G423" s="168"/>
      <c r="H423" s="171">
        <v>740</v>
      </c>
      <c r="J423" s="168"/>
      <c r="K423" s="168"/>
      <c r="L423" s="172"/>
      <c r="M423" s="173"/>
      <c r="N423" s="168"/>
      <c r="O423" s="168"/>
      <c r="P423" s="168"/>
      <c r="Q423" s="168"/>
      <c r="R423" s="168"/>
      <c r="S423" s="168"/>
      <c r="T423" s="174"/>
      <c r="AT423" s="175" t="s">
        <v>147</v>
      </c>
      <c r="AU423" s="175" t="s">
        <v>157</v>
      </c>
      <c r="AV423" s="175" t="s">
        <v>82</v>
      </c>
      <c r="AW423" s="175" t="s">
        <v>97</v>
      </c>
      <c r="AX423" s="175" t="s">
        <v>20</v>
      </c>
      <c r="AY423" s="175" t="s">
        <v>139</v>
      </c>
    </row>
    <row r="424" spans="2:65" s="6" customFormat="1" ht="15.75" customHeight="1">
      <c r="B424" s="23"/>
      <c r="C424" s="147" t="s">
        <v>602</v>
      </c>
      <c r="D424" s="147" t="s">
        <v>141</v>
      </c>
      <c r="E424" s="148" t="s">
        <v>504</v>
      </c>
      <c r="F424" s="149" t="s">
        <v>505</v>
      </c>
      <c r="G424" s="150" t="s">
        <v>172</v>
      </c>
      <c r="H424" s="151">
        <v>740</v>
      </c>
      <c r="I424" s="152"/>
      <c r="J424" s="153">
        <f>ROUND($I$424*$H$424,2)</f>
        <v>0</v>
      </c>
      <c r="K424" s="149"/>
      <c r="L424" s="43"/>
      <c r="M424" s="154"/>
      <c r="N424" s="155" t="s">
        <v>44</v>
      </c>
      <c r="O424" s="24"/>
      <c r="P424" s="156">
        <f>$O$424*$H$424</f>
        <v>0</v>
      </c>
      <c r="Q424" s="156">
        <v>0</v>
      </c>
      <c r="R424" s="156">
        <f>$Q$424*$H$424</f>
        <v>0</v>
      </c>
      <c r="S424" s="156">
        <v>0</v>
      </c>
      <c r="T424" s="157">
        <f>$S$424*$H$424</f>
        <v>0</v>
      </c>
      <c r="AR424" s="93" t="s">
        <v>145</v>
      </c>
      <c r="AT424" s="93" t="s">
        <v>141</v>
      </c>
      <c r="AU424" s="93" t="s">
        <v>157</v>
      </c>
      <c r="AY424" s="6" t="s">
        <v>139</v>
      </c>
      <c r="BE424" s="158">
        <f>IF($N$424="základní",$J$424,0)</f>
        <v>0</v>
      </c>
      <c r="BF424" s="158">
        <f>IF($N$424="snížená",$J$424,0)</f>
        <v>0</v>
      </c>
      <c r="BG424" s="158">
        <f>IF($N$424="zákl. přenesená",$J$424,0)</f>
        <v>0</v>
      </c>
      <c r="BH424" s="158">
        <f>IF($N$424="sníž. přenesená",$J$424,0)</f>
        <v>0</v>
      </c>
      <c r="BI424" s="158">
        <f>IF($N$424="nulová",$J$424,0)</f>
        <v>0</v>
      </c>
      <c r="BJ424" s="93" t="s">
        <v>20</v>
      </c>
      <c r="BK424" s="158">
        <f>ROUND($I$424*$H$424,2)</f>
        <v>0</v>
      </c>
      <c r="BL424" s="93" t="s">
        <v>145</v>
      </c>
      <c r="BM424" s="93" t="s">
        <v>603</v>
      </c>
    </row>
    <row r="425" spans="2:63" s="134" customFormat="1" ht="23.25" customHeight="1">
      <c r="B425" s="135"/>
      <c r="C425" s="136"/>
      <c r="D425" s="136" t="s">
        <v>72</v>
      </c>
      <c r="E425" s="145" t="s">
        <v>604</v>
      </c>
      <c r="F425" s="145" t="s">
        <v>605</v>
      </c>
      <c r="G425" s="136"/>
      <c r="H425" s="136"/>
      <c r="J425" s="146">
        <f>$BK$425</f>
        <v>0</v>
      </c>
      <c r="K425" s="136"/>
      <c r="L425" s="139"/>
      <c r="M425" s="140"/>
      <c r="N425" s="136"/>
      <c r="O425" s="136"/>
      <c r="P425" s="141">
        <f>SUM($P$426:$P$437)</f>
        <v>0</v>
      </c>
      <c r="Q425" s="136"/>
      <c r="R425" s="141">
        <f>SUM($R$426:$R$437)</f>
        <v>2.0724</v>
      </c>
      <c r="S425" s="136"/>
      <c r="T425" s="142">
        <f>SUM($T$426:$T$437)</f>
        <v>5.8999999999999995</v>
      </c>
      <c r="AR425" s="143" t="s">
        <v>20</v>
      </c>
      <c r="AT425" s="143" t="s">
        <v>72</v>
      </c>
      <c r="AU425" s="143" t="s">
        <v>82</v>
      </c>
      <c r="AY425" s="143" t="s">
        <v>139</v>
      </c>
      <c r="BK425" s="144">
        <f>SUM($BK$426:$BK$437)</f>
        <v>0</v>
      </c>
    </row>
    <row r="426" spans="2:65" s="6" customFormat="1" ht="15.75" customHeight="1">
      <c r="B426" s="23"/>
      <c r="C426" s="150" t="s">
        <v>606</v>
      </c>
      <c r="D426" s="150" t="s">
        <v>141</v>
      </c>
      <c r="E426" s="148" t="s">
        <v>607</v>
      </c>
      <c r="F426" s="149" t="s">
        <v>608</v>
      </c>
      <c r="G426" s="150" t="s">
        <v>172</v>
      </c>
      <c r="H426" s="151">
        <v>20</v>
      </c>
      <c r="I426" s="152"/>
      <c r="J426" s="153">
        <f>ROUND($I$426*$H$426,2)</f>
        <v>0</v>
      </c>
      <c r="K426" s="149"/>
      <c r="L426" s="43"/>
      <c r="M426" s="154"/>
      <c r="N426" s="155" t="s">
        <v>44</v>
      </c>
      <c r="O426" s="24"/>
      <c r="P426" s="156">
        <f>$O$426*$H$426</f>
        <v>0</v>
      </c>
      <c r="Q426" s="156">
        <v>0</v>
      </c>
      <c r="R426" s="156">
        <f>$Q$426*$H$426</f>
        <v>0</v>
      </c>
      <c r="S426" s="156">
        <v>0.295</v>
      </c>
      <c r="T426" s="157">
        <f>$S$426*$H$426</f>
        <v>5.8999999999999995</v>
      </c>
      <c r="AR426" s="93" t="s">
        <v>145</v>
      </c>
      <c r="AT426" s="93" t="s">
        <v>141</v>
      </c>
      <c r="AU426" s="93" t="s">
        <v>157</v>
      </c>
      <c r="AY426" s="93" t="s">
        <v>139</v>
      </c>
      <c r="BE426" s="158">
        <f>IF($N$426="základní",$J$426,0)</f>
        <v>0</v>
      </c>
      <c r="BF426" s="158">
        <f>IF($N$426="snížená",$J$426,0)</f>
        <v>0</v>
      </c>
      <c r="BG426" s="158">
        <f>IF($N$426="zákl. přenesená",$J$426,0)</f>
        <v>0</v>
      </c>
      <c r="BH426" s="158">
        <f>IF($N$426="sníž. přenesená",$J$426,0)</f>
        <v>0</v>
      </c>
      <c r="BI426" s="158">
        <f>IF($N$426="nulová",$J$426,0)</f>
        <v>0</v>
      </c>
      <c r="BJ426" s="93" t="s">
        <v>20</v>
      </c>
      <c r="BK426" s="158">
        <f>ROUND($I$426*$H$426,2)</f>
        <v>0</v>
      </c>
      <c r="BL426" s="93" t="s">
        <v>145</v>
      </c>
      <c r="BM426" s="93" t="s">
        <v>609</v>
      </c>
    </row>
    <row r="427" spans="2:51" s="6" customFormat="1" ht="15.75" customHeight="1">
      <c r="B427" s="159"/>
      <c r="C427" s="160"/>
      <c r="D427" s="161" t="s">
        <v>147</v>
      </c>
      <c r="E427" s="162"/>
      <c r="F427" s="162" t="s">
        <v>610</v>
      </c>
      <c r="G427" s="160"/>
      <c r="H427" s="160"/>
      <c r="J427" s="160"/>
      <c r="K427" s="160"/>
      <c r="L427" s="163"/>
      <c r="M427" s="164"/>
      <c r="N427" s="160"/>
      <c r="O427" s="160"/>
      <c r="P427" s="160"/>
      <c r="Q427" s="160"/>
      <c r="R427" s="160"/>
      <c r="S427" s="160"/>
      <c r="T427" s="165"/>
      <c r="AT427" s="166" t="s">
        <v>147</v>
      </c>
      <c r="AU427" s="166" t="s">
        <v>157</v>
      </c>
      <c r="AV427" s="166" t="s">
        <v>20</v>
      </c>
      <c r="AW427" s="166" t="s">
        <v>97</v>
      </c>
      <c r="AX427" s="166" t="s">
        <v>73</v>
      </c>
      <c r="AY427" s="166" t="s">
        <v>139</v>
      </c>
    </row>
    <row r="428" spans="2:51" s="6" customFormat="1" ht="15.75" customHeight="1">
      <c r="B428" s="159"/>
      <c r="C428" s="160"/>
      <c r="D428" s="169" t="s">
        <v>147</v>
      </c>
      <c r="E428" s="160"/>
      <c r="F428" s="162" t="s">
        <v>611</v>
      </c>
      <c r="G428" s="160"/>
      <c r="H428" s="160"/>
      <c r="J428" s="160"/>
      <c r="K428" s="160"/>
      <c r="L428" s="163"/>
      <c r="M428" s="164"/>
      <c r="N428" s="160"/>
      <c r="O428" s="160"/>
      <c r="P428" s="160"/>
      <c r="Q428" s="160"/>
      <c r="R428" s="160"/>
      <c r="S428" s="160"/>
      <c r="T428" s="165"/>
      <c r="AT428" s="166" t="s">
        <v>147</v>
      </c>
      <c r="AU428" s="166" t="s">
        <v>157</v>
      </c>
      <c r="AV428" s="166" t="s">
        <v>20</v>
      </c>
      <c r="AW428" s="166" t="s">
        <v>97</v>
      </c>
      <c r="AX428" s="166" t="s">
        <v>73</v>
      </c>
      <c r="AY428" s="166" t="s">
        <v>139</v>
      </c>
    </row>
    <row r="429" spans="2:51" s="6" customFormat="1" ht="15.75" customHeight="1">
      <c r="B429" s="159"/>
      <c r="C429" s="160"/>
      <c r="D429" s="169" t="s">
        <v>147</v>
      </c>
      <c r="E429" s="160"/>
      <c r="F429" s="162" t="s">
        <v>612</v>
      </c>
      <c r="G429" s="160"/>
      <c r="H429" s="160"/>
      <c r="J429" s="160"/>
      <c r="K429" s="160"/>
      <c r="L429" s="163"/>
      <c r="M429" s="164"/>
      <c r="N429" s="160"/>
      <c r="O429" s="160"/>
      <c r="P429" s="160"/>
      <c r="Q429" s="160"/>
      <c r="R429" s="160"/>
      <c r="S429" s="160"/>
      <c r="T429" s="165"/>
      <c r="AT429" s="166" t="s">
        <v>147</v>
      </c>
      <c r="AU429" s="166" t="s">
        <v>157</v>
      </c>
      <c r="AV429" s="166" t="s">
        <v>20</v>
      </c>
      <c r="AW429" s="166" t="s">
        <v>97</v>
      </c>
      <c r="AX429" s="166" t="s">
        <v>73</v>
      </c>
      <c r="AY429" s="166" t="s">
        <v>139</v>
      </c>
    </row>
    <row r="430" spans="2:51" s="6" customFormat="1" ht="15.75" customHeight="1">
      <c r="B430" s="167"/>
      <c r="C430" s="168"/>
      <c r="D430" s="169" t="s">
        <v>147</v>
      </c>
      <c r="E430" s="168"/>
      <c r="F430" s="170" t="s">
        <v>613</v>
      </c>
      <c r="G430" s="168"/>
      <c r="H430" s="171">
        <v>20</v>
      </c>
      <c r="J430" s="168"/>
      <c r="K430" s="168"/>
      <c r="L430" s="172"/>
      <c r="M430" s="173"/>
      <c r="N430" s="168"/>
      <c r="O430" s="168"/>
      <c r="P430" s="168"/>
      <c r="Q430" s="168"/>
      <c r="R430" s="168"/>
      <c r="S430" s="168"/>
      <c r="T430" s="174"/>
      <c r="AT430" s="175" t="s">
        <v>147</v>
      </c>
      <c r="AU430" s="175" t="s">
        <v>157</v>
      </c>
      <c r="AV430" s="175" t="s">
        <v>82</v>
      </c>
      <c r="AW430" s="175" t="s">
        <v>97</v>
      </c>
      <c r="AX430" s="175" t="s">
        <v>20</v>
      </c>
      <c r="AY430" s="175" t="s">
        <v>139</v>
      </c>
    </row>
    <row r="431" spans="2:65" s="6" customFormat="1" ht="15.75" customHeight="1">
      <c r="B431" s="23"/>
      <c r="C431" s="147" t="s">
        <v>614</v>
      </c>
      <c r="D431" s="147" t="s">
        <v>141</v>
      </c>
      <c r="E431" s="148" t="s">
        <v>615</v>
      </c>
      <c r="F431" s="149" t="s">
        <v>616</v>
      </c>
      <c r="G431" s="150" t="s">
        <v>172</v>
      </c>
      <c r="H431" s="151">
        <v>20</v>
      </c>
      <c r="I431" s="152"/>
      <c r="J431" s="153">
        <f>ROUND($I$431*$H$431,2)</f>
        <v>0</v>
      </c>
      <c r="K431" s="149"/>
      <c r="L431" s="43"/>
      <c r="M431" s="154"/>
      <c r="N431" s="155" t="s">
        <v>44</v>
      </c>
      <c r="O431" s="24"/>
      <c r="P431" s="156">
        <f>$O$431*$H$431</f>
        <v>0</v>
      </c>
      <c r="Q431" s="156">
        <v>0</v>
      </c>
      <c r="R431" s="156">
        <f>$Q$431*$H$431</f>
        <v>0</v>
      </c>
      <c r="S431" s="156">
        <v>0</v>
      </c>
      <c r="T431" s="157">
        <f>$S$431*$H$431</f>
        <v>0</v>
      </c>
      <c r="AR431" s="93" t="s">
        <v>145</v>
      </c>
      <c r="AT431" s="93" t="s">
        <v>141</v>
      </c>
      <c r="AU431" s="93" t="s">
        <v>157</v>
      </c>
      <c r="AY431" s="6" t="s">
        <v>139</v>
      </c>
      <c r="BE431" s="158">
        <f>IF($N$431="základní",$J$431,0)</f>
        <v>0</v>
      </c>
      <c r="BF431" s="158">
        <f>IF($N$431="snížená",$J$431,0)</f>
        <v>0</v>
      </c>
      <c r="BG431" s="158">
        <f>IF($N$431="zákl. přenesená",$J$431,0)</f>
        <v>0</v>
      </c>
      <c r="BH431" s="158">
        <f>IF($N$431="sníž. přenesená",$J$431,0)</f>
        <v>0</v>
      </c>
      <c r="BI431" s="158">
        <f>IF($N$431="nulová",$J$431,0)</f>
        <v>0</v>
      </c>
      <c r="BJ431" s="93" t="s">
        <v>20</v>
      </c>
      <c r="BK431" s="158">
        <f>ROUND($I$431*$H$431,2)</f>
        <v>0</v>
      </c>
      <c r="BL431" s="93" t="s">
        <v>145</v>
      </c>
      <c r="BM431" s="93" t="s">
        <v>617</v>
      </c>
    </row>
    <row r="432" spans="2:65" s="6" customFormat="1" ht="15.75" customHeight="1">
      <c r="B432" s="23"/>
      <c r="C432" s="150" t="s">
        <v>618</v>
      </c>
      <c r="D432" s="150" t="s">
        <v>141</v>
      </c>
      <c r="E432" s="148" t="s">
        <v>512</v>
      </c>
      <c r="F432" s="149" t="s">
        <v>513</v>
      </c>
      <c r="G432" s="150" t="s">
        <v>172</v>
      </c>
      <c r="H432" s="151">
        <v>20</v>
      </c>
      <c r="I432" s="152"/>
      <c r="J432" s="153">
        <f>ROUND($I$432*$H$432,2)</f>
        <v>0</v>
      </c>
      <c r="K432" s="149"/>
      <c r="L432" s="43"/>
      <c r="M432" s="154"/>
      <c r="N432" s="155" t="s">
        <v>44</v>
      </c>
      <c r="O432" s="24"/>
      <c r="P432" s="156">
        <f>$O$432*$H$432</f>
        <v>0</v>
      </c>
      <c r="Q432" s="156">
        <v>0.10362</v>
      </c>
      <c r="R432" s="156">
        <f>$Q$432*$H$432</f>
        <v>2.0724</v>
      </c>
      <c r="S432" s="156">
        <v>0</v>
      </c>
      <c r="T432" s="157">
        <f>$S$432*$H$432</f>
        <v>0</v>
      </c>
      <c r="AR432" s="93" t="s">
        <v>145</v>
      </c>
      <c r="AT432" s="93" t="s">
        <v>141</v>
      </c>
      <c r="AU432" s="93" t="s">
        <v>157</v>
      </c>
      <c r="AY432" s="93" t="s">
        <v>139</v>
      </c>
      <c r="BE432" s="158">
        <f>IF($N$432="základní",$J$432,0)</f>
        <v>0</v>
      </c>
      <c r="BF432" s="158">
        <f>IF($N$432="snížená",$J$432,0)</f>
        <v>0</v>
      </c>
      <c r="BG432" s="158">
        <f>IF($N$432="zákl. přenesená",$J$432,0)</f>
        <v>0</v>
      </c>
      <c r="BH432" s="158">
        <f>IF($N$432="sníž. přenesená",$J$432,0)</f>
        <v>0</v>
      </c>
      <c r="BI432" s="158">
        <f>IF($N$432="nulová",$J$432,0)</f>
        <v>0</v>
      </c>
      <c r="BJ432" s="93" t="s">
        <v>20</v>
      </c>
      <c r="BK432" s="158">
        <f>ROUND($I$432*$H$432,2)</f>
        <v>0</v>
      </c>
      <c r="BL432" s="93" t="s">
        <v>145</v>
      </c>
      <c r="BM432" s="93" t="s">
        <v>619</v>
      </c>
    </row>
    <row r="433" spans="2:51" s="6" customFormat="1" ht="15.75" customHeight="1">
      <c r="B433" s="159"/>
      <c r="C433" s="160"/>
      <c r="D433" s="161" t="s">
        <v>147</v>
      </c>
      <c r="E433" s="162"/>
      <c r="F433" s="162" t="s">
        <v>515</v>
      </c>
      <c r="G433" s="160"/>
      <c r="H433" s="160"/>
      <c r="J433" s="160"/>
      <c r="K433" s="160"/>
      <c r="L433" s="163"/>
      <c r="M433" s="164"/>
      <c r="N433" s="160"/>
      <c r="O433" s="160"/>
      <c r="P433" s="160"/>
      <c r="Q433" s="160"/>
      <c r="R433" s="160"/>
      <c r="S433" s="160"/>
      <c r="T433" s="165"/>
      <c r="AT433" s="166" t="s">
        <v>147</v>
      </c>
      <c r="AU433" s="166" t="s">
        <v>157</v>
      </c>
      <c r="AV433" s="166" t="s">
        <v>20</v>
      </c>
      <c r="AW433" s="166" t="s">
        <v>97</v>
      </c>
      <c r="AX433" s="166" t="s">
        <v>73</v>
      </c>
      <c r="AY433" s="166" t="s">
        <v>139</v>
      </c>
    </row>
    <row r="434" spans="2:51" s="6" customFormat="1" ht="15.75" customHeight="1">
      <c r="B434" s="159"/>
      <c r="C434" s="160"/>
      <c r="D434" s="169" t="s">
        <v>147</v>
      </c>
      <c r="E434" s="160"/>
      <c r="F434" s="162" t="s">
        <v>516</v>
      </c>
      <c r="G434" s="160"/>
      <c r="H434" s="160"/>
      <c r="J434" s="160"/>
      <c r="K434" s="160"/>
      <c r="L434" s="163"/>
      <c r="M434" s="164"/>
      <c r="N434" s="160"/>
      <c r="O434" s="160"/>
      <c r="P434" s="160"/>
      <c r="Q434" s="160"/>
      <c r="R434" s="160"/>
      <c r="S434" s="160"/>
      <c r="T434" s="165"/>
      <c r="AT434" s="166" t="s">
        <v>147</v>
      </c>
      <c r="AU434" s="166" t="s">
        <v>157</v>
      </c>
      <c r="AV434" s="166" t="s">
        <v>20</v>
      </c>
      <c r="AW434" s="166" t="s">
        <v>97</v>
      </c>
      <c r="AX434" s="166" t="s">
        <v>73</v>
      </c>
      <c r="AY434" s="166" t="s">
        <v>139</v>
      </c>
    </row>
    <row r="435" spans="2:51" s="6" customFormat="1" ht="15.75" customHeight="1">
      <c r="B435" s="159"/>
      <c r="C435" s="160"/>
      <c r="D435" s="169" t="s">
        <v>147</v>
      </c>
      <c r="E435" s="160"/>
      <c r="F435" s="162" t="s">
        <v>620</v>
      </c>
      <c r="G435" s="160"/>
      <c r="H435" s="160"/>
      <c r="J435" s="160"/>
      <c r="K435" s="160"/>
      <c r="L435" s="163"/>
      <c r="M435" s="164"/>
      <c r="N435" s="160"/>
      <c r="O435" s="160"/>
      <c r="P435" s="160"/>
      <c r="Q435" s="160"/>
      <c r="R435" s="160"/>
      <c r="S435" s="160"/>
      <c r="T435" s="165"/>
      <c r="AT435" s="166" t="s">
        <v>147</v>
      </c>
      <c r="AU435" s="166" t="s">
        <v>157</v>
      </c>
      <c r="AV435" s="166" t="s">
        <v>20</v>
      </c>
      <c r="AW435" s="166" t="s">
        <v>97</v>
      </c>
      <c r="AX435" s="166" t="s">
        <v>73</v>
      </c>
      <c r="AY435" s="166" t="s">
        <v>139</v>
      </c>
    </row>
    <row r="436" spans="2:51" s="6" customFormat="1" ht="15.75" customHeight="1">
      <c r="B436" s="167"/>
      <c r="C436" s="168"/>
      <c r="D436" s="169" t="s">
        <v>147</v>
      </c>
      <c r="E436" s="168"/>
      <c r="F436" s="170" t="s">
        <v>613</v>
      </c>
      <c r="G436" s="168"/>
      <c r="H436" s="171">
        <v>20</v>
      </c>
      <c r="J436" s="168"/>
      <c r="K436" s="168"/>
      <c r="L436" s="172"/>
      <c r="M436" s="173"/>
      <c r="N436" s="168"/>
      <c r="O436" s="168"/>
      <c r="P436" s="168"/>
      <c r="Q436" s="168"/>
      <c r="R436" s="168"/>
      <c r="S436" s="168"/>
      <c r="T436" s="174"/>
      <c r="AT436" s="175" t="s">
        <v>147</v>
      </c>
      <c r="AU436" s="175" t="s">
        <v>157</v>
      </c>
      <c r="AV436" s="175" t="s">
        <v>82</v>
      </c>
      <c r="AW436" s="175" t="s">
        <v>97</v>
      </c>
      <c r="AX436" s="175" t="s">
        <v>20</v>
      </c>
      <c r="AY436" s="175" t="s">
        <v>139</v>
      </c>
    </row>
    <row r="437" spans="2:65" s="6" customFormat="1" ht="15.75" customHeight="1">
      <c r="B437" s="23"/>
      <c r="C437" s="147" t="s">
        <v>621</v>
      </c>
      <c r="D437" s="147" t="s">
        <v>141</v>
      </c>
      <c r="E437" s="148" t="s">
        <v>504</v>
      </c>
      <c r="F437" s="149" t="s">
        <v>505</v>
      </c>
      <c r="G437" s="150" t="s">
        <v>172</v>
      </c>
      <c r="H437" s="151">
        <v>20</v>
      </c>
      <c r="I437" s="152"/>
      <c r="J437" s="153">
        <f>ROUND($I$437*$H$437,2)</f>
        <v>0</v>
      </c>
      <c r="K437" s="149"/>
      <c r="L437" s="43"/>
      <c r="M437" s="154"/>
      <c r="N437" s="155" t="s">
        <v>44</v>
      </c>
      <c r="O437" s="24"/>
      <c r="P437" s="156">
        <f>$O$437*$H$437</f>
        <v>0</v>
      </c>
      <c r="Q437" s="156">
        <v>0</v>
      </c>
      <c r="R437" s="156">
        <f>$Q$437*$H$437</f>
        <v>0</v>
      </c>
      <c r="S437" s="156">
        <v>0</v>
      </c>
      <c r="T437" s="157">
        <f>$S$437*$H$437</f>
        <v>0</v>
      </c>
      <c r="AR437" s="93" t="s">
        <v>145</v>
      </c>
      <c r="AT437" s="93" t="s">
        <v>141</v>
      </c>
      <c r="AU437" s="93" t="s">
        <v>157</v>
      </c>
      <c r="AY437" s="6" t="s">
        <v>139</v>
      </c>
      <c r="BE437" s="158">
        <f>IF($N$437="základní",$J$437,0)</f>
        <v>0</v>
      </c>
      <c r="BF437" s="158">
        <f>IF($N$437="snížená",$J$437,0)</f>
        <v>0</v>
      </c>
      <c r="BG437" s="158">
        <f>IF($N$437="zákl. přenesená",$J$437,0)</f>
        <v>0</v>
      </c>
      <c r="BH437" s="158">
        <f>IF($N$437="sníž. přenesená",$J$437,0)</f>
        <v>0</v>
      </c>
      <c r="BI437" s="158">
        <f>IF($N$437="nulová",$J$437,0)</f>
        <v>0</v>
      </c>
      <c r="BJ437" s="93" t="s">
        <v>20</v>
      </c>
      <c r="BK437" s="158">
        <f>ROUND($I$437*$H$437,2)</f>
        <v>0</v>
      </c>
      <c r="BL437" s="93" t="s">
        <v>145</v>
      </c>
      <c r="BM437" s="93" t="s">
        <v>622</v>
      </c>
    </row>
    <row r="438" spans="2:63" s="134" customFormat="1" ht="30.75" customHeight="1">
      <c r="B438" s="135"/>
      <c r="C438" s="136"/>
      <c r="D438" s="136" t="s">
        <v>72</v>
      </c>
      <c r="E438" s="145" t="s">
        <v>530</v>
      </c>
      <c r="F438" s="145" t="s">
        <v>623</v>
      </c>
      <c r="G438" s="136"/>
      <c r="H438" s="136"/>
      <c r="J438" s="146">
        <f>$BK$438</f>
        <v>0</v>
      </c>
      <c r="K438" s="136"/>
      <c r="L438" s="139"/>
      <c r="M438" s="140"/>
      <c r="N438" s="136"/>
      <c r="O438" s="136"/>
      <c r="P438" s="141">
        <f>SUM($P$439:$P$441)</f>
        <v>0</v>
      </c>
      <c r="Q438" s="136"/>
      <c r="R438" s="141">
        <f>SUM($R$439:$R$441)</f>
        <v>0</v>
      </c>
      <c r="S438" s="136"/>
      <c r="T438" s="142">
        <f>SUM($T$439:$T$441)</f>
        <v>0</v>
      </c>
      <c r="AR438" s="143" t="s">
        <v>20</v>
      </c>
      <c r="AT438" s="143" t="s">
        <v>72</v>
      </c>
      <c r="AU438" s="143" t="s">
        <v>20</v>
      </c>
      <c r="AY438" s="143" t="s">
        <v>139</v>
      </c>
      <c r="BK438" s="144">
        <f>SUM($BK$439:$BK$441)</f>
        <v>0</v>
      </c>
    </row>
    <row r="439" spans="2:65" s="6" customFormat="1" ht="15.75" customHeight="1">
      <c r="B439" s="23"/>
      <c r="C439" s="150" t="s">
        <v>624</v>
      </c>
      <c r="D439" s="150" t="s">
        <v>141</v>
      </c>
      <c r="E439" s="148" t="s">
        <v>449</v>
      </c>
      <c r="F439" s="149" t="s">
        <v>450</v>
      </c>
      <c r="G439" s="150" t="s">
        <v>172</v>
      </c>
      <c r="H439" s="151">
        <v>20</v>
      </c>
      <c r="I439" s="152"/>
      <c r="J439" s="153">
        <f>ROUND($I$439*$H$439,2)</f>
        <v>0</v>
      </c>
      <c r="K439" s="149"/>
      <c r="L439" s="43"/>
      <c r="M439" s="154"/>
      <c r="N439" s="155" t="s">
        <v>44</v>
      </c>
      <c r="O439" s="24"/>
      <c r="P439" s="156">
        <f>$O$439*$H$439</f>
        <v>0</v>
      </c>
      <c r="Q439" s="156">
        <v>0</v>
      </c>
      <c r="R439" s="156">
        <f>$Q$439*$H$439</f>
        <v>0</v>
      </c>
      <c r="S439" s="156">
        <v>0</v>
      </c>
      <c r="T439" s="157">
        <f>$S$439*$H$439</f>
        <v>0</v>
      </c>
      <c r="AR439" s="93" t="s">
        <v>145</v>
      </c>
      <c r="AT439" s="93" t="s">
        <v>141</v>
      </c>
      <c r="AU439" s="93" t="s">
        <v>82</v>
      </c>
      <c r="AY439" s="93" t="s">
        <v>139</v>
      </c>
      <c r="BE439" s="158">
        <f>IF($N$439="základní",$J$439,0)</f>
        <v>0</v>
      </c>
      <c r="BF439" s="158">
        <f>IF($N$439="snížená",$J$439,0)</f>
        <v>0</v>
      </c>
      <c r="BG439" s="158">
        <f>IF($N$439="zákl. přenesená",$J$439,0)</f>
        <v>0</v>
      </c>
      <c r="BH439" s="158">
        <f>IF($N$439="sníž. přenesená",$J$439,0)</f>
        <v>0</v>
      </c>
      <c r="BI439" s="158">
        <f>IF($N$439="nulová",$J$439,0)</f>
        <v>0</v>
      </c>
      <c r="BJ439" s="93" t="s">
        <v>20</v>
      </c>
      <c r="BK439" s="158">
        <f>ROUND($I$439*$H$439,2)</f>
        <v>0</v>
      </c>
      <c r="BL439" s="93" t="s">
        <v>145</v>
      </c>
      <c r="BM439" s="93" t="s">
        <v>625</v>
      </c>
    </row>
    <row r="440" spans="2:51" s="6" customFormat="1" ht="15.75" customHeight="1">
      <c r="B440" s="159"/>
      <c r="C440" s="160"/>
      <c r="D440" s="161" t="s">
        <v>147</v>
      </c>
      <c r="E440" s="162"/>
      <c r="F440" s="162" t="s">
        <v>626</v>
      </c>
      <c r="G440" s="160"/>
      <c r="H440" s="160"/>
      <c r="J440" s="160"/>
      <c r="K440" s="160"/>
      <c r="L440" s="163"/>
      <c r="M440" s="164"/>
      <c r="N440" s="160"/>
      <c r="O440" s="160"/>
      <c r="P440" s="160"/>
      <c r="Q440" s="160"/>
      <c r="R440" s="160"/>
      <c r="S440" s="160"/>
      <c r="T440" s="165"/>
      <c r="AT440" s="166" t="s">
        <v>147</v>
      </c>
      <c r="AU440" s="166" t="s">
        <v>82</v>
      </c>
      <c r="AV440" s="166" t="s">
        <v>20</v>
      </c>
      <c r="AW440" s="166" t="s">
        <v>97</v>
      </c>
      <c r="AX440" s="166" t="s">
        <v>73</v>
      </c>
      <c r="AY440" s="166" t="s">
        <v>139</v>
      </c>
    </row>
    <row r="441" spans="2:51" s="6" customFormat="1" ht="15.75" customHeight="1">
      <c r="B441" s="167"/>
      <c r="C441" s="168"/>
      <c r="D441" s="169" t="s">
        <v>147</v>
      </c>
      <c r="E441" s="168"/>
      <c r="F441" s="170" t="s">
        <v>613</v>
      </c>
      <c r="G441" s="168"/>
      <c r="H441" s="171">
        <v>20</v>
      </c>
      <c r="J441" s="168"/>
      <c r="K441" s="168"/>
      <c r="L441" s="172"/>
      <c r="M441" s="173"/>
      <c r="N441" s="168"/>
      <c r="O441" s="168"/>
      <c r="P441" s="168"/>
      <c r="Q441" s="168"/>
      <c r="R441" s="168"/>
      <c r="S441" s="168"/>
      <c r="T441" s="174"/>
      <c r="AT441" s="175" t="s">
        <v>147</v>
      </c>
      <c r="AU441" s="175" t="s">
        <v>82</v>
      </c>
      <c r="AV441" s="175" t="s">
        <v>82</v>
      </c>
      <c r="AW441" s="175" t="s">
        <v>97</v>
      </c>
      <c r="AX441" s="175" t="s">
        <v>20</v>
      </c>
      <c r="AY441" s="175" t="s">
        <v>139</v>
      </c>
    </row>
    <row r="442" spans="2:63" s="134" customFormat="1" ht="30.75" customHeight="1">
      <c r="B442" s="135"/>
      <c r="C442" s="136"/>
      <c r="D442" s="136" t="s">
        <v>72</v>
      </c>
      <c r="E442" s="145" t="s">
        <v>192</v>
      </c>
      <c r="F442" s="145" t="s">
        <v>627</v>
      </c>
      <c r="G442" s="136"/>
      <c r="H442" s="136"/>
      <c r="J442" s="146">
        <f>$BK$442</f>
        <v>0</v>
      </c>
      <c r="K442" s="136"/>
      <c r="L442" s="139"/>
      <c r="M442" s="140"/>
      <c r="N442" s="136"/>
      <c r="O442" s="136"/>
      <c r="P442" s="141">
        <f>SUM($P$443:$P$470)</f>
        <v>0</v>
      </c>
      <c r="Q442" s="136"/>
      <c r="R442" s="141">
        <f>SUM($R$443:$R$470)</f>
        <v>19.086399999999998</v>
      </c>
      <c r="S442" s="136"/>
      <c r="T442" s="142">
        <f>SUM($T$443:$T$470)</f>
        <v>0</v>
      </c>
      <c r="AR442" s="143" t="s">
        <v>20</v>
      </c>
      <c r="AT442" s="143" t="s">
        <v>72</v>
      </c>
      <c r="AU442" s="143" t="s">
        <v>20</v>
      </c>
      <c r="AY442" s="143" t="s">
        <v>139</v>
      </c>
      <c r="BK442" s="144">
        <f>SUM($BK$443:$BK$470)</f>
        <v>0</v>
      </c>
    </row>
    <row r="443" spans="2:65" s="6" customFormat="1" ht="15.75" customHeight="1">
      <c r="B443" s="23"/>
      <c r="C443" s="147" t="s">
        <v>628</v>
      </c>
      <c r="D443" s="147" t="s">
        <v>141</v>
      </c>
      <c r="E443" s="148" t="s">
        <v>629</v>
      </c>
      <c r="F443" s="149" t="s">
        <v>630</v>
      </c>
      <c r="G443" s="150" t="s">
        <v>339</v>
      </c>
      <c r="H443" s="151">
        <v>12</v>
      </c>
      <c r="I443" s="152"/>
      <c r="J443" s="153">
        <f>ROUND($I$443*$H$443,2)</f>
        <v>0</v>
      </c>
      <c r="K443" s="149"/>
      <c r="L443" s="43"/>
      <c r="M443" s="154"/>
      <c r="N443" s="155" t="s">
        <v>44</v>
      </c>
      <c r="O443" s="24"/>
      <c r="P443" s="156">
        <f>$O$443*$H$443</f>
        <v>0</v>
      </c>
      <c r="Q443" s="156">
        <v>0.00159</v>
      </c>
      <c r="R443" s="156">
        <f>$Q$443*$H$443</f>
        <v>0.01908</v>
      </c>
      <c r="S443" s="156">
        <v>0</v>
      </c>
      <c r="T443" s="157">
        <f>$S$443*$H$443</f>
        <v>0</v>
      </c>
      <c r="AR443" s="93" t="s">
        <v>145</v>
      </c>
      <c r="AT443" s="93" t="s">
        <v>141</v>
      </c>
      <c r="AU443" s="93" t="s">
        <v>82</v>
      </c>
      <c r="AY443" s="6" t="s">
        <v>139</v>
      </c>
      <c r="BE443" s="158">
        <f>IF($N$443="základní",$J$443,0)</f>
        <v>0</v>
      </c>
      <c r="BF443" s="158">
        <f>IF($N$443="snížená",$J$443,0)</f>
        <v>0</v>
      </c>
      <c r="BG443" s="158">
        <f>IF($N$443="zákl. přenesená",$J$443,0)</f>
        <v>0</v>
      </c>
      <c r="BH443" s="158">
        <f>IF($N$443="sníž. přenesená",$J$443,0)</f>
        <v>0</v>
      </c>
      <c r="BI443" s="158">
        <f>IF($N$443="nulová",$J$443,0)</f>
        <v>0</v>
      </c>
      <c r="BJ443" s="93" t="s">
        <v>20</v>
      </c>
      <c r="BK443" s="158">
        <f>ROUND($I$443*$H$443,2)</f>
        <v>0</v>
      </c>
      <c r="BL443" s="93" t="s">
        <v>145</v>
      </c>
      <c r="BM443" s="93" t="s">
        <v>631</v>
      </c>
    </row>
    <row r="444" spans="2:51" s="6" customFormat="1" ht="15.75" customHeight="1">
      <c r="B444" s="159"/>
      <c r="C444" s="160"/>
      <c r="D444" s="161" t="s">
        <v>147</v>
      </c>
      <c r="E444" s="162"/>
      <c r="F444" s="162" t="s">
        <v>155</v>
      </c>
      <c r="G444" s="160"/>
      <c r="H444" s="160"/>
      <c r="J444" s="160"/>
      <c r="K444" s="160"/>
      <c r="L444" s="163"/>
      <c r="M444" s="164"/>
      <c r="N444" s="160"/>
      <c r="O444" s="160"/>
      <c r="P444" s="160"/>
      <c r="Q444" s="160"/>
      <c r="R444" s="160"/>
      <c r="S444" s="160"/>
      <c r="T444" s="165"/>
      <c r="AT444" s="166" t="s">
        <v>147</v>
      </c>
      <c r="AU444" s="166" t="s">
        <v>82</v>
      </c>
      <c r="AV444" s="166" t="s">
        <v>20</v>
      </c>
      <c r="AW444" s="166" t="s">
        <v>97</v>
      </c>
      <c r="AX444" s="166" t="s">
        <v>73</v>
      </c>
      <c r="AY444" s="166" t="s">
        <v>139</v>
      </c>
    </row>
    <row r="445" spans="2:51" s="6" customFormat="1" ht="15.75" customHeight="1">
      <c r="B445" s="167"/>
      <c r="C445" s="168"/>
      <c r="D445" s="169" t="s">
        <v>147</v>
      </c>
      <c r="E445" s="168"/>
      <c r="F445" s="170" t="s">
        <v>632</v>
      </c>
      <c r="G445" s="168"/>
      <c r="H445" s="171">
        <v>12</v>
      </c>
      <c r="J445" s="168"/>
      <c r="K445" s="168"/>
      <c r="L445" s="172"/>
      <c r="M445" s="173"/>
      <c r="N445" s="168"/>
      <c r="O445" s="168"/>
      <c r="P445" s="168"/>
      <c r="Q445" s="168"/>
      <c r="R445" s="168"/>
      <c r="S445" s="168"/>
      <c r="T445" s="174"/>
      <c r="AT445" s="175" t="s">
        <v>147</v>
      </c>
      <c r="AU445" s="175" t="s">
        <v>82</v>
      </c>
      <c r="AV445" s="175" t="s">
        <v>82</v>
      </c>
      <c r="AW445" s="175" t="s">
        <v>97</v>
      </c>
      <c r="AX445" s="175" t="s">
        <v>20</v>
      </c>
      <c r="AY445" s="175" t="s">
        <v>139</v>
      </c>
    </row>
    <row r="446" spans="2:65" s="6" customFormat="1" ht="15.75" customHeight="1">
      <c r="B446" s="23"/>
      <c r="C446" s="147" t="s">
        <v>633</v>
      </c>
      <c r="D446" s="147" t="s">
        <v>141</v>
      </c>
      <c r="E446" s="148" t="s">
        <v>634</v>
      </c>
      <c r="F446" s="149" t="s">
        <v>635</v>
      </c>
      <c r="G446" s="150" t="s">
        <v>339</v>
      </c>
      <c r="H446" s="151">
        <v>160</v>
      </c>
      <c r="I446" s="152"/>
      <c r="J446" s="153">
        <f>ROUND($I$446*$H$446,2)</f>
        <v>0</v>
      </c>
      <c r="K446" s="149"/>
      <c r="L446" s="43"/>
      <c r="M446" s="154"/>
      <c r="N446" s="155" t="s">
        <v>44</v>
      </c>
      <c r="O446" s="24"/>
      <c r="P446" s="156">
        <f>$O$446*$H$446</f>
        <v>0</v>
      </c>
      <c r="Q446" s="156">
        <v>0.0033</v>
      </c>
      <c r="R446" s="156">
        <f>$Q$446*$H$446</f>
        <v>0.528</v>
      </c>
      <c r="S446" s="156">
        <v>0</v>
      </c>
      <c r="T446" s="157">
        <f>$S$446*$H$446</f>
        <v>0</v>
      </c>
      <c r="AR446" s="93" t="s">
        <v>145</v>
      </c>
      <c r="AT446" s="93" t="s">
        <v>141</v>
      </c>
      <c r="AU446" s="93" t="s">
        <v>82</v>
      </c>
      <c r="AY446" s="6" t="s">
        <v>139</v>
      </c>
      <c r="BE446" s="158">
        <f>IF($N$446="základní",$J$446,0)</f>
        <v>0</v>
      </c>
      <c r="BF446" s="158">
        <f>IF($N$446="snížená",$J$446,0)</f>
        <v>0</v>
      </c>
      <c r="BG446" s="158">
        <f>IF($N$446="zákl. přenesená",$J$446,0)</f>
        <v>0</v>
      </c>
      <c r="BH446" s="158">
        <f>IF($N$446="sníž. přenesená",$J$446,0)</f>
        <v>0</v>
      </c>
      <c r="BI446" s="158">
        <f>IF($N$446="nulová",$J$446,0)</f>
        <v>0</v>
      </c>
      <c r="BJ446" s="93" t="s">
        <v>20</v>
      </c>
      <c r="BK446" s="158">
        <f>ROUND($I$446*$H$446,2)</f>
        <v>0</v>
      </c>
      <c r="BL446" s="93" t="s">
        <v>145</v>
      </c>
      <c r="BM446" s="93" t="s">
        <v>636</v>
      </c>
    </row>
    <row r="447" spans="2:51" s="6" customFormat="1" ht="15.75" customHeight="1">
      <c r="B447" s="159"/>
      <c r="C447" s="160"/>
      <c r="D447" s="161" t="s">
        <v>147</v>
      </c>
      <c r="E447" s="162"/>
      <c r="F447" s="162" t="s">
        <v>155</v>
      </c>
      <c r="G447" s="160"/>
      <c r="H447" s="160"/>
      <c r="J447" s="160"/>
      <c r="K447" s="160"/>
      <c r="L447" s="163"/>
      <c r="M447" s="164"/>
      <c r="N447" s="160"/>
      <c r="O447" s="160"/>
      <c r="P447" s="160"/>
      <c r="Q447" s="160"/>
      <c r="R447" s="160"/>
      <c r="S447" s="160"/>
      <c r="T447" s="165"/>
      <c r="AT447" s="166" t="s">
        <v>147</v>
      </c>
      <c r="AU447" s="166" t="s">
        <v>82</v>
      </c>
      <c r="AV447" s="166" t="s">
        <v>20</v>
      </c>
      <c r="AW447" s="166" t="s">
        <v>97</v>
      </c>
      <c r="AX447" s="166" t="s">
        <v>73</v>
      </c>
      <c r="AY447" s="166" t="s">
        <v>139</v>
      </c>
    </row>
    <row r="448" spans="2:51" s="6" customFormat="1" ht="15.75" customHeight="1">
      <c r="B448" s="167"/>
      <c r="C448" s="168"/>
      <c r="D448" s="169" t="s">
        <v>147</v>
      </c>
      <c r="E448" s="168"/>
      <c r="F448" s="170" t="s">
        <v>637</v>
      </c>
      <c r="G448" s="168"/>
      <c r="H448" s="171">
        <v>160</v>
      </c>
      <c r="J448" s="168"/>
      <c r="K448" s="168"/>
      <c r="L448" s="172"/>
      <c r="M448" s="173"/>
      <c r="N448" s="168"/>
      <c r="O448" s="168"/>
      <c r="P448" s="168"/>
      <c r="Q448" s="168"/>
      <c r="R448" s="168"/>
      <c r="S448" s="168"/>
      <c r="T448" s="174"/>
      <c r="AT448" s="175" t="s">
        <v>147</v>
      </c>
      <c r="AU448" s="175" t="s">
        <v>82</v>
      </c>
      <c r="AV448" s="175" t="s">
        <v>82</v>
      </c>
      <c r="AW448" s="175" t="s">
        <v>97</v>
      </c>
      <c r="AX448" s="175" t="s">
        <v>20</v>
      </c>
      <c r="AY448" s="175" t="s">
        <v>139</v>
      </c>
    </row>
    <row r="449" spans="2:65" s="6" customFormat="1" ht="15.75" customHeight="1">
      <c r="B449" s="23"/>
      <c r="C449" s="147" t="s">
        <v>638</v>
      </c>
      <c r="D449" s="147" t="s">
        <v>141</v>
      </c>
      <c r="E449" s="148" t="s">
        <v>639</v>
      </c>
      <c r="F449" s="149" t="s">
        <v>640</v>
      </c>
      <c r="G449" s="150" t="s">
        <v>641</v>
      </c>
      <c r="H449" s="151">
        <v>1</v>
      </c>
      <c r="I449" s="152"/>
      <c r="J449" s="153">
        <f>ROUND($I$449*$H$449,2)</f>
        <v>0</v>
      </c>
      <c r="K449" s="149"/>
      <c r="L449" s="43"/>
      <c r="M449" s="154"/>
      <c r="N449" s="155" t="s">
        <v>44</v>
      </c>
      <c r="O449" s="24"/>
      <c r="P449" s="156">
        <f>$O$449*$H$449</f>
        <v>0</v>
      </c>
      <c r="Q449" s="156">
        <v>0</v>
      </c>
      <c r="R449" s="156">
        <f>$Q$449*$H$449</f>
        <v>0</v>
      </c>
      <c r="S449" s="156">
        <v>0</v>
      </c>
      <c r="T449" s="157">
        <f>$S$449*$H$449</f>
        <v>0</v>
      </c>
      <c r="AR449" s="93" t="s">
        <v>145</v>
      </c>
      <c r="AT449" s="93" t="s">
        <v>141</v>
      </c>
      <c r="AU449" s="93" t="s">
        <v>82</v>
      </c>
      <c r="AY449" s="6" t="s">
        <v>139</v>
      </c>
      <c r="BE449" s="158">
        <f>IF($N$449="základní",$J$449,0)</f>
        <v>0</v>
      </c>
      <c r="BF449" s="158">
        <f>IF($N$449="snížená",$J$449,0)</f>
        <v>0</v>
      </c>
      <c r="BG449" s="158">
        <f>IF($N$449="zákl. přenesená",$J$449,0)</f>
        <v>0</v>
      </c>
      <c r="BH449" s="158">
        <f>IF($N$449="sníž. přenesená",$J$449,0)</f>
        <v>0</v>
      </c>
      <c r="BI449" s="158">
        <f>IF($N$449="nulová",$J$449,0)</f>
        <v>0</v>
      </c>
      <c r="BJ449" s="93" t="s">
        <v>20</v>
      </c>
      <c r="BK449" s="158">
        <f>ROUND($I$449*$H$449,2)</f>
        <v>0</v>
      </c>
      <c r="BL449" s="93" t="s">
        <v>145</v>
      </c>
      <c r="BM449" s="93" t="s">
        <v>642</v>
      </c>
    </row>
    <row r="450" spans="2:65" s="6" customFormat="1" ht="15.75" customHeight="1">
      <c r="B450" s="23"/>
      <c r="C450" s="150" t="s">
        <v>643</v>
      </c>
      <c r="D450" s="150" t="s">
        <v>141</v>
      </c>
      <c r="E450" s="148" t="s">
        <v>644</v>
      </c>
      <c r="F450" s="149" t="s">
        <v>645</v>
      </c>
      <c r="G450" s="150" t="s">
        <v>339</v>
      </c>
      <c r="H450" s="151">
        <v>172</v>
      </c>
      <c r="I450" s="152"/>
      <c r="J450" s="153">
        <f>ROUND($I$450*$H$450,2)</f>
        <v>0</v>
      </c>
      <c r="K450" s="149"/>
      <c r="L450" s="43"/>
      <c r="M450" s="154"/>
      <c r="N450" s="155" t="s">
        <v>44</v>
      </c>
      <c r="O450" s="24"/>
      <c r="P450" s="156">
        <f>$O$450*$H$450</f>
        <v>0</v>
      </c>
      <c r="Q450" s="156">
        <v>0</v>
      </c>
      <c r="R450" s="156">
        <f>$Q$450*$H$450</f>
        <v>0</v>
      </c>
      <c r="S450" s="156">
        <v>0</v>
      </c>
      <c r="T450" s="157">
        <f>$S$450*$H$450</f>
        <v>0</v>
      </c>
      <c r="AR450" s="93" t="s">
        <v>145</v>
      </c>
      <c r="AT450" s="93" t="s">
        <v>141</v>
      </c>
      <c r="AU450" s="93" t="s">
        <v>82</v>
      </c>
      <c r="AY450" s="93" t="s">
        <v>139</v>
      </c>
      <c r="BE450" s="158">
        <f>IF($N$450="základní",$J$450,0)</f>
        <v>0</v>
      </c>
      <c r="BF450" s="158">
        <f>IF($N$450="snížená",$J$450,0)</f>
        <v>0</v>
      </c>
      <c r="BG450" s="158">
        <f>IF($N$450="zákl. přenesená",$J$450,0)</f>
        <v>0</v>
      </c>
      <c r="BH450" s="158">
        <f>IF($N$450="sníž. přenesená",$J$450,0)</f>
        <v>0</v>
      </c>
      <c r="BI450" s="158">
        <f>IF($N$450="nulová",$J$450,0)</f>
        <v>0</v>
      </c>
      <c r="BJ450" s="93" t="s">
        <v>20</v>
      </c>
      <c r="BK450" s="158">
        <f>ROUND($I$450*$H$450,2)</f>
        <v>0</v>
      </c>
      <c r="BL450" s="93" t="s">
        <v>145</v>
      </c>
      <c r="BM450" s="93" t="s">
        <v>646</v>
      </c>
    </row>
    <row r="451" spans="2:65" s="6" customFormat="1" ht="15.75" customHeight="1">
      <c r="B451" s="23"/>
      <c r="C451" s="150" t="s">
        <v>647</v>
      </c>
      <c r="D451" s="150" t="s">
        <v>141</v>
      </c>
      <c r="E451" s="148" t="s">
        <v>648</v>
      </c>
      <c r="F451" s="149" t="s">
        <v>649</v>
      </c>
      <c r="G451" s="150" t="s">
        <v>339</v>
      </c>
      <c r="H451" s="151">
        <v>172</v>
      </c>
      <c r="I451" s="152"/>
      <c r="J451" s="153">
        <f>ROUND($I$451*$H$451,2)</f>
        <v>0</v>
      </c>
      <c r="K451" s="149"/>
      <c r="L451" s="43"/>
      <c r="M451" s="154"/>
      <c r="N451" s="155" t="s">
        <v>44</v>
      </c>
      <c r="O451" s="24"/>
      <c r="P451" s="156">
        <f>$O$451*$H$451</f>
        <v>0</v>
      </c>
      <c r="Q451" s="156">
        <v>0</v>
      </c>
      <c r="R451" s="156">
        <f>$Q$451*$H$451</f>
        <v>0</v>
      </c>
      <c r="S451" s="156">
        <v>0</v>
      </c>
      <c r="T451" s="157">
        <f>$S$451*$H$451</f>
        <v>0</v>
      </c>
      <c r="AR451" s="93" t="s">
        <v>145</v>
      </c>
      <c r="AT451" s="93" t="s">
        <v>141</v>
      </c>
      <c r="AU451" s="93" t="s">
        <v>82</v>
      </c>
      <c r="AY451" s="93" t="s">
        <v>139</v>
      </c>
      <c r="BE451" s="158">
        <f>IF($N$451="základní",$J$451,0)</f>
        <v>0</v>
      </c>
      <c r="BF451" s="158">
        <f>IF($N$451="snížená",$J$451,0)</f>
        <v>0</v>
      </c>
      <c r="BG451" s="158">
        <f>IF($N$451="zákl. přenesená",$J$451,0)</f>
        <v>0</v>
      </c>
      <c r="BH451" s="158">
        <f>IF($N$451="sníž. přenesená",$J$451,0)</f>
        <v>0</v>
      </c>
      <c r="BI451" s="158">
        <f>IF($N$451="nulová",$J$451,0)</f>
        <v>0</v>
      </c>
      <c r="BJ451" s="93" t="s">
        <v>20</v>
      </c>
      <c r="BK451" s="158">
        <f>ROUND($I$451*$H$451,2)</f>
        <v>0</v>
      </c>
      <c r="BL451" s="93" t="s">
        <v>145</v>
      </c>
      <c r="BM451" s="93" t="s">
        <v>650</v>
      </c>
    </row>
    <row r="452" spans="2:65" s="6" customFormat="1" ht="15.75" customHeight="1">
      <c r="B452" s="23"/>
      <c r="C452" s="150" t="s">
        <v>651</v>
      </c>
      <c r="D452" s="150" t="s">
        <v>141</v>
      </c>
      <c r="E452" s="148" t="s">
        <v>652</v>
      </c>
      <c r="F452" s="149" t="s">
        <v>653</v>
      </c>
      <c r="G452" s="150" t="s">
        <v>144</v>
      </c>
      <c r="H452" s="151">
        <v>17</v>
      </c>
      <c r="I452" s="152"/>
      <c r="J452" s="153">
        <f>ROUND($I$452*$H$452,2)</f>
        <v>0</v>
      </c>
      <c r="K452" s="149"/>
      <c r="L452" s="43"/>
      <c r="M452" s="154"/>
      <c r="N452" s="155" t="s">
        <v>44</v>
      </c>
      <c r="O452" s="24"/>
      <c r="P452" s="156">
        <f>$O$452*$H$452</f>
        <v>0</v>
      </c>
      <c r="Q452" s="156">
        <v>0.3409</v>
      </c>
      <c r="R452" s="156">
        <f>$Q$452*$H$452</f>
        <v>5.795299999999999</v>
      </c>
      <c r="S452" s="156">
        <v>0</v>
      </c>
      <c r="T452" s="157">
        <f>$S$452*$H$452</f>
        <v>0</v>
      </c>
      <c r="AR452" s="93" t="s">
        <v>145</v>
      </c>
      <c r="AT452" s="93" t="s">
        <v>141</v>
      </c>
      <c r="AU452" s="93" t="s">
        <v>82</v>
      </c>
      <c r="AY452" s="93" t="s">
        <v>139</v>
      </c>
      <c r="BE452" s="158">
        <f>IF($N$452="základní",$J$452,0)</f>
        <v>0</v>
      </c>
      <c r="BF452" s="158">
        <f>IF($N$452="snížená",$J$452,0)</f>
        <v>0</v>
      </c>
      <c r="BG452" s="158">
        <f>IF($N$452="zákl. přenesená",$J$452,0)</f>
        <v>0</v>
      </c>
      <c r="BH452" s="158">
        <f>IF($N$452="sníž. přenesená",$J$452,0)</f>
        <v>0</v>
      </c>
      <c r="BI452" s="158">
        <f>IF($N$452="nulová",$J$452,0)</f>
        <v>0</v>
      </c>
      <c r="BJ452" s="93" t="s">
        <v>20</v>
      </c>
      <c r="BK452" s="158">
        <f>ROUND($I$452*$H$452,2)</f>
        <v>0</v>
      </c>
      <c r="BL452" s="93" t="s">
        <v>145</v>
      </c>
      <c r="BM452" s="93" t="s">
        <v>654</v>
      </c>
    </row>
    <row r="453" spans="2:51" s="6" customFormat="1" ht="15.75" customHeight="1">
      <c r="B453" s="159"/>
      <c r="C453" s="160"/>
      <c r="D453" s="161" t="s">
        <v>147</v>
      </c>
      <c r="E453" s="162"/>
      <c r="F453" s="162" t="s">
        <v>155</v>
      </c>
      <c r="G453" s="160"/>
      <c r="H453" s="160"/>
      <c r="J453" s="160"/>
      <c r="K453" s="160"/>
      <c r="L453" s="163"/>
      <c r="M453" s="164"/>
      <c r="N453" s="160"/>
      <c r="O453" s="160"/>
      <c r="P453" s="160"/>
      <c r="Q453" s="160"/>
      <c r="R453" s="160"/>
      <c r="S453" s="160"/>
      <c r="T453" s="165"/>
      <c r="AT453" s="166" t="s">
        <v>147</v>
      </c>
      <c r="AU453" s="166" t="s">
        <v>82</v>
      </c>
      <c r="AV453" s="166" t="s">
        <v>20</v>
      </c>
      <c r="AW453" s="166" t="s">
        <v>97</v>
      </c>
      <c r="AX453" s="166" t="s">
        <v>73</v>
      </c>
      <c r="AY453" s="166" t="s">
        <v>139</v>
      </c>
    </row>
    <row r="454" spans="2:51" s="6" customFormat="1" ht="15.75" customHeight="1">
      <c r="B454" s="167"/>
      <c r="C454" s="168"/>
      <c r="D454" s="169" t="s">
        <v>147</v>
      </c>
      <c r="E454" s="168"/>
      <c r="F454" s="170" t="s">
        <v>655</v>
      </c>
      <c r="G454" s="168"/>
      <c r="H454" s="171">
        <v>17</v>
      </c>
      <c r="J454" s="168"/>
      <c r="K454" s="168"/>
      <c r="L454" s="172"/>
      <c r="M454" s="173"/>
      <c r="N454" s="168"/>
      <c r="O454" s="168"/>
      <c r="P454" s="168"/>
      <c r="Q454" s="168"/>
      <c r="R454" s="168"/>
      <c r="S454" s="168"/>
      <c r="T454" s="174"/>
      <c r="AT454" s="175" t="s">
        <v>147</v>
      </c>
      <c r="AU454" s="175" t="s">
        <v>82</v>
      </c>
      <c r="AV454" s="175" t="s">
        <v>82</v>
      </c>
      <c r="AW454" s="175" t="s">
        <v>97</v>
      </c>
      <c r="AX454" s="175" t="s">
        <v>20</v>
      </c>
      <c r="AY454" s="175" t="s">
        <v>139</v>
      </c>
    </row>
    <row r="455" spans="2:65" s="6" customFormat="1" ht="15.75" customHeight="1">
      <c r="B455" s="23"/>
      <c r="C455" s="147" t="s">
        <v>656</v>
      </c>
      <c r="D455" s="147" t="s">
        <v>141</v>
      </c>
      <c r="E455" s="148" t="s">
        <v>657</v>
      </c>
      <c r="F455" s="149" t="s">
        <v>658</v>
      </c>
      <c r="G455" s="150" t="s">
        <v>144</v>
      </c>
      <c r="H455" s="151">
        <v>17</v>
      </c>
      <c r="I455" s="152"/>
      <c r="J455" s="153">
        <f>ROUND($I$455*$H$455,2)</f>
        <v>0</v>
      </c>
      <c r="K455" s="149"/>
      <c r="L455" s="43"/>
      <c r="M455" s="154"/>
      <c r="N455" s="155" t="s">
        <v>44</v>
      </c>
      <c r="O455" s="24"/>
      <c r="P455" s="156">
        <f>$O$455*$H$455</f>
        <v>0</v>
      </c>
      <c r="Q455" s="156">
        <v>0.00936</v>
      </c>
      <c r="R455" s="156">
        <f>$Q$455*$H$455</f>
        <v>0.15912</v>
      </c>
      <c r="S455" s="156">
        <v>0</v>
      </c>
      <c r="T455" s="157">
        <f>$S$455*$H$455</f>
        <v>0</v>
      </c>
      <c r="AR455" s="93" t="s">
        <v>145</v>
      </c>
      <c r="AT455" s="93" t="s">
        <v>141</v>
      </c>
      <c r="AU455" s="93" t="s">
        <v>82</v>
      </c>
      <c r="AY455" s="6" t="s">
        <v>139</v>
      </c>
      <c r="BE455" s="158">
        <f>IF($N$455="základní",$J$455,0)</f>
        <v>0</v>
      </c>
      <c r="BF455" s="158">
        <f>IF($N$455="snížená",$J$455,0)</f>
        <v>0</v>
      </c>
      <c r="BG455" s="158">
        <f>IF($N$455="zákl. přenesená",$J$455,0)</f>
        <v>0</v>
      </c>
      <c r="BH455" s="158">
        <f>IF($N$455="sníž. přenesená",$J$455,0)</f>
        <v>0</v>
      </c>
      <c r="BI455" s="158">
        <f>IF($N$455="nulová",$J$455,0)</f>
        <v>0</v>
      </c>
      <c r="BJ455" s="93" t="s">
        <v>20</v>
      </c>
      <c r="BK455" s="158">
        <f>ROUND($I$455*$H$455,2)</f>
        <v>0</v>
      </c>
      <c r="BL455" s="93" t="s">
        <v>145</v>
      </c>
      <c r="BM455" s="93" t="s">
        <v>659</v>
      </c>
    </row>
    <row r="456" spans="2:51" s="6" customFormat="1" ht="15.75" customHeight="1">
      <c r="B456" s="159"/>
      <c r="C456" s="160"/>
      <c r="D456" s="161" t="s">
        <v>147</v>
      </c>
      <c r="E456" s="162"/>
      <c r="F456" s="162" t="s">
        <v>660</v>
      </c>
      <c r="G456" s="160"/>
      <c r="H456" s="160"/>
      <c r="J456" s="160"/>
      <c r="K456" s="160"/>
      <c r="L456" s="163"/>
      <c r="M456" s="164"/>
      <c r="N456" s="160"/>
      <c r="O456" s="160"/>
      <c r="P456" s="160"/>
      <c r="Q456" s="160"/>
      <c r="R456" s="160"/>
      <c r="S456" s="160"/>
      <c r="T456" s="165"/>
      <c r="AT456" s="166" t="s">
        <v>147</v>
      </c>
      <c r="AU456" s="166" t="s">
        <v>82</v>
      </c>
      <c r="AV456" s="166" t="s">
        <v>20</v>
      </c>
      <c r="AW456" s="166" t="s">
        <v>97</v>
      </c>
      <c r="AX456" s="166" t="s">
        <v>73</v>
      </c>
      <c r="AY456" s="166" t="s">
        <v>139</v>
      </c>
    </row>
    <row r="457" spans="2:51" s="6" customFormat="1" ht="15.75" customHeight="1">
      <c r="B457" s="167"/>
      <c r="C457" s="168"/>
      <c r="D457" s="169" t="s">
        <v>147</v>
      </c>
      <c r="E457" s="168"/>
      <c r="F457" s="170" t="s">
        <v>655</v>
      </c>
      <c r="G457" s="168"/>
      <c r="H457" s="171">
        <v>17</v>
      </c>
      <c r="J457" s="168"/>
      <c r="K457" s="168"/>
      <c r="L457" s="172"/>
      <c r="M457" s="173"/>
      <c r="N457" s="168"/>
      <c r="O457" s="168"/>
      <c r="P457" s="168"/>
      <c r="Q457" s="168"/>
      <c r="R457" s="168"/>
      <c r="S457" s="168"/>
      <c r="T457" s="174"/>
      <c r="AT457" s="175" t="s">
        <v>147</v>
      </c>
      <c r="AU457" s="175" t="s">
        <v>82</v>
      </c>
      <c r="AV457" s="175" t="s">
        <v>82</v>
      </c>
      <c r="AW457" s="175" t="s">
        <v>97</v>
      </c>
      <c r="AX457" s="175" t="s">
        <v>20</v>
      </c>
      <c r="AY457" s="175" t="s">
        <v>139</v>
      </c>
    </row>
    <row r="458" spans="2:65" s="6" customFormat="1" ht="15.75" customHeight="1">
      <c r="B458" s="23"/>
      <c r="C458" s="192" t="s">
        <v>661</v>
      </c>
      <c r="D458" s="192" t="s">
        <v>219</v>
      </c>
      <c r="E458" s="193" t="s">
        <v>662</v>
      </c>
      <c r="F458" s="194" t="s">
        <v>663</v>
      </c>
      <c r="G458" s="195" t="s">
        <v>144</v>
      </c>
      <c r="H458" s="196">
        <v>17</v>
      </c>
      <c r="I458" s="197"/>
      <c r="J458" s="198">
        <f>ROUND($I$458*$H$458,2)</f>
        <v>0</v>
      </c>
      <c r="K458" s="194"/>
      <c r="L458" s="199"/>
      <c r="M458" s="200"/>
      <c r="N458" s="201" t="s">
        <v>44</v>
      </c>
      <c r="O458" s="24"/>
      <c r="P458" s="156">
        <f>$O$458*$H$458</f>
        <v>0</v>
      </c>
      <c r="Q458" s="156">
        <v>0.35</v>
      </c>
      <c r="R458" s="156">
        <f>$Q$458*$H$458</f>
        <v>5.949999999999999</v>
      </c>
      <c r="S458" s="156">
        <v>0</v>
      </c>
      <c r="T458" s="157">
        <f>$S$458*$H$458</f>
        <v>0</v>
      </c>
      <c r="AR458" s="93" t="s">
        <v>192</v>
      </c>
      <c r="AT458" s="93" t="s">
        <v>219</v>
      </c>
      <c r="AU458" s="93" t="s">
        <v>82</v>
      </c>
      <c r="AY458" s="6" t="s">
        <v>139</v>
      </c>
      <c r="BE458" s="158">
        <f>IF($N$458="základní",$J$458,0)</f>
        <v>0</v>
      </c>
      <c r="BF458" s="158">
        <f>IF($N$458="snížená",$J$458,0)</f>
        <v>0</v>
      </c>
      <c r="BG458" s="158">
        <f>IF($N$458="zákl. přenesená",$J$458,0)</f>
        <v>0</v>
      </c>
      <c r="BH458" s="158">
        <f>IF($N$458="sníž. přenesená",$J$458,0)</f>
        <v>0</v>
      </c>
      <c r="BI458" s="158">
        <f>IF($N$458="nulová",$J$458,0)</f>
        <v>0</v>
      </c>
      <c r="BJ458" s="93" t="s">
        <v>20</v>
      </c>
      <c r="BK458" s="158">
        <f>ROUND($I$458*$H$458,2)</f>
        <v>0</v>
      </c>
      <c r="BL458" s="93" t="s">
        <v>145</v>
      </c>
      <c r="BM458" s="93" t="s">
        <v>664</v>
      </c>
    </row>
    <row r="459" spans="2:51" s="6" customFormat="1" ht="15.75" customHeight="1">
      <c r="B459" s="159"/>
      <c r="C459" s="160"/>
      <c r="D459" s="161" t="s">
        <v>147</v>
      </c>
      <c r="E459" s="162"/>
      <c r="F459" s="162" t="s">
        <v>665</v>
      </c>
      <c r="G459" s="160"/>
      <c r="H459" s="160"/>
      <c r="J459" s="160"/>
      <c r="K459" s="160"/>
      <c r="L459" s="163"/>
      <c r="M459" s="164"/>
      <c r="N459" s="160"/>
      <c r="O459" s="160"/>
      <c r="P459" s="160"/>
      <c r="Q459" s="160"/>
      <c r="R459" s="160"/>
      <c r="S459" s="160"/>
      <c r="T459" s="165"/>
      <c r="AT459" s="166" t="s">
        <v>147</v>
      </c>
      <c r="AU459" s="166" t="s">
        <v>82</v>
      </c>
      <c r="AV459" s="166" t="s">
        <v>20</v>
      </c>
      <c r="AW459" s="166" t="s">
        <v>97</v>
      </c>
      <c r="AX459" s="166" t="s">
        <v>73</v>
      </c>
      <c r="AY459" s="166" t="s">
        <v>139</v>
      </c>
    </row>
    <row r="460" spans="2:51" s="6" customFormat="1" ht="15.75" customHeight="1">
      <c r="B460" s="167"/>
      <c r="C460" s="168"/>
      <c r="D460" s="169" t="s">
        <v>147</v>
      </c>
      <c r="E460" s="168"/>
      <c r="F460" s="170" t="s">
        <v>655</v>
      </c>
      <c r="G460" s="168"/>
      <c r="H460" s="171">
        <v>17</v>
      </c>
      <c r="J460" s="168"/>
      <c r="K460" s="168"/>
      <c r="L460" s="172"/>
      <c r="M460" s="173"/>
      <c r="N460" s="168"/>
      <c r="O460" s="168"/>
      <c r="P460" s="168"/>
      <c r="Q460" s="168"/>
      <c r="R460" s="168"/>
      <c r="S460" s="168"/>
      <c r="T460" s="174"/>
      <c r="AT460" s="175" t="s">
        <v>147</v>
      </c>
      <c r="AU460" s="175" t="s">
        <v>82</v>
      </c>
      <c r="AV460" s="175" t="s">
        <v>82</v>
      </c>
      <c r="AW460" s="175" t="s">
        <v>97</v>
      </c>
      <c r="AX460" s="175" t="s">
        <v>20</v>
      </c>
      <c r="AY460" s="175" t="s">
        <v>139</v>
      </c>
    </row>
    <row r="461" spans="2:65" s="6" customFormat="1" ht="15.75" customHeight="1">
      <c r="B461" s="23"/>
      <c r="C461" s="192" t="s">
        <v>666</v>
      </c>
      <c r="D461" s="192" t="s">
        <v>219</v>
      </c>
      <c r="E461" s="193" t="s">
        <v>667</v>
      </c>
      <c r="F461" s="194" t="s">
        <v>668</v>
      </c>
      <c r="G461" s="195" t="s">
        <v>144</v>
      </c>
      <c r="H461" s="196">
        <v>17</v>
      </c>
      <c r="I461" s="197"/>
      <c r="J461" s="198">
        <f>ROUND($I$461*$H$461,2)</f>
        <v>0</v>
      </c>
      <c r="K461" s="194"/>
      <c r="L461" s="199"/>
      <c r="M461" s="200"/>
      <c r="N461" s="201" t="s">
        <v>44</v>
      </c>
      <c r="O461" s="24"/>
      <c r="P461" s="156">
        <f>$O$461*$H$461</f>
        <v>0</v>
      </c>
      <c r="Q461" s="156">
        <v>0.0085</v>
      </c>
      <c r="R461" s="156">
        <f>$Q$461*$H$461</f>
        <v>0.14450000000000002</v>
      </c>
      <c r="S461" s="156">
        <v>0</v>
      </c>
      <c r="T461" s="157">
        <f>$S$461*$H$461</f>
        <v>0</v>
      </c>
      <c r="AR461" s="93" t="s">
        <v>192</v>
      </c>
      <c r="AT461" s="93" t="s">
        <v>219</v>
      </c>
      <c r="AU461" s="93" t="s">
        <v>82</v>
      </c>
      <c r="AY461" s="6" t="s">
        <v>139</v>
      </c>
      <c r="BE461" s="158">
        <f>IF($N$461="základní",$J$461,0)</f>
        <v>0</v>
      </c>
      <c r="BF461" s="158">
        <f>IF($N$461="snížená",$J$461,0)</f>
        <v>0</v>
      </c>
      <c r="BG461" s="158">
        <f>IF($N$461="zákl. přenesená",$J$461,0)</f>
        <v>0</v>
      </c>
      <c r="BH461" s="158">
        <f>IF($N$461="sníž. přenesená",$J$461,0)</f>
        <v>0</v>
      </c>
      <c r="BI461" s="158">
        <f>IF($N$461="nulová",$J$461,0)</f>
        <v>0</v>
      </c>
      <c r="BJ461" s="93" t="s">
        <v>20</v>
      </c>
      <c r="BK461" s="158">
        <f>ROUND($I$461*$H$461,2)</f>
        <v>0</v>
      </c>
      <c r="BL461" s="93" t="s">
        <v>145</v>
      </c>
      <c r="BM461" s="93" t="s">
        <v>669</v>
      </c>
    </row>
    <row r="462" spans="2:51" s="6" customFormat="1" ht="15.75" customHeight="1">
      <c r="B462" s="159"/>
      <c r="C462" s="160"/>
      <c r="D462" s="161" t="s">
        <v>147</v>
      </c>
      <c r="E462" s="162"/>
      <c r="F462" s="162" t="s">
        <v>665</v>
      </c>
      <c r="G462" s="160"/>
      <c r="H462" s="160"/>
      <c r="J462" s="160"/>
      <c r="K462" s="160"/>
      <c r="L462" s="163"/>
      <c r="M462" s="164"/>
      <c r="N462" s="160"/>
      <c r="O462" s="160"/>
      <c r="P462" s="160"/>
      <c r="Q462" s="160"/>
      <c r="R462" s="160"/>
      <c r="S462" s="160"/>
      <c r="T462" s="165"/>
      <c r="AT462" s="166" t="s">
        <v>147</v>
      </c>
      <c r="AU462" s="166" t="s">
        <v>82</v>
      </c>
      <c r="AV462" s="166" t="s">
        <v>20</v>
      </c>
      <c r="AW462" s="166" t="s">
        <v>97</v>
      </c>
      <c r="AX462" s="166" t="s">
        <v>73</v>
      </c>
      <c r="AY462" s="166" t="s">
        <v>139</v>
      </c>
    </row>
    <row r="463" spans="2:51" s="6" customFormat="1" ht="15.75" customHeight="1">
      <c r="B463" s="167"/>
      <c r="C463" s="168"/>
      <c r="D463" s="169" t="s">
        <v>147</v>
      </c>
      <c r="E463" s="168"/>
      <c r="F463" s="170" t="s">
        <v>655</v>
      </c>
      <c r="G463" s="168"/>
      <c r="H463" s="171">
        <v>17</v>
      </c>
      <c r="J463" s="168"/>
      <c r="K463" s="168"/>
      <c r="L463" s="172"/>
      <c r="M463" s="173"/>
      <c r="N463" s="168"/>
      <c r="O463" s="168"/>
      <c r="P463" s="168"/>
      <c r="Q463" s="168"/>
      <c r="R463" s="168"/>
      <c r="S463" s="168"/>
      <c r="T463" s="174"/>
      <c r="AT463" s="175" t="s">
        <v>147</v>
      </c>
      <c r="AU463" s="175" t="s">
        <v>82</v>
      </c>
      <c r="AV463" s="175" t="s">
        <v>82</v>
      </c>
      <c r="AW463" s="175" t="s">
        <v>97</v>
      </c>
      <c r="AX463" s="175" t="s">
        <v>20</v>
      </c>
      <c r="AY463" s="175" t="s">
        <v>139</v>
      </c>
    </row>
    <row r="464" spans="2:65" s="6" customFormat="1" ht="15.75" customHeight="1">
      <c r="B464" s="23"/>
      <c r="C464" s="192" t="s">
        <v>670</v>
      </c>
      <c r="D464" s="192" t="s">
        <v>219</v>
      </c>
      <c r="E464" s="193" t="s">
        <v>671</v>
      </c>
      <c r="F464" s="194" t="s">
        <v>672</v>
      </c>
      <c r="G464" s="195" t="s">
        <v>144</v>
      </c>
      <c r="H464" s="196">
        <v>17</v>
      </c>
      <c r="I464" s="197"/>
      <c r="J464" s="198">
        <f>ROUND($I$464*$H$464,2)</f>
        <v>0</v>
      </c>
      <c r="K464" s="194"/>
      <c r="L464" s="199"/>
      <c r="M464" s="200"/>
      <c r="N464" s="201" t="s">
        <v>44</v>
      </c>
      <c r="O464" s="24"/>
      <c r="P464" s="156">
        <f>$O$464*$H$464</f>
        <v>0</v>
      </c>
      <c r="Q464" s="156">
        <v>0.06</v>
      </c>
      <c r="R464" s="156">
        <f>$Q$464*$H$464</f>
        <v>1.02</v>
      </c>
      <c r="S464" s="156">
        <v>0</v>
      </c>
      <c r="T464" s="157">
        <f>$S$464*$H$464</f>
        <v>0</v>
      </c>
      <c r="AR464" s="93" t="s">
        <v>192</v>
      </c>
      <c r="AT464" s="93" t="s">
        <v>219</v>
      </c>
      <c r="AU464" s="93" t="s">
        <v>82</v>
      </c>
      <c r="AY464" s="6" t="s">
        <v>139</v>
      </c>
      <c r="BE464" s="158">
        <f>IF($N$464="základní",$J$464,0)</f>
        <v>0</v>
      </c>
      <c r="BF464" s="158">
        <f>IF($N$464="snížená",$J$464,0)</f>
        <v>0</v>
      </c>
      <c r="BG464" s="158">
        <f>IF($N$464="zákl. přenesená",$J$464,0)</f>
        <v>0</v>
      </c>
      <c r="BH464" s="158">
        <f>IF($N$464="sníž. přenesená",$J$464,0)</f>
        <v>0</v>
      </c>
      <c r="BI464" s="158">
        <f>IF($N$464="nulová",$J$464,0)</f>
        <v>0</v>
      </c>
      <c r="BJ464" s="93" t="s">
        <v>20</v>
      </c>
      <c r="BK464" s="158">
        <f>ROUND($I$464*$H$464,2)</f>
        <v>0</v>
      </c>
      <c r="BL464" s="93" t="s">
        <v>145</v>
      </c>
      <c r="BM464" s="93" t="s">
        <v>673</v>
      </c>
    </row>
    <row r="465" spans="2:51" s="6" customFormat="1" ht="15.75" customHeight="1">
      <c r="B465" s="159"/>
      <c r="C465" s="160"/>
      <c r="D465" s="161" t="s">
        <v>147</v>
      </c>
      <c r="E465" s="162"/>
      <c r="F465" s="162" t="s">
        <v>674</v>
      </c>
      <c r="G465" s="160"/>
      <c r="H465" s="160"/>
      <c r="J465" s="160"/>
      <c r="K465" s="160"/>
      <c r="L465" s="163"/>
      <c r="M465" s="164"/>
      <c r="N465" s="160"/>
      <c r="O465" s="160"/>
      <c r="P465" s="160"/>
      <c r="Q465" s="160"/>
      <c r="R465" s="160"/>
      <c r="S465" s="160"/>
      <c r="T465" s="165"/>
      <c r="AT465" s="166" t="s">
        <v>147</v>
      </c>
      <c r="AU465" s="166" t="s">
        <v>82</v>
      </c>
      <c r="AV465" s="166" t="s">
        <v>20</v>
      </c>
      <c r="AW465" s="166" t="s">
        <v>97</v>
      </c>
      <c r="AX465" s="166" t="s">
        <v>73</v>
      </c>
      <c r="AY465" s="166" t="s">
        <v>139</v>
      </c>
    </row>
    <row r="466" spans="2:51" s="6" customFormat="1" ht="15.75" customHeight="1">
      <c r="B466" s="167"/>
      <c r="C466" s="168"/>
      <c r="D466" s="169" t="s">
        <v>147</v>
      </c>
      <c r="E466" s="168"/>
      <c r="F466" s="170" t="s">
        <v>655</v>
      </c>
      <c r="G466" s="168"/>
      <c r="H466" s="171">
        <v>17</v>
      </c>
      <c r="J466" s="168"/>
      <c r="K466" s="168"/>
      <c r="L466" s="172"/>
      <c r="M466" s="173"/>
      <c r="N466" s="168"/>
      <c r="O466" s="168"/>
      <c r="P466" s="168"/>
      <c r="Q466" s="168"/>
      <c r="R466" s="168"/>
      <c r="S466" s="168"/>
      <c r="T466" s="174"/>
      <c r="AT466" s="175" t="s">
        <v>147</v>
      </c>
      <c r="AU466" s="175" t="s">
        <v>82</v>
      </c>
      <c r="AV466" s="175" t="s">
        <v>82</v>
      </c>
      <c r="AW466" s="175" t="s">
        <v>97</v>
      </c>
      <c r="AX466" s="175" t="s">
        <v>20</v>
      </c>
      <c r="AY466" s="175" t="s">
        <v>139</v>
      </c>
    </row>
    <row r="467" spans="2:65" s="6" customFormat="1" ht="15.75" customHeight="1">
      <c r="B467" s="23"/>
      <c r="C467" s="147" t="s">
        <v>675</v>
      </c>
      <c r="D467" s="147" t="s">
        <v>141</v>
      </c>
      <c r="E467" s="148" t="s">
        <v>676</v>
      </c>
      <c r="F467" s="149" t="s">
        <v>677</v>
      </c>
      <c r="G467" s="150" t="s">
        <v>144</v>
      </c>
      <c r="H467" s="151">
        <v>13</v>
      </c>
      <c r="I467" s="152"/>
      <c r="J467" s="153">
        <f>ROUND($I$467*$H$467,2)</f>
        <v>0</v>
      </c>
      <c r="K467" s="149"/>
      <c r="L467" s="43"/>
      <c r="M467" s="154"/>
      <c r="N467" s="155" t="s">
        <v>44</v>
      </c>
      <c r="O467" s="24"/>
      <c r="P467" s="156">
        <f>$O$467*$H$467</f>
        <v>0</v>
      </c>
      <c r="Q467" s="156">
        <v>0.4208</v>
      </c>
      <c r="R467" s="156">
        <f>$Q$467*$H$467</f>
        <v>5.4704</v>
      </c>
      <c r="S467" s="156">
        <v>0</v>
      </c>
      <c r="T467" s="157">
        <f>$S$467*$H$467</f>
        <v>0</v>
      </c>
      <c r="AR467" s="93" t="s">
        <v>145</v>
      </c>
      <c r="AT467" s="93" t="s">
        <v>141</v>
      </c>
      <c r="AU467" s="93" t="s">
        <v>82</v>
      </c>
      <c r="AY467" s="6" t="s">
        <v>139</v>
      </c>
      <c r="BE467" s="158">
        <f>IF($N$467="základní",$J$467,0)</f>
        <v>0</v>
      </c>
      <c r="BF467" s="158">
        <f>IF($N$467="snížená",$J$467,0)</f>
        <v>0</v>
      </c>
      <c r="BG467" s="158">
        <f>IF($N$467="zákl. přenesená",$J$467,0)</f>
        <v>0</v>
      </c>
      <c r="BH467" s="158">
        <f>IF($N$467="sníž. přenesená",$J$467,0)</f>
        <v>0</v>
      </c>
      <c r="BI467" s="158">
        <f>IF($N$467="nulová",$J$467,0)</f>
        <v>0</v>
      </c>
      <c r="BJ467" s="93" t="s">
        <v>20</v>
      </c>
      <c r="BK467" s="158">
        <f>ROUND($I$467*$H$467,2)</f>
        <v>0</v>
      </c>
      <c r="BL467" s="93" t="s">
        <v>145</v>
      </c>
      <c r="BM467" s="93" t="s">
        <v>678</v>
      </c>
    </row>
    <row r="468" spans="2:51" s="6" customFormat="1" ht="15.75" customHeight="1">
      <c r="B468" s="159"/>
      <c r="C468" s="160"/>
      <c r="D468" s="161" t="s">
        <v>147</v>
      </c>
      <c r="E468" s="162"/>
      <c r="F468" s="162" t="s">
        <v>679</v>
      </c>
      <c r="G468" s="160"/>
      <c r="H468" s="160"/>
      <c r="J468" s="160"/>
      <c r="K468" s="160"/>
      <c r="L468" s="163"/>
      <c r="M468" s="164"/>
      <c r="N468" s="160"/>
      <c r="O468" s="160"/>
      <c r="P468" s="160"/>
      <c r="Q468" s="160"/>
      <c r="R468" s="160"/>
      <c r="S468" s="160"/>
      <c r="T468" s="165"/>
      <c r="AT468" s="166" t="s">
        <v>147</v>
      </c>
      <c r="AU468" s="166" t="s">
        <v>82</v>
      </c>
      <c r="AV468" s="166" t="s">
        <v>20</v>
      </c>
      <c r="AW468" s="166" t="s">
        <v>97</v>
      </c>
      <c r="AX468" s="166" t="s">
        <v>73</v>
      </c>
      <c r="AY468" s="166" t="s">
        <v>139</v>
      </c>
    </row>
    <row r="469" spans="2:51" s="6" customFormat="1" ht="15.75" customHeight="1">
      <c r="B469" s="159"/>
      <c r="C469" s="160"/>
      <c r="D469" s="169" t="s">
        <v>147</v>
      </c>
      <c r="E469" s="160"/>
      <c r="F469" s="162" t="s">
        <v>680</v>
      </c>
      <c r="G469" s="160"/>
      <c r="H469" s="160"/>
      <c r="J469" s="160"/>
      <c r="K469" s="160"/>
      <c r="L469" s="163"/>
      <c r="M469" s="164"/>
      <c r="N469" s="160"/>
      <c r="O469" s="160"/>
      <c r="P469" s="160"/>
      <c r="Q469" s="160"/>
      <c r="R469" s="160"/>
      <c r="S469" s="160"/>
      <c r="T469" s="165"/>
      <c r="AT469" s="166" t="s">
        <v>147</v>
      </c>
      <c r="AU469" s="166" t="s">
        <v>82</v>
      </c>
      <c r="AV469" s="166" t="s">
        <v>20</v>
      </c>
      <c r="AW469" s="166" t="s">
        <v>97</v>
      </c>
      <c r="AX469" s="166" t="s">
        <v>73</v>
      </c>
      <c r="AY469" s="166" t="s">
        <v>139</v>
      </c>
    </row>
    <row r="470" spans="2:51" s="6" customFormat="1" ht="15.75" customHeight="1">
      <c r="B470" s="167"/>
      <c r="C470" s="168"/>
      <c r="D470" s="169" t="s">
        <v>147</v>
      </c>
      <c r="E470" s="168"/>
      <c r="F470" s="170" t="s">
        <v>240</v>
      </c>
      <c r="G470" s="168"/>
      <c r="H470" s="171">
        <v>13</v>
      </c>
      <c r="J470" s="168"/>
      <c r="K470" s="168"/>
      <c r="L470" s="172"/>
      <c r="M470" s="173"/>
      <c r="N470" s="168"/>
      <c r="O470" s="168"/>
      <c r="P470" s="168"/>
      <c r="Q470" s="168"/>
      <c r="R470" s="168"/>
      <c r="S470" s="168"/>
      <c r="T470" s="174"/>
      <c r="AT470" s="175" t="s">
        <v>147</v>
      </c>
      <c r="AU470" s="175" t="s">
        <v>82</v>
      </c>
      <c r="AV470" s="175" t="s">
        <v>82</v>
      </c>
      <c r="AW470" s="175" t="s">
        <v>97</v>
      </c>
      <c r="AX470" s="175" t="s">
        <v>20</v>
      </c>
      <c r="AY470" s="175" t="s">
        <v>139</v>
      </c>
    </row>
    <row r="471" spans="2:63" s="134" customFormat="1" ht="30.75" customHeight="1">
      <c r="B471" s="135"/>
      <c r="C471" s="136"/>
      <c r="D471" s="136" t="s">
        <v>72</v>
      </c>
      <c r="E471" s="145" t="s">
        <v>681</v>
      </c>
      <c r="F471" s="145" t="s">
        <v>682</v>
      </c>
      <c r="G471" s="136"/>
      <c r="H471" s="136"/>
      <c r="J471" s="146">
        <f>$BK$471</f>
        <v>0</v>
      </c>
      <c r="K471" s="136"/>
      <c r="L471" s="139"/>
      <c r="M471" s="140"/>
      <c r="N471" s="136"/>
      <c r="O471" s="136"/>
      <c r="P471" s="141">
        <f>SUM($P$472:$P$574)</f>
        <v>0</v>
      </c>
      <c r="Q471" s="136"/>
      <c r="R471" s="141">
        <f>SUM($R$472:$R$574)</f>
        <v>641.2743444100003</v>
      </c>
      <c r="S471" s="136"/>
      <c r="T471" s="142">
        <f>SUM($T$472:$T$574)</f>
        <v>0</v>
      </c>
      <c r="AR471" s="143" t="s">
        <v>20</v>
      </c>
      <c r="AT471" s="143" t="s">
        <v>72</v>
      </c>
      <c r="AU471" s="143" t="s">
        <v>20</v>
      </c>
      <c r="AY471" s="143" t="s">
        <v>139</v>
      </c>
      <c r="BK471" s="144">
        <f>SUM($BK$472:$BK$574)</f>
        <v>0</v>
      </c>
    </row>
    <row r="472" spans="2:65" s="6" customFormat="1" ht="15.75" customHeight="1">
      <c r="B472" s="23"/>
      <c r="C472" s="147" t="s">
        <v>683</v>
      </c>
      <c r="D472" s="147" t="s">
        <v>141</v>
      </c>
      <c r="E472" s="148" t="s">
        <v>684</v>
      </c>
      <c r="F472" s="149" t="s">
        <v>685</v>
      </c>
      <c r="G472" s="150" t="s">
        <v>339</v>
      </c>
      <c r="H472" s="151">
        <v>610</v>
      </c>
      <c r="I472" s="152"/>
      <c r="J472" s="153">
        <f>ROUND($I$472*$H$472,2)</f>
        <v>0</v>
      </c>
      <c r="K472" s="149"/>
      <c r="L472" s="43"/>
      <c r="M472" s="154"/>
      <c r="N472" s="155" t="s">
        <v>44</v>
      </c>
      <c r="O472" s="24"/>
      <c r="P472" s="156">
        <f>$O$472*$H$472</f>
        <v>0</v>
      </c>
      <c r="Q472" s="156">
        <v>0.15539952</v>
      </c>
      <c r="R472" s="156">
        <f>$Q$472*$H$472</f>
        <v>94.79370720000001</v>
      </c>
      <c r="S472" s="156">
        <v>0</v>
      </c>
      <c r="T472" s="157">
        <f>$S$472*$H$472</f>
        <v>0</v>
      </c>
      <c r="AR472" s="93" t="s">
        <v>145</v>
      </c>
      <c r="AT472" s="93" t="s">
        <v>141</v>
      </c>
      <c r="AU472" s="93" t="s">
        <v>82</v>
      </c>
      <c r="AY472" s="6" t="s">
        <v>139</v>
      </c>
      <c r="BE472" s="158">
        <f>IF($N$472="základní",$J$472,0)</f>
        <v>0</v>
      </c>
      <c r="BF472" s="158">
        <f>IF($N$472="snížená",$J$472,0)</f>
        <v>0</v>
      </c>
      <c r="BG472" s="158">
        <f>IF($N$472="zákl. přenesená",$J$472,0)</f>
        <v>0</v>
      </c>
      <c r="BH472" s="158">
        <f>IF($N$472="sníž. přenesená",$J$472,0)</f>
        <v>0</v>
      </c>
      <c r="BI472" s="158">
        <f>IF($N$472="nulová",$J$472,0)</f>
        <v>0</v>
      </c>
      <c r="BJ472" s="93" t="s">
        <v>20</v>
      </c>
      <c r="BK472" s="158">
        <f>ROUND($I$472*$H$472,2)</f>
        <v>0</v>
      </c>
      <c r="BL472" s="93" t="s">
        <v>145</v>
      </c>
      <c r="BM472" s="93" t="s">
        <v>686</v>
      </c>
    </row>
    <row r="473" spans="2:51" s="6" customFormat="1" ht="15.75" customHeight="1">
      <c r="B473" s="159"/>
      <c r="C473" s="160"/>
      <c r="D473" s="161" t="s">
        <v>147</v>
      </c>
      <c r="E473" s="162"/>
      <c r="F473" s="162" t="s">
        <v>687</v>
      </c>
      <c r="G473" s="160"/>
      <c r="H473" s="160"/>
      <c r="J473" s="160"/>
      <c r="K473" s="160"/>
      <c r="L473" s="163"/>
      <c r="M473" s="164"/>
      <c r="N473" s="160"/>
      <c r="O473" s="160"/>
      <c r="P473" s="160"/>
      <c r="Q473" s="160"/>
      <c r="R473" s="160"/>
      <c r="S473" s="160"/>
      <c r="T473" s="165"/>
      <c r="AT473" s="166" t="s">
        <v>147</v>
      </c>
      <c r="AU473" s="166" t="s">
        <v>82</v>
      </c>
      <c r="AV473" s="166" t="s">
        <v>20</v>
      </c>
      <c r="AW473" s="166" t="s">
        <v>97</v>
      </c>
      <c r="AX473" s="166" t="s">
        <v>73</v>
      </c>
      <c r="AY473" s="166" t="s">
        <v>139</v>
      </c>
    </row>
    <row r="474" spans="2:51" s="6" customFormat="1" ht="15.75" customHeight="1">
      <c r="B474" s="159"/>
      <c r="C474" s="160"/>
      <c r="D474" s="169" t="s">
        <v>147</v>
      </c>
      <c r="E474" s="160"/>
      <c r="F474" s="162" t="s">
        <v>155</v>
      </c>
      <c r="G474" s="160"/>
      <c r="H474" s="160"/>
      <c r="J474" s="160"/>
      <c r="K474" s="160"/>
      <c r="L474" s="163"/>
      <c r="M474" s="164"/>
      <c r="N474" s="160"/>
      <c r="O474" s="160"/>
      <c r="P474" s="160"/>
      <c r="Q474" s="160"/>
      <c r="R474" s="160"/>
      <c r="S474" s="160"/>
      <c r="T474" s="165"/>
      <c r="AT474" s="166" t="s">
        <v>147</v>
      </c>
      <c r="AU474" s="166" t="s">
        <v>82</v>
      </c>
      <c r="AV474" s="166" t="s">
        <v>20</v>
      </c>
      <c r="AW474" s="166" t="s">
        <v>97</v>
      </c>
      <c r="AX474" s="166" t="s">
        <v>73</v>
      </c>
      <c r="AY474" s="166" t="s">
        <v>139</v>
      </c>
    </row>
    <row r="475" spans="2:51" s="6" customFormat="1" ht="15.75" customHeight="1">
      <c r="B475" s="167"/>
      <c r="C475" s="168"/>
      <c r="D475" s="169" t="s">
        <v>147</v>
      </c>
      <c r="E475" s="168"/>
      <c r="F475" s="170" t="s">
        <v>688</v>
      </c>
      <c r="G475" s="168"/>
      <c r="H475" s="171">
        <v>610</v>
      </c>
      <c r="J475" s="168"/>
      <c r="K475" s="168"/>
      <c r="L475" s="172"/>
      <c r="M475" s="173"/>
      <c r="N475" s="168"/>
      <c r="O475" s="168"/>
      <c r="P475" s="168"/>
      <c r="Q475" s="168"/>
      <c r="R475" s="168"/>
      <c r="S475" s="168"/>
      <c r="T475" s="174"/>
      <c r="AT475" s="175" t="s">
        <v>147</v>
      </c>
      <c r="AU475" s="175" t="s">
        <v>82</v>
      </c>
      <c r="AV475" s="175" t="s">
        <v>82</v>
      </c>
      <c r="AW475" s="175" t="s">
        <v>97</v>
      </c>
      <c r="AX475" s="175" t="s">
        <v>20</v>
      </c>
      <c r="AY475" s="175" t="s">
        <v>139</v>
      </c>
    </row>
    <row r="476" spans="2:65" s="6" customFormat="1" ht="15.75" customHeight="1">
      <c r="B476" s="23"/>
      <c r="C476" s="147" t="s">
        <v>689</v>
      </c>
      <c r="D476" s="147" t="s">
        <v>141</v>
      </c>
      <c r="E476" s="148" t="s">
        <v>690</v>
      </c>
      <c r="F476" s="149" t="s">
        <v>691</v>
      </c>
      <c r="G476" s="150" t="s">
        <v>339</v>
      </c>
      <c r="H476" s="151">
        <v>2535</v>
      </c>
      <c r="I476" s="152"/>
      <c r="J476" s="153">
        <f>ROUND($I$476*$H$476,2)</f>
        <v>0</v>
      </c>
      <c r="K476" s="149"/>
      <c r="L476" s="43"/>
      <c r="M476" s="154"/>
      <c r="N476" s="155" t="s">
        <v>44</v>
      </c>
      <c r="O476" s="24"/>
      <c r="P476" s="156">
        <f>$O$476*$H$476</f>
        <v>0</v>
      </c>
      <c r="Q476" s="156">
        <v>0.1295</v>
      </c>
      <c r="R476" s="156">
        <f>$Q$476*$H$476</f>
        <v>328.2825</v>
      </c>
      <c r="S476" s="156">
        <v>0</v>
      </c>
      <c r="T476" s="157">
        <f>$S$476*$H$476</f>
        <v>0</v>
      </c>
      <c r="AR476" s="93" t="s">
        <v>145</v>
      </c>
      <c r="AT476" s="93" t="s">
        <v>141</v>
      </c>
      <c r="AU476" s="93" t="s">
        <v>82</v>
      </c>
      <c r="AY476" s="6" t="s">
        <v>139</v>
      </c>
      <c r="BE476" s="158">
        <f>IF($N$476="základní",$J$476,0)</f>
        <v>0</v>
      </c>
      <c r="BF476" s="158">
        <f>IF($N$476="snížená",$J$476,0)</f>
        <v>0</v>
      </c>
      <c r="BG476" s="158">
        <f>IF($N$476="zákl. přenesená",$J$476,0)</f>
        <v>0</v>
      </c>
      <c r="BH476" s="158">
        <f>IF($N$476="sníž. přenesená",$J$476,0)</f>
        <v>0</v>
      </c>
      <c r="BI476" s="158">
        <f>IF($N$476="nulová",$J$476,0)</f>
        <v>0</v>
      </c>
      <c r="BJ476" s="93" t="s">
        <v>20</v>
      </c>
      <c r="BK476" s="158">
        <f>ROUND($I$476*$H$476,2)</f>
        <v>0</v>
      </c>
      <c r="BL476" s="93" t="s">
        <v>145</v>
      </c>
      <c r="BM476" s="93" t="s">
        <v>692</v>
      </c>
    </row>
    <row r="477" spans="2:51" s="6" customFormat="1" ht="15.75" customHeight="1">
      <c r="B477" s="159"/>
      <c r="C477" s="160"/>
      <c r="D477" s="161" t="s">
        <v>147</v>
      </c>
      <c r="E477" s="162"/>
      <c r="F477" s="162" t="s">
        <v>155</v>
      </c>
      <c r="G477" s="160"/>
      <c r="H477" s="160"/>
      <c r="J477" s="160"/>
      <c r="K477" s="160"/>
      <c r="L477" s="163"/>
      <c r="M477" s="164"/>
      <c r="N477" s="160"/>
      <c r="O477" s="160"/>
      <c r="P477" s="160"/>
      <c r="Q477" s="160"/>
      <c r="R477" s="160"/>
      <c r="S477" s="160"/>
      <c r="T477" s="165"/>
      <c r="AT477" s="166" t="s">
        <v>147</v>
      </c>
      <c r="AU477" s="166" t="s">
        <v>82</v>
      </c>
      <c r="AV477" s="166" t="s">
        <v>20</v>
      </c>
      <c r="AW477" s="166" t="s">
        <v>97</v>
      </c>
      <c r="AX477" s="166" t="s">
        <v>73</v>
      </c>
      <c r="AY477" s="166" t="s">
        <v>139</v>
      </c>
    </row>
    <row r="478" spans="2:51" s="6" customFormat="1" ht="15.75" customHeight="1">
      <c r="B478" s="159"/>
      <c r="C478" s="160"/>
      <c r="D478" s="169" t="s">
        <v>147</v>
      </c>
      <c r="E478" s="160"/>
      <c r="F478" s="162" t="s">
        <v>693</v>
      </c>
      <c r="G478" s="160"/>
      <c r="H478" s="160"/>
      <c r="J478" s="160"/>
      <c r="K478" s="160"/>
      <c r="L478" s="163"/>
      <c r="M478" s="164"/>
      <c r="N478" s="160"/>
      <c r="O478" s="160"/>
      <c r="P478" s="160"/>
      <c r="Q478" s="160"/>
      <c r="R478" s="160"/>
      <c r="S478" s="160"/>
      <c r="T478" s="165"/>
      <c r="AT478" s="166" t="s">
        <v>147</v>
      </c>
      <c r="AU478" s="166" t="s">
        <v>82</v>
      </c>
      <c r="AV478" s="166" t="s">
        <v>20</v>
      </c>
      <c r="AW478" s="166" t="s">
        <v>97</v>
      </c>
      <c r="AX478" s="166" t="s">
        <v>73</v>
      </c>
      <c r="AY478" s="166" t="s">
        <v>139</v>
      </c>
    </row>
    <row r="479" spans="2:51" s="6" customFormat="1" ht="15.75" customHeight="1">
      <c r="B479" s="167"/>
      <c r="C479" s="168"/>
      <c r="D479" s="169" t="s">
        <v>147</v>
      </c>
      <c r="E479" s="168"/>
      <c r="F479" s="170" t="s">
        <v>694</v>
      </c>
      <c r="G479" s="168"/>
      <c r="H479" s="171">
        <v>854</v>
      </c>
      <c r="J479" s="168"/>
      <c r="K479" s="168"/>
      <c r="L479" s="172"/>
      <c r="M479" s="173"/>
      <c r="N479" s="168"/>
      <c r="O479" s="168"/>
      <c r="P479" s="168"/>
      <c r="Q479" s="168"/>
      <c r="R479" s="168"/>
      <c r="S479" s="168"/>
      <c r="T479" s="174"/>
      <c r="AT479" s="175" t="s">
        <v>147</v>
      </c>
      <c r="AU479" s="175" t="s">
        <v>82</v>
      </c>
      <c r="AV479" s="175" t="s">
        <v>82</v>
      </c>
      <c r="AW479" s="175" t="s">
        <v>97</v>
      </c>
      <c r="AX479" s="175" t="s">
        <v>73</v>
      </c>
      <c r="AY479" s="175" t="s">
        <v>139</v>
      </c>
    </row>
    <row r="480" spans="2:51" s="6" customFormat="1" ht="15.75" customHeight="1">
      <c r="B480" s="184"/>
      <c r="C480" s="185"/>
      <c r="D480" s="169" t="s">
        <v>147</v>
      </c>
      <c r="E480" s="185"/>
      <c r="F480" s="186" t="s">
        <v>213</v>
      </c>
      <c r="G480" s="185"/>
      <c r="H480" s="187">
        <v>854</v>
      </c>
      <c r="J480" s="185"/>
      <c r="K480" s="185"/>
      <c r="L480" s="188"/>
      <c r="M480" s="189"/>
      <c r="N480" s="185"/>
      <c r="O480" s="185"/>
      <c r="P480" s="185"/>
      <c r="Q480" s="185"/>
      <c r="R480" s="185"/>
      <c r="S480" s="185"/>
      <c r="T480" s="190"/>
      <c r="AT480" s="191" t="s">
        <v>147</v>
      </c>
      <c r="AU480" s="191" t="s">
        <v>82</v>
      </c>
      <c r="AV480" s="191" t="s">
        <v>157</v>
      </c>
      <c r="AW480" s="191" t="s">
        <v>97</v>
      </c>
      <c r="AX480" s="191" t="s">
        <v>73</v>
      </c>
      <c r="AY480" s="191" t="s">
        <v>139</v>
      </c>
    </row>
    <row r="481" spans="2:51" s="6" customFormat="1" ht="15.75" customHeight="1">
      <c r="B481" s="159"/>
      <c r="C481" s="160"/>
      <c r="D481" s="169" t="s">
        <v>147</v>
      </c>
      <c r="E481" s="160"/>
      <c r="F481" s="162" t="s">
        <v>695</v>
      </c>
      <c r="G481" s="160"/>
      <c r="H481" s="160"/>
      <c r="J481" s="160"/>
      <c r="K481" s="160"/>
      <c r="L481" s="163"/>
      <c r="M481" s="164"/>
      <c r="N481" s="160"/>
      <c r="O481" s="160"/>
      <c r="P481" s="160"/>
      <c r="Q481" s="160"/>
      <c r="R481" s="160"/>
      <c r="S481" s="160"/>
      <c r="T481" s="165"/>
      <c r="AT481" s="166" t="s">
        <v>147</v>
      </c>
      <c r="AU481" s="166" t="s">
        <v>82</v>
      </c>
      <c r="AV481" s="166" t="s">
        <v>20</v>
      </c>
      <c r="AW481" s="166" t="s">
        <v>97</v>
      </c>
      <c r="AX481" s="166" t="s">
        <v>73</v>
      </c>
      <c r="AY481" s="166" t="s">
        <v>139</v>
      </c>
    </row>
    <row r="482" spans="2:51" s="6" customFormat="1" ht="15.75" customHeight="1">
      <c r="B482" s="167"/>
      <c r="C482" s="168"/>
      <c r="D482" s="169" t="s">
        <v>147</v>
      </c>
      <c r="E482" s="168"/>
      <c r="F482" s="170" t="s">
        <v>696</v>
      </c>
      <c r="G482" s="168"/>
      <c r="H482" s="171">
        <v>1271</v>
      </c>
      <c r="J482" s="168"/>
      <c r="K482" s="168"/>
      <c r="L482" s="172"/>
      <c r="M482" s="173"/>
      <c r="N482" s="168"/>
      <c r="O482" s="168"/>
      <c r="P482" s="168"/>
      <c r="Q482" s="168"/>
      <c r="R482" s="168"/>
      <c r="S482" s="168"/>
      <c r="T482" s="174"/>
      <c r="AT482" s="175" t="s">
        <v>147</v>
      </c>
      <c r="AU482" s="175" t="s">
        <v>82</v>
      </c>
      <c r="AV482" s="175" t="s">
        <v>82</v>
      </c>
      <c r="AW482" s="175" t="s">
        <v>97</v>
      </c>
      <c r="AX482" s="175" t="s">
        <v>73</v>
      </c>
      <c r="AY482" s="175" t="s">
        <v>139</v>
      </c>
    </row>
    <row r="483" spans="2:51" s="6" customFormat="1" ht="15.75" customHeight="1">
      <c r="B483" s="159"/>
      <c r="C483" s="160"/>
      <c r="D483" s="169" t="s">
        <v>147</v>
      </c>
      <c r="E483" s="160"/>
      <c r="F483" s="162" t="s">
        <v>697</v>
      </c>
      <c r="G483" s="160"/>
      <c r="H483" s="160"/>
      <c r="J483" s="160"/>
      <c r="K483" s="160"/>
      <c r="L483" s="163"/>
      <c r="M483" s="164"/>
      <c r="N483" s="160"/>
      <c r="O483" s="160"/>
      <c r="P483" s="160"/>
      <c r="Q483" s="160"/>
      <c r="R483" s="160"/>
      <c r="S483" s="160"/>
      <c r="T483" s="165"/>
      <c r="AT483" s="166" t="s">
        <v>147</v>
      </c>
      <c r="AU483" s="166" t="s">
        <v>82</v>
      </c>
      <c r="AV483" s="166" t="s">
        <v>20</v>
      </c>
      <c r="AW483" s="166" t="s">
        <v>97</v>
      </c>
      <c r="AX483" s="166" t="s">
        <v>73</v>
      </c>
      <c r="AY483" s="166" t="s">
        <v>139</v>
      </c>
    </row>
    <row r="484" spans="2:51" s="6" customFormat="1" ht="15.75" customHeight="1">
      <c r="B484" s="167"/>
      <c r="C484" s="168"/>
      <c r="D484" s="169" t="s">
        <v>147</v>
      </c>
      <c r="E484" s="168"/>
      <c r="F484" s="170" t="s">
        <v>698</v>
      </c>
      <c r="G484" s="168"/>
      <c r="H484" s="171">
        <v>410</v>
      </c>
      <c r="J484" s="168"/>
      <c r="K484" s="168"/>
      <c r="L484" s="172"/>
      <c r="M484" s="173"/>
      <c r="N484" s="168"/>
      <c r="O484" s="168"/>
      <c r="P484" s="168"/>
      <c r="Q484" s="168"/>
      <c r="R484" s="168"/>
      <c r="S484" s="168"/>
      <c r="T484" s="174"/>
      <c r="AT484" s="175" t="s">
        <v>147</v>
      </c>
      <c r="AU484" s="175" t="s">
        <v>82</v>
      </c>
      <c r="AV484" s="175" t="s">
        <v>82</v>
      </c>
      <c r="AW484" s="175" t="s">
        <v>97</v>
      </c>
      <c r="AX484" s="175" t="s">
        <v>73</v>
      </c>
      <c r="AY484" s="175" t="s">
        <v>139</v>
      </c>
    </row>
    <row r="485" spans="2:51" s="6" customFormat="1" ht="15.75" customHeight="1">
      <c r="B485" s="184"/>
      <c r="C485" s="185"/>
      <c r="D485" s="169" t="s">
        <v>147</v>
      </c>
      <c r="E485" s="185"/>
      <c r="F485" s="186" t="s">
        <v>280</v>
      </c>
      <c r="G485" s="185"/>
      <c r="H485" s="187">
        <v>1681</v>
      </c>
      <c r="J485" s="185"/>
      <c r="K485" s="185"/>
      <c r="L485" s="188"/>
      <c r="M485" s="189"/>
      <c r="N485" s="185"/>
      <c r="O485" s="185"/>
      <c r="P485" s="185"/>
      <c r="Q485" s="185"/>
      <c r="R485" s="185"/>
      <c r="S485" s="185"/>
      <c r="T485" s="190"/>
      <c r="AT485" s="191" t="s">
        <v>147</v>
      </c>
      <c r="AU485" s="191" t="s">
        <v>82</v>
      </c>
      <c r="AV485" s="191" t="s">
        <v>157</v>
      </c>
      <c r="AW485" s="191" t="s">
        <v>97</v>
      </c>
      <c r="AX485" s="191" t="s">
        <v>73</v>
      </c>
      <c r="AY485" s="191" t="s">
        <v>139</v>
      </c>
    </row>
    <row r="486" spans="2:51" s="6" customFormat="1" ht="15.75" customHeight="1">
      <c r="B486" s="176"/>
      <c r="C486" s="177"/>
      <c r="D486" s="169" t="s">
        <v>147</v>
      </c>
      <c r="E486" s="177"/>
      <c r="F486" s="178" t="s">
        <v>179</v>
      </c>
      <c r="G486" s="177"/>
      <c r="H486" s="179">
        <v>2535</v>
      </c>
      <c r="J486" s="177"/>
      <c r="K486" s="177"/>
      <c r="L486" s="180"/>
      <c r="M486" s="181"/>
      <c r="N486" s="177"/>
      <c r="O486" s="177"/>
      <c r="P486" s="177"/>
      <c r="Q486" s="177"/>
      <c r="R486" s="177"/>
      <c r="S486" s="177"/>
      <c r="T486" s="182"/>
      <c r="AT486" s="183" t="s">
        <v>147</v>
      </c>
      <c r="AU486" s="183" t="s">
        <v>82</v>
      </c>
      <c r="AV486" s="183" t="s">
        <v>145</v>
      </c>
      <c r="AW486" s="183" t="s">
        <v>97</v>
      </c>
      <c r="AX486" s="183" t="s">
        <v>20</v>
      </c>
      <c r="AY486" s="183" t="s">
        <v>139</v>
      </c>
    </row>
    <row r="487" spans="2:65" s="6" customFormat="1" ht="15.75" customHeight="1">
      <c r="B487" s="23"/>
      <c r="C487" s="192" t="s">
        <v>699</v>
      </c>
      <c r="D487" s="192" t="s">
        <v>219</v>
      </c>
      <c r="E487" s="193" t="s">
        <v>700</v>
      </c>
      <c r="F487" s="194" t="s">
        <v>701</v>
      </c>
      <c r="G487" s="195" t="s">
        <v>144</v>
      </c>
      <c r="H487" s="196">
        <v>617</v>
      </c>
      <c r="I487" s="197"/>
      <c r="J487" s="198">
        <f>ROUND($I$487*$H$487,2)</f>
        <v>0</v>
      </c>
      <c r="K487" s="194"/>
      <c r="L487" s="199"/>
      <c r="M487" s="200"/>
      <c r="N487" s="201" t="s">
        <v>44</v>
      </c>
      <c r="O487" s="24"/>
      <c r="P487" s="156">
        <f>$O$487*$H$487</f>
        <v>0</v>
      </c>
      <c r="Q487" s="156">
        <v>0.108</v>
      </c>
      <c r="R487" s="156">
        <f>$Q$487*$H$487</f>
        <v>66.636</v>
      </c>
      <c r="S487" s="156">
        <v>0</v>
      </c>
      <c r="T487" s="157">
        <f>$S$487*$H$487</f>
        <v>0</v>
      </c>
      <c r="AR487" s="93" t="s">
        <v>192</v>
      </c>
      <c r="AT487" s="93" t="s">
        <v>219</v>
      </c>
      <c r="AU487" s="93" t="s">
        <v>82</v>
      </c>
      <c r="AY487" s="6" t="s">
        <v>139</v>
      </c>
      <c r="BE487" s="158">
        <f>IF($N$487="základní",$J$487,0)</f>
        <v>0</v>
      </c>
      <c r="BF487" s="158">
        <f>IF($N$487="snížená",$J$487,0)</f>
        <v>0</v>
      </c>
      <c r="BG487" s="158">
        <f>IF($N$487="zákl. přenesená",$J$487,0)</f>
        <v>0</v>
      </c>
      <c r="BH487" s="158">
        <f>IF($N$487="sníž. přenesená",$J$487,0)</f>
        <v>0</v>
      </c>
      <c r="BI487" s="158">
        <f>IF($N$487="nulová",$J$487,0)</f>
        <v>0</v>
      </c>
      <c r="BJ487" s="93" t="s">
        <v>20</v>
      </c>
      <c r="BK487" s="158">
        <f>ROUND($I$487*$H$487,2)</f>
        <v>0</v>
      </c>
      <c r="BL487" s="93" t="s">
        <v>145</v>
      </c>
      <c r="BM487" s="93" t="s">
        <v>702</v>
      </c>
    </row>
    <row r="488" spans="2:51" s="6" customFormat="1" ht="15.75" customHeight="1">
      <c r="B488" s="159"/>
      <c r="C488" s="160"/>
      <c r="D488" s="161" t="s">
        <v>147</v>
      </c>
      <c r="E488" s="162"/>
      <c r="F488" s="162" t="s">
        <v>413</v>
      </c>
      <c r="G488" s="160"/>
      <c r="H488" s="160"/>
      <c r="J488" s="160"/>
      <c r="K488" s="160"/>
      <c r="L488" s="163"/>
      <c r="M488" s="164"/>
      <c r="N488" s="160"/>
      <c r="O488" s="160"/>
      <c r="P488" s="160"/>
      <c r="Q488" s="160"/>
      <c r="R488" s="160"/>
      <c r="S488" s="160"/>
      <c r="T488" s="165"/>
      <c r="AT488" s="166" t="s">
        <v>147</v>
      </c>
      <c r="AU488" s="166" t="s">
        <v>82</v>
      </c>
      <c r="AV488" s="166" t="s">
        <v>20</v>
      </c>
      <c r="AW488" s="166" t="s">
        <v>97</v>
      </c>
      <c r="AX488" s="166" t="s">
        <v>73</v>
      </c>
      <c r="AY488" s="166" t="s">
        <v>139</v>
      </c>
    </row>
    <row r="489" spans="2:51" s="6" customFormat="1" ht="15.75" customHeight="1">
      <c r="B489" s="159"/>
      <c r="C489" s="160"/>
      <c r="D489" s="169" t="s">
        <v>147</v>
      </c>
      <c r="E489" s="160"/>
      <c r="F489" s="162" t="s">
        <v>703</v>
      </c>
      <c r="G489" s="160"/>
      <c r="H489" s="160"/>
      <c r="J489" s="160"/>
      <c r="K489" s="160"/>
      <c r="L489" s="163"/>
      <c r="M489" s="164"/>
      <c r="N489" s="160"/>
      <c r="O489" s="160"/>
      <c r="P489" s="160"/>
      <c r="Q489" s="160"/>
      <c r="R489" s="160"/>
      <c r="S489" s="160"/>
      <c r="T489" s="165"/>
      <c r="AT489" s="166" t="s">
        <v>147</v>
      </c>
      <c r="AU489" s="166" t="s">
        <v>82</v>
      </c>
      <c r="AV489" s="166" t="s">
        <v>20</v>
      </c>
      <c r="AW489" s="166" t="s">
        <v>97</v>
      </c>
      <c r="AX489" s="166" t="s">
        <v>73</v>
      </c>
      <c r="AY489" s="166" t="s">
        <v>139</v>
      </c>
    </row>
    <row r="490" spans="2:51" s="6" customFormat="1" ht="15.75" customHeight="1">
      <c r="B490" s="167"/>
      <c r="C490" s="168"/>
      <c r="D490" s="169" t="s">
        <v>147</v>
      </c>
      <c r="E490" s="168"/>
      <c r="F490" s="170" t="s">
        <v>704</v>
      </c>
      <c r="G490" s="168"/>
      <c r="H490" s="171">
        <v>617</v>
      </c>
      <c r="J490" s="168"/>
      <c r="K490" s="168"/>
      <c r="L490" s="172"/>
      <c r="M490" s="173"/>
      <c r="N490" s="168"/>
      <c r="O490" s="168"/>
      <c r="P490" s="168"/>
      <c r="Q490" s="168"/>
      <c r="R490" s="168"/>
      <c r="S490" s="168"/>
      <c r="T490" s="174"/>
      <c r="AT490" s="175" t="s">
        <v>147</v>
      </c>
      <c r="AU490" s="175" t="s">
        <v>82</v>
      </c>
      <c r="AV490" s="175" t="s">
        <v>82</v>
      </c>
      <c r="AW490" s="175" t="s">
        <v>97</v>
      </c>
      <c r="AX490" s="175" t="s">
        <v>20</v>
      </c>
      <c r="AY490" s="175" t="s">
        <v>139</v>
      </c>
    </row>
    <row r="491" spans="2:65" s="6" customFormat="1" ht="15.75" customHeight="1">
      <c r="B491" s="23"/>
      <c r="C491" s="192" t="s">
        <v>705</v>
      </c>
      <c r="D491" s="192" t="s">
        <v>219</v>
      </c>
      <c r="E491" s="193" t="s">
        <v>706</v>
      </c>
      <c r="F491" s="194" t="s">
        <v>707</v>
      </c>
      <c r="G491" s="195" t="s">
        <v>144</v>
      </c>
      <c r="H491" s="196">
        <v>1726</v>
      </c>
      <c r="I491" s="197"/>
      <c r="J491" s="198">
        <f>ROUND($I$491*$H$491,2)</f>
        <v>0</v>
      </c>
      <c r="K491" s="194"/>
      <c r="L491" s="199"/>
      <c r="M491" s="200"/>
      <c r="N491" s="201" t="s">
        <v>44</v>
      </c>
      <c r="O491" s="24"/>
      <c r="P491" s="156">
        <f>$O$491*$H$491</f>
        <v>0</v>
      </c>
      <c r="Q491" s="156">
        <v>0.01</v>
      </c>
      <c r="R491" s="156">
        <f>$Q$491*$H$491</f>
        <v>17.26</v>
      </c>
      <c r="S491" s="156">
        <v>0</v>
      </c>
      <c r="T491" s="157">
        <f>$S$491*$H$491</f>
        <v>0</v>
      </c>
      <c r="AR491" s="93" t="s">
        <v>192</v>
      </c>
      <c r="AT491" s="93" t="s">
        <v>219</v>
      </c>
      <c r="AU491" s="93" t="s">
        <v>82</v>
      </c>
      <c r="AY491" s="6" t="s">
        <v>139</v>
      </c>
      <c r="BE491" s="158">
        <f>IF($N$491="základní",$J$491,0)</f>
        <v>0</v>
      </c>
      <c r="BF491" s="158">
        <f>IF($N$491="snížená",$J$491,0)</f>
        <v>0</v>
      </c>
      <c r="BG491" s="158">
        <f>IF($N$491="zákl. přenesená",$J$491,0)</f>
        <v>0</v>
      </c>
      <c r="BH491" s="158">
        <f>IF($N$491="sníž. přenesená",$J$491,0)</f>
        <v>0</v>
      </c>
      <c r="BI491" s="158">
        <f>IF($N$491="nulová",$J$491,0)</f>
        <v>0</v>
      </c>
      <c r="BJ491" s="93" t="s">
        <v>20</v>
      </c>
      <c r="BK491" s="158">
        <f>ROUND($I$491*$H$491,2)</f>
        <v>0</v>
      </c>
      <c r="BL491" s="93" t="s">
        <v>145</v>
      </c>
      <c r="BM491" s="93" t="s">
        <v>708</v>
      </c>
    </row>
    <row r="492" spans="2:51" s="6" customFormat="1" ht="15.75" customHeight="1">
      <c r="B492" s="159"/>
      <c r="C492" s="160"/>
      <c r="D492" s="161" t="s">
        <v>147</v>
      </c>
      <c r="E492" s="162"/>
      <c r="F492" s="162" t="s">
        <v>413</v>
      </c>
      <c r="G492" s="160"/>
      <c r="H492" s="160"/>
      <c r="J492" s="160"/>
      <c r="K492" s="160"/>
      <c r="L492" s="163"/>
      <c r="M492" s="164"/>
      <c r="N492" s="160"/>
      <c r="O492" s="160"/>
      <c r="P492" s="160"/>
      <c r="Q492" s="160"/>
      <c r="R492" s="160"/>
      <c r="S492" s="160"/>
      <c r="T492" s="165"/>
      <c r="AT492" s="166" t="s">
        <v>147</v>
      </c>
      <c r="AU492" s="166" t="s">
        <v>82</v>
      </c>
      <c r="AV492" s="166" t="s">
        <v>20</v>
      </c>
      <c r="AW492" s="166" t="s">
        <v>97</v>
      </c>
      <c r="AX492" s="166" t="s">
        <v>73</v>
      </c>
      <c r="AY492" s="166" t="s">
        <v>139</v>
      </c>
    </row>
    <row r="493" spans="2:51" s="6" customFormat="1" ht="15.75" customHeight="1">
      <c r="B493" s="159"/>
      <c r="C493" s="160"/>
      <c r="D493" s="169" t="s">
        <v>147</v>
      </c>
      <c r="E493" s="160"/>
      <c r="F493" s="162" t="s">
        <v>709</v>
      </c>
      <c r="G493" s="160"/>
      <c r="H493" s="160"/>
      <c r="J493" s="160"/>
      <c r="K493" s="160"/>
      <c r="L493" s="163"/>
      <c r="M493" s="164"/>
      <c r="N493" s="160"/>
      <c r="O493" s="160"/>
      <c r="P493" s="160"/>
      <c r="Q493" s="160"/>
      <c r="R493" s="160"/>
      <c r="S493" s="160"/>
      <c r="T493" s="165"/>
      <c r="AT493" s="166" t="s">
        <v>147</v>
      </c>
      <c r="AU493" s="166" t="s">
        <v>82</v>
      </c>
      <c r="AV493" s="166" t="s">
        <v>20</v>
      </c>
      <c r="AW493" s="166" t="s">
        <v>97</v>
      </c>
      <c r="AX493" s="166" t="s">
        <v>73</v>
      </c>
      <c r="AY493" s="166" t="s">
        <v>139</v>
      </c>
    </row>
    <row r="494" spans="2:51" s="6" customFormat="1" ht="15.75" customHeight="1">
      <c r="B494" s="167"/>
      <c r="C494" s="168"/>
      <c r="D494" s="169" t="s">
        <v>147</v>
      </c>
      <c r="E494" s="168"/>
      <c r="F494" s="170" t="s">
        <v>710</v>
      </c>
      <c r="G494" s="168"/>
      <c r="H494" s="171">
        <v>1726</v>
      </c>
      <c r="J494" s="168"/>
      <c r="K494" s="168"/>
      <c r="L494" s="172"/>
      <c r="M494" s="173"/>
      <c r="N494" s="168"/>
      <c r="O494" s="168"/>
      <c r="P494" s="168"/>
      <c r="Q494" s="168"/>
      <c r="R494" s="168"/>
      <c r="S494" s="168"/>
      <c r="T494" s="174"/>
      <c r="AT494" s="175" t="s">
        <v>147</v>
      </c>
      <c r="AU494" s="175" t="s">
        <v>82</v>
      </c>
      <c r="AV494" s="175" t="s">
        <v>82</v>
      </c>
      <c r="AW494" s="175" t="s">
        <v>97</v>
      </c>
      <c r="AX494" s="175" t="s">
        <v>20</v>
      </c>
      <c r="AY494" s="175" t="s">
        <v>139</v>
      </c>
    </row>
    <row r="495" spans="2:65" s="6" customFormat="1" ht="15.75" customHeight="1">
      <c r="B495" s="23"/>
      <c r="C495" s="192" t="s">
        <v>681</v>
      </c>
      <c r="D495" s="192" t="s">
        <v>219</v>
      </c>
      <c r="E495" s="193" t="s">
        <v>711</v>
      </c>
      <c r="F495" s="194" t="s">
        <v>712</v>
      </c>
      <c r="G495" s="195" t="s">
        <v>144</v>
      </c>
      <c r="H495" s="196">
        <v>3396</v>
      </c>
      <c r="I495" s="197"/>
      <c r="J495" s="198">
        <f>ROUND($I$495*$H$495,2)</f>
        <v>0</v>
      </c>
      <c r="K495" s="194"/>
      <c r="L495" s="199"/>
      <c r="M495" s="200"/>
      <c r="N495" s="201" t="s">
        <v>44</v>
      </c>
      <c r="O495" s="24"/>
      <c r="P495" s="156">
        <f>$O$495*$H$495</f>
        <v>0</v>
      </c>
      <c r="Q495" s="156">
        <v>0.024</v>
      </c>
      <c r="R495" s="156">
        <f>$Q$495*$H$495</f>
        <v>81.504</v>
      </c>
      <c r="S495" s="156">
        <v>0</v>
      </c>
      <c r="T495" s="157">
        <f>$S$495*$H$495</f>
        <v>0</v>
      </c>
      <c r="AR495" s="93" t="s">
        <v>192</v>
      </c>
      <c r="AT495" s="93" t="s">
        <v>219</v>
      </c>
      <c r="AU495" s="93" t="s">
        <v>82</v>
      </c>
      <c r="AY495" s="6" t="s">
        <v>139</v>
      </c>
      <c r="BE495" s="158">
        <f>IF($N$495="základní",$J$495,0)</f>
        <v>0</v>
      </c>
      <c r="BF495" s="158">
        <f>IF($N$495="snížená",$J$495,0)</f>
        <v>0</v>
      </c>
      <c r="BG495" s="158">
        <f>IF($N$495="zákl. přenesená",$J$495,0)</f>
        <v>0</v>
      </c>
      <c r="BH495" s="158">
        <f>IF($N$495="sníž. přenesená",$J$495,0)</f>
        <v>0</v>
      </c>
      <c r="BI495" s="158">
        <f>IF($N$495="nulová",$J$495,0)</f>
        <v>0</v>
      </c>
      <c r="BJ495" s="93" t="s">
        <v>20</v>
      </c>
      <c r="BK495" s="158">
        <f>ROUND($I$495*$H$495,2)</f>
        <v>0</v>
      </c>
      <c r="BL495" s="93" t="s">
        <v>145</v>
      </c>
      <c r="BM495" s="93" t="s">
        <v>713</v>
      </c>
    </row>
    <row r="496" spans="2:51" s="6" customFormat="1" ht="15.75" customHeight="1">
      <c r="B496" s="159"/>
      <c r="C496" s="160"/>
      <c r="D496" s="161" t="s">
        <v>147</v>
      </c>
      <c r="E496" s="162"/>
      <c r="F496" s="162" t="s">
        <v>413</v>
      </c>
      <c r="G496" s="160"/>
      <c r="H496" s="160"/>
      <c r="J496" s="160"/>
      <c r="K496" s="160"/>
      <c r="L496" s="163"/>
      <c r="M496" s="164"/>
      <c r="N496" s="160"/>
      <c r="O496" s="160"/>
      <c r="P496" s="160"/>
      <c r="Q496" s="160"/>
      <c r="R496" s="160"/>
      <c r="S496" s="160"/>
      <c r="T496" s="165"/>
      <c r="AT496" s="166" t="s">
        <v>147</v>
      </c>
      <c r="AU496" s="166" t="s">
        <v>82</v>
      </c>
      <c r="AV496" s="166" t="s">
        <v>20</v>
      </c>
      <c r="AW496" s="166" t="s">
        <v>97</v>
      </c>
      <c r="AX496" s="166" t="s">
        <v>73</v>
      </c>
      <c r="AY496" s="166" t="s">
        <v>139</v>
      </c>
    </row>
    <row r="497" spans="2:51" s="6" customFormat="1" ht="15.75" customHeight="1">
      <c r="B497" s="159"/>
      <c r="C497" s="160"/>
      <c r="D497" s="169" t="s">
        <v>147</v>
      </c>
      <c r="E497" s="160"/>
      <c r="F497" s="162" t="s">
        <v>714</v>
      </c>
      <c r="G497" s="160"/>
      <c r="H497" s="160"/>
      <c r="J497" s="160"/>
      <c r="K497" s="160"/>
      <c r="L497" s="163"/>
      <c r="M497" s="164"/>
      <c r="N497" s="160"/>
      <c r="O497" s="160"/>
      <c r="P497" s="160"/>
      <c r="Q497" s="160"/>
      <c r="R497" s="160"/>
      <c r="S497" s="160"/>
      <c r="T497" s="165"/>
      <c r="AT497" s="166" t="s">
        <v>147</v>
      </c>
      <c r="AU497" s="166" t="s">
        <v>82</v>
      </c>
      <c r="AV497" s="166" t="s">
        <v>20</v>
      </c>
      <c r="AW497" s="166" t="s">
        <v>97</v>
      </c>
      <c r="AX497" s="166" t="s">
        <v>73</v>
      </c>
      <c r="AY497" s="166" t="s">
        <v>139</v>
      </c>
    </row>
    <row r="498" spans="2:51" s="6" customFormat="1" ht="15.75" customHeight="1">
      <c r="B498" s="167"/>
      <c r="C498" s="168"/>
      <c r="D498" s="169" t="s">
        <v>147</v>
      </c>
      <c r="E498" s="168"/>
      <c r="F498" s="170" t="s">
        <v>715</v>
      </c>
      <c r="G498" s="168"/>
      <c r="H498" s="171">
        <v>3396</v>
      </c>
      <c r="J498" s="168"/>
      <c r="K498" s="168"/>
      <c r="L498" s="172"/>
      <c r="M498" s="173"/>
      <c r="N498" s="168"/>
      <c r="O498" s="168"/>
      <c r="P498" s="168"/>
      <c r="Q498" s="168"/>
      <c r="R498" s="168"/>
      <c r="S498" s="168"/>
      <c r="T498" s="174"/>
      <c r="AT498" s="175" t="s">
        <v>147</v>
      </c>
      <c r="AU498" s="175" t="s">
        <v>82</v>
      </c>
      <c r="AV498" s="175" t="s">
        <v>82</v>
      </c>
      <c r="AW498" s="175" t="s">
        <v>97</v>
      </c>
      <c r="AX498" s="175" t="s">
        <v>20</v>
      </c>
      <c r="AY498" s="175" t="s">
        <v>139</v>
      </c>
    </row>
    <row r="499" spans="2:65" s="6" customFormat="1" ht="15.75" customHeight="1">
      <c r="B499" s="23"/>
      <c r="C499" s="147" t="s">
        <v>716</v>
      </c>
      <c r="D499" s="147" t="s">
        <v>141</v>
      </c>
      <c r="E499" s="148" t="s">
        <v>717</v>
      </c>
      <c r="F499" s="149" t="s">
        <v>718</v>
      </c>
      <c r="G499" s="150" t="s">
        <v>144</v>
      </c>
      <c r="H499" s="151">
        <v>7</v>
      </c>
      <c r="I499" s="152"/>
      <c r="J499" s="153">
        <f>ROUND($I$499*$H$499,2)</f>
        <v>0</v>
      </c>
      <c r="K499" s="149"/>
      <c r="L499" s="43"/>
      <c r="M499" s="154"/>
      <c r="N499" s="155" t="s">
        <v>44</v>
      </c>
      <c r="O499" s="24"/>
      <c r="P499" s="156">
        <f>$O$499*$H$499</f>
        <v>0</v>
      </c>
      <c r="Q499" s="156">
        <v>0.0007</v>
      </c>
      <c r="R499" s="156">
        <f>$Q$499*$H$499</f>
        <v>0.0049</v>
      </c>
      <c r="S499" s="156">
        <v>0</v>
      </c>
      <c r="T499" s="157">
        <f>$S$499*$H$499</f>
        <v>0</v>
      </c>
      <c r="AR499" s="93" t="s">
        <v>145</v>
      </c>
      <c r="AT499" s="93" t="s">
        <v>141</v>
      </c>
      <c r="AU499" s="93" t="s">
        <v>82</v>
      </c>
      <c r="AY499" s="6" t="s">
        <v>139</v>
      </c>
      <c r="BE499" s="158">
        <f>IF($N$499="základní",$J$499,0)</f>
        <v>0</v>
      </c>
      <c r="BF499" s="158">
        <f>IF($N$499="snížená",$J$499,0)</f>
        <v>0</v>
      </c>
      <c r="BG499" s="158">
        <f>IF($N$499="zákl. přenesená",$J$499,0)</f>
        <v>0</v>
      </c>
      <c r="BH499" s="158">
        <f>IF($N$499="sníž. přenesená",$J$499,0)</f>
        <v>0</v>
      </c>
      <c r="BI499" s="158">
        <f>IF($N$499="nulová",$J$499,0)</f>
        <v>0</v>
      </c>
      <c r="BJ499" s="93" t="s">
        <v>20</v>
      </c>
      <c r="BK499" s="158">
        <f>ROUND($I$499*$H$499,2)</f>
        <v>0</v>
      </c>
      <c r="BL499" s="93" t="s">
        <v>145</v>
      </c>
      <c r="BM499" s="93" t="s">
        <v>719</v>
      </c>
    </row>
    <row r="500" spans="2:51" s="6" customFormat="1" ht="15.75" customHeight="1">
      <c r="B500" s="159"/>
      <c r="C500" s="160"/>
      <c r="D500" s="161" t="s">
        <v>147</v>
      </c>
      <c r="E500" s="162"/>
      <c r="F500" s="162" t="s">
        <v>720</v>
      </c>
      <c r="G500" s="160"/>
      <c r="H500" s="160"/>
      <c r="J500" s="160"/>
      <c r="K500" s="160"/>
      <c r="L500" s="163"/>
      <c r="M500" s="164"/>
      <c r="N500" s="160"/>
      <c r="O500" s="160"/>
      <c r="P500" s="160"/>
      <c r="Q500" s="160"/>
      <c r="R500" s="160"/>
      <c r="S500" s="160"/>
      <c r="T500" s="165"/>
      <c r="AT500" s="166" t="s">
        <v>147</v>
      </c>
      <c r="AU500" s="166" t="s">
        <v>82</v>
      </c>
      <c r="AV500" s="166" t="s">
        <v>20</v>
      </c>
      <c r="AW500" s="166" t="s">
        <v>97</v>
      </c>
      <c r="AX500" s="166" t="s">
        <v>73</v>
      </c>
      <c r="AY500" s="166" t="s">
        <v>139</v>
      </c>
    </row>
    <row r="501" spans="2:51" s="6" customFormat="1" ht="15.75" customHeight="1">
      <c r="B501" s="167"/>
      <c r="C501" s="168"/>
      <c r="D501" s="169" t="s">
        <v>147</v>
      </c>
      <c r="E501" s="168"/>
      <c r="F501" s="170" t="s">
        <v>721</v>
      </c>
      <c r="G501" s="168"/>
      <c r="H501" s="171">
        <v>3</v>
      </c>
      <c r="J501" s="168"/>
      <c r="K501" s="168"/>
      <c r="L501" s="172"/>
      <c r="M501" s="173"/>
      <c r="N501" s="168"/>
      <c r="O501" s="168"/>
      <c r="P501" s="168"/>
      <c r="Q501" s="168"/>
      <c r="R501" s="168"/>
      <c r="S501" s="168"/>
      <c r="T501" s="174"/>
      <c r="AT501" s="175" t="s">
        <v>147</v>
      </c>
      <c r="AU501" s="175" t="s">
        <v>82</v>
      </c>
      <c r="AV501" s="175" t="s">
        <v>82</v>
      </c>
      <c r="AW501" s="175" t="s">
        <v>97</v>
      </c>
      <c r="AX501" s="175" t="s">
        <v>73</v>
      </c>
      <c r="AY501" s="175" t="s">
        <v>139</v>
      </c>
    </row>
    <row r="502" spans="2:51" s="6" customFormat="1" ht="15.75" customHeight="1">
      <c r="B502" s="159"/>
      <c r="C502" s="160"/>
      <c r="D502" s="169" t="s">
        <v>147</v>
      </c>
      <c r="E502" s="160"/>
      <c r="F502" s="162" t="s">
        <v>722</v>
      </c>
      <c r="G502" s="160"/>
      <c r="H502" s="160"/>
      <c r="J502" s="160"/>
      <c r="K502" s="160"/>
      <c r="L502" s="163"/>
      <c r="M502" s="164"/>
      <c r="N502" s="160"/>
      <c r="O502" s="160"/>
      <c r="P502" s="160"/>
      <c r="Q502" s="160"/>
      <c r="R502" s="160"/>
      <c r="S502" s="160"/>
      <c r="T502" s="165"/>
      <c r="AT502" s="166" t="s">
        <v>147</v>
      </c>
      <c r="AU502" s="166" t="s">
        <v>82</v>
      </c>
      <c r="AV502" s="166" t="s">
        <v>20</v>
      </c>
      <c r="AW502" s="166" t="s">
        <v>97</v>
      </c>
      <c r="AX502" s="166" t="s">
        <v>73</v>
      </c>
      <c r="AY502" s="166" t="s">
        <v>139</v>
      </c>
    </row>
    <row r="503" spans="2:51" s="6" customFormat="1" ht="15.75" customHeight="1">
      <c r="B503" s="167"/>
      <c r="C503" s="168"/>
      <c r="D503" s="169" t="s">
        <v>147</v>
      </c>
      <c r="E503" s="168"/>
      <c r="F503" s="170" t="s">
        <v>723</v>
      </c>
      <c r="G503" s="168"/>
      <c r="H503" s="171">
        <v>2</v>
      </c>
      <c r="J503" s="168"/>
      <c r="K503" s="168"/>
      <c r="L503" s="172"/>
      <c r="M503" s="173"/>
      <c r="N503" s="168"/>
      <c r="O503" s="168"/>
      <c r="P503" s="168"/>
      <c r="Q503" s="168"/>
      <c r="R503" s="168"/>
      <c r="S503" s="168"/>
      <c r="T503" s="174"/>
      <c r="AT503" s="175" t="s">
        <v>147</v>
      </c>
      <c r="AU503" s="175" t="s">
        <v>82</v>
      </c>
      <c r="AV503" s="175" t="s">
        <v>82</v>
      </c>
      <c r="AW503" s="175" t="s">
        <v>97</v>
      </c>
      <c r="AX503" s="175" t="s">
        <v>73</v>
      </c>
      <c r="AY503" s="175" t="s">
        <v>139</v>
      </c>
    </row>
    <row r="504" spans="2:51" s="6" customFormat="1" ht="15.75" customHeight="1">
      <c r="B504" s="159"/>
      <c r="C504" s="160"/>
      <c r="D504" s="169" t="s">
        <v>147</v>
      </c>
      <c r="E504" s="160"/>
      <c r="F504" s="162" t="s">
        <v>724</v>
      </c>
      <c r="G504" s="160"/>
      <c r="H504" s="160"/>
      <c r="J504" s="160"/>
      <c r="K504" s="160"/>
      <c r="L504" s="163"/>
      <c r="M504" s="164"/>
      <c r="N504" s="160"/>
      <c r="O504" s="160"/>
      <c r="P504" s="160"/>
      <c r="Q504" s="160"/>
      <c r="R504" s="160"/>
      <c r="S504" s="160"/>
      <c r="T504" s="165"/>
      <c r="AT504" s="166" t="s">
        <v>147</v>
      </c>
      <c r="AU504" s="166" t="s">
        <v>82</v>
      </c>
      <c r="AV504" s="166" t="s">
        <v>20</v>
      </c>
      <c r="AW504" s="166" t="s">
        <v>97</v>
      </c>
      <c r="AX504" s="166" t="s">
        <v>73</v>
      </c>
      <c r="AY504" s="166" t="s">
        <v>139</v>
      </c>
    </row>
    <row r="505" spans="2:51" s="6" customFormat="1" ht="15.75" customHeight="1">
      <c r="B505" s="167"/>
      <c r="C505" s="168"/>
      <c r="D505" s="169" t="s">
        <v>147</v>
      </c>
      <c r="E505" s="168"/>
      <c r="F505" s="170" t="s">
        <v>725</v>
      </c>
      <c r="G505" s="168"/>
      <c r="H505" s="171">
        <v>1</v>
      </c>
      <c r="J505" s="168"/>
      <c r="K505" s="168"/>
      <c r="L505" s="172"/>
      <c r="M505" s="173"/>
      <c r="N505" s="168"/>
      <c r="O505" s="168"/>
      <c r="P505" s="168"/>
      <c r="Q505" s="168"/>
      <c r="R505" s="168"/>
      <c r="S505" s="168"/>
      <c r="T505" s="174"/>
      <c r="AT505" s="175" t="s">
        <v>147</v>
      </c>
      <c r="AU505" s="175" t="s">
        <v>82</v>
      </c>
      <c r="AV505" s="175" t="s">
        <v>82</v>
      </c>
      <c r="AW505" s="175" t="s">
        <v>97</v>
      </c>
      <c r="AX505" s="175" t="s">
        <v>73</v>
      </c>
      <c r="AY505" s="175" t="s">
        <v>139</v>
      </c>
    </row>
    <row r="506" spans="2:51" s="6" customFormat="1" ht="15.75" customHeight="1">
      <c r="B506" s="159"/>
      <c r="C506" s="160"/>
      <c r="D506" s="169" t="s">
        <v>147</v>
      </c>
      <c r="E506" s="160"/>
      <c r="F506" s="162" t="s">
        <v>726</v>
      </c>
      <c r="G506" s="160"/>
      <c r="H506" s="160"/>
      <c r="J506" s="160"/>
      <c r="K506" s="160"/>
      <c r="L506" s="163"/>
      <c r="M506" s="164"/>
      <c r="N506" s="160"/>
      <c r="O506" s="160"/>
      <c r="P506" s="160"/>
      <c r="Q506" s="160"/>
      <c r="R506" s="160"/>
      <c r="S506" s="160"/>
      <c r="T506" s="165"/>
      <c r="AT506" s="166" t="s">
        <v>147</v>
      </c>
      <c r="AU506" s="166" t="s">
        <v>82</v>
      </c>
      <c r="AV506" s="166" t="s">
        <v>20</v>
      </c>
      <c r="AW506" s="166" t="s">
        <v>97</v>
      </c>
      <c r="AX506" s="166" t="s">
        <v>73</v>
      </c>
      <c r="AY506" s="166" t="s">
        <v>139</v>
      </c>
    </row>
    <row r="507" spans="2:51" s="6" customFormat="1" ht="15.75" customHeight="1">
      <c r="B507" s="167"/>
      <c r="C507" s="168"/>
      <c r="D507" s="169" t="s">
        <v>147</v>
      </c>
      <c r="E507" s="168"/>
      <c r="F507" s="170" t="s">
        <v>725</v>
      </c>
      <c r="G507" s="168"/>
      <c r="H507" s="171">
        <v>1</v>
      </c>
      <c r="J507" s="168"/>
      <c r="K507" s="168"/>
      <c r="L507" s="172"/>
      <c r="M507" s="173"/>
      <c r="N507" s="168"/>
      <c r="O507" s="168"/>
      <c r="P507" s="168"/>
      <c r="Q507" s="168"/>
      <c r="R507" s="168"/>
      <c r="S507" s="168"/>
      <c r="T507" s="174"/>
      <c r="AT507" s="175" t="s">
        <v>147</v>
      </c>
      <c r="AU507" s="175" t="s">
        <v>82</v>
      </c>
      <c r="AV507" s="175" t="s">
        <v>82</v>
      </c>
      <c r="AW507" s="175" t="s">
        <v>97</v>
      </c>
      <c r="AX507" s="175" t="s">
        <v>73</v>
      </c>
      <c r="AY507" s="175" t="s">
        <v>139</v>
      </c>
    </row>
    <row r="508" spans="2:51" s="6" customFormat="1" ht="15.75" customHeight="1">
      <c r="B508" s="176"/>
      <c r="C508" s="177"/>
      <c r="D508" s="169" t="s">
        <v>147</v>
      </c>
      <c r="E508" s="177"/>
      <c r="F508" s="178" t="s">
        <v>179</v>
      </c>
      <c r="G508" s="177"/>
      <c r="H508" s="179">
        <v>7</v>
      </c>
      <c r="J508" s="177"/>
      <c r="K508" s="177"/>
      <c r="L508" s="180"/>
      <c r="M508" s="181"/>
      <c r="N508" s="177"/>
      <c r="O508" s="177"/>
      <c r="P508" s="177"/>
      <c r="Q508" s="177"/>
      <c r="R508" s="177"/>
      <c r="S508" s="177"/>
      <c r="T508" s="182"/>
      <c r="AT508" s="183" t="s">
        <v>147</v>
      </c>
      <c r="AU508" s="183" t="s">
        <v>82</v>
      </c>
      <c r="AV508" s="183" t="s">
        <v>145</v>
      </c>
      <c r="AW508" s="183" t="s">
        <v>97</v>
      </c>
      <c r="AX508" s="183" t="s">
        <v>20</v>
      </c>
      <c r="AY508" s="183" t="s">
        <v>139</v>
      </c>
    </row>
    <row r="509" spans="2:65" s="6" customFormat="1" ht="15.75" customHeight="1">
      <c r="B509" s="23"/>
      <c r="C509" s="192" t="s">
        <v>727</v>
      </c>
      <c r="D509" s="192" t="s">
        <v>219</v>
      </c>
      <c r="E509" s="193" t="s">
        <v>728</v>
      </c>
      <c r="F509" s="194" t="s">
        <v>729</v>
      </c>
      <c r="G509" s="195" t="s">
        <v>144</v>
      </c>
      <c r="H509" s="196">
        <v>2</v>
      </c>
      <c r="I509" s="197"/>
      <c r="J509" s="198">
        <f>ROUND($I$509*$H$509,2)</f>
        <v>0</v>
      </c>
      <c r="K509" s="194"/>
      <c r="L509" s="199"/>
      <c r="M509" s="200"/>
      <c r="N509" s="201" t="s">
        <v>44</v>
      </c>
      <c r="O509" s="24"/>
      <c r="P509" s="156">
        <f>$O$509*$H$509</f>
        <v>0</v>
      </c>
      <c r="Q509" s="156">
        <v>0.004</v>
      </c>
      <c r="R509" s="156">
        <f>$Q$509*$H$509</f>
        <v>0.008</v>
      </c>
      <c r="S509" s="156">
        <v>0</v>
      </c>
      <c r="T509" s="157">
        <f>$S$509*$H$509</f>
        <v>0</v>
      </c>
      <c r="AR509" s="93" t="s">
        <v>192</v>
      </c>
      <c r="AT509" s="93" t="s">
        <v>219</v>
      </c>
      <c r="AU509" s="93" t="s">
        <v>82</v>
      </c>
      <c r="AY509" s="6" t="s">
        <v>139</v>
      </c>
      <c r="BE509" s="158">
        <f>IF($N$509="základní",$J$509,0)</f>
        <v>0</v>
      </c>
      <c r="BF509" s="158">
        <f>IF($N$509="snížená",$J$509,0)</f>
        <v>0</v>
      </c>
      <c r="BG509" s="158">
        <f>IF($N$509="zákl. přenesená",$J$509,0)</f>
        <v>0</v>
      </c>
      <c r="BH509" s="158">
        <f>IF($N$509="sníž. přenesená",$J$509,0)</f>
        <v>0</v>
      </c>
      <c r="BI509" s="158">
        <f>IF($N$509="nulová",$J$509,0)</f>
        <v>0</v>
      </c>
      <c r="BJ509" s="93" t="s">
        <v>20</v>
      </c>
      <c r="BK509" s="158">
        <f>ROUND($I$509*$H$509,2)</f>
        <v>0</v>
      </c>
      <c r="BL509" s="93" t="s">
        <v>145</v>
      </c>
      <c r="BM509" s="93" t="s">
        <v>730</v>
      </c>
    </row>
    <row r="510" spans="2:51" s="6" customFormat="1" ht="15.75" customHeight="1">
      <c r="B510" s="159"/>
      <c r="C510" s="160"/>
      <c r="D510" s="161" t="s">
        <v>147</v>
      </c>
      <c r="E510" s="162"/>
      <c r="F510" s="162" t="s">
        <v>731</v>
      </c>
      <c r="G510" s="160"/>
      <c r="H510" s="160"/>
      <c r="J510" s="160"/>
      <c r="K510" s="160"/>
      <c r="L510" s="163"/>
      <c r="M510" s="164"/>
      <c r="N510" s="160"/>
      <c r="O510" s="160"/>
      <c r="P510" s="160"/>
      <c r="Q510" s="160"/>
      <c r="R510" s="160"/>
      <c r="S510" s="160"/>
      <c r="T510" s="165"/>
      <c r="AT510" s="166" t="s">
        <v>147</v>
      </c>
      <c r="AU510" s="166" t="s">
        <v>82</v>
      </c>
      <c r="AV510" s="166" t="s">
        <v>20</v>
      </c>
      <c r="AW510" s="166" t="s">
        <v>97</v>
      </c>
      <c r="AX510" s="166" t="s">
        <v>73</v>
      </c>
      <c r="AY510" s="166" t="s">
        <v>139</v>
      </c>
    </row>
    <row r="511" spans="2:51" s="6" customFormat="1" ht="15.75" customHeight="1">
      <c r="B511" s="167"/>
      <c r="C511" s="168"/>
      <c r="D511" s="169" t="s">
        <v>147</v>
      </c>
      <c r="E511" s="168"/>
      <c r="F511" s="170" t="s">
        <v>725</v>
      </c>
      <c r="G511" s="168"/>
      <c r="H511" s="171">
        <v>1</v>
      </c>
      <c r="J511" s="168"/>
      <c r="K511" s="168"/>
      <c r="L511" s="172"/>
      <c r="M511" s="173"/>
      <c r="N511" s="168"/>
      <c r="O511" s="168"/>
      <c r="P511" s="168"/>
      <c r="Q511" s="168"/>
      <c r="R511" s="168"/>
      <c r="S511" s="168"/>
      <c r="T511" s="174"/>
      <c r="AT511" s="175" t="s">
        <v>147</v>
      </c>
      <c r="AU511" s="175" t="s">
        <v>82</v>
      </c>
      <c r="AV511" s="175" t="s">
        <v>82</v>
      </c>
      <c r="AW511" s="175" t="s">
        <v>97</v>
      </c>
      <c r="AX511" s="175" t="s">
        <v>73</v>
      </c>
      <c r="AY511" s="175" t="s">
        <v>139</v>
      </c>
    </row>
    <row r="512" spans="2:51" s="6" customFormat="1" ht="15.75" customHeight="1">
      <c r="B512" s="159"/>
      <c r="C512" s="160"/>
      <c r="D512" s="169" t="s">
        <v>147</v>
      </c>
      <c r="E512" s="160"/>
      <c r="F512" s="162" t="s">
        <v>732</v>
      </c>
      <c r="G512" s="160"/>
      <c r="H512" s="160"/>
      <c r="J512" s="160"/>
      <c r="K512" s="160"/>
      <c r="L512" s="163"/>
      <c r="M512" s="164"/>
      <c r="N512" s="160"/>
      <c r="O512" s="160"/>
      <c r="P512" s="160"/>
      <c r="Q512" s="160"/>
      <c r="R512" s="160"/>
      <c r="S512" s="160"/>
      <c r="T512" s="165"/>
      <c r="AT512" s="166" t="s">
        <v>147</v>
      </c>
      <c r="AU512" s="166" t="s">
        <v>82</v>
      </c>
      <c r="AV512" s="166" t="s">
        <v>20</v>
      </c>
      <c r="AW512" s="166" t="s">
        <v>97</v>
      </c>
      <c r="AX512" s="166" t="s">
        <v>73</v>
      </c>
      <c r="AY512" s="166" t="s">
        <v>139</v>
      </c>
    </row>
    <row r="513" spans="2:51" s="6" customFormat="1" ht="15.75" customHeight="1">
      <c r="B513" s="167"/>
      <c r="C513" s="168"/>
      <c r="D513" s="169" t="s">
        <v>147</v>
      </c>
      <c r="E513" s="168"/>
      <c r="F513" s="170" t="s">
        <v>725</v>
      </c>
      <c r="G513" s="168"/>
      <c r="H513" s="171">
        <v>1</v>
      </c>
      <c r="J513" s="168"/>
      <c r="K513" s="168"/>
      <c r="L513" s="172"/>
      <c r="M513" s="173"/>
      <c r="N513" s="168"/>
      <c r="O513" s="168"/>
      <c r="P513" s="168"/>
      <c r="Q513" s="168"/>
      <c r="R513" s="168"/>
      <c r="S513" s="168"/>
      <c r="T513" s="174"/>
      <c r="AT513" s="175" t="s">
        <v>147</v>
      </c>
      <c r="AU513" s="175" t="s">
        <v>82</v>
      </c>
      <c r="AV513" s="175" t="s">
        <v>82</v>
      </c>
      <c r="AW513" s="175" t="s">
        <v>97</v>
      </c>
      <c r="AX513" s="175" t="s">
        <v>73</v>
      </c>
      <c r="AY513" s="175" t="s">
        <v>139</v>
      </c>
    </row>
    <row r="514" spans="2:51" s="6" customFormat="1" ht="15.75" customHeight="1">
      <c r="B514" s="176"/>
      <c r="C514" s="177"/>
      <c r="D514" s="169" t="s">
        <v>147</v>
      </c>
      <c r="E514" s="177"/>
      <c r="F514" s="178" t="s">
        <v>179</v>
      </c>
      <c r="G514" s="177"/>
      <c r="H514" s="179">
        <v>2</v>
      </c>
      <c r="J514" s="177"/>
      <c r="K514" s="177"/>
      <c r="L514" s="180"/>
      <c r="M514" s="181"/>
      <c r="N514" s="177"/>
      <c r="O514" s="177"/>
      <c r="P514" s="177"/>
      <c r="Q514" s="177"/>
      <c r="R514" s="177"/>
      <c r="S514" s="177"/>
      <c r="T514" s="182"/>
      <c r="AT514" s="183" t="s">
        <v>147</v>
      </c>
      <c r="AU514" s="183" t="s">
        <v>82</v>
      </c>
      <c r="AV514" s="183" t="s">
        <v>145</v>
      </c>
      <c r="AW514" s="183" t="s">
        <v>97</v>
      </c>
      <c r="AX514" s="183" t="s">
        <v>20</v>
      </c>
      <c r="AY514" s="183" t="s">
        <v>139</v>
      </c>
    </row>
    <row r="515" spans="2:65" s="6" customFormat="1" ht="15.75" customHeight="1">
      <c r="B515" s="23"/>
      <c r="C515" s="192" t="s">
        <v>733</v>
      </c>
      <c r="D515" s="192" t="s">
        <v>219</v>
      </c>
      <c r="E515" s="193" t="s">
        <v>734</v>
      </c>
      <c r="F515" s="194" t="s">
        <v>735</v>
      </c>
      <c r="G515" s="195" t="s">
        <v>144</v>
      </c>
      <c r="H515" s="196">
        <v>3</v>
      </c>
      <c r="I515" s="197"/>
      <c r="J515" s="198">
        <f>ROUND($I$515*$H$515,2)</f>
        <v>0</v>
      </c>
      <c r="K515" s="194"/>
      <c r="L515" s="199"/>
      <c r="M515" s="200"/>
      <c r="N515" s="201" t="s">
        <v>44</v>
      </c>
      <c r="O515" s="24"/>
      <c r="P515" s="156">
        <f>$O$515*$H$515</f>
        <v>0</v>
      </c>
      <c r="Q515" s="156">
        <v>0.003</v>
      </c>
      <c r="R515" s="156">
        <f>$Q$515*$H$515</f>
        <v>0.009000000000000001</v>
      </c>
      <c r="S515" s="156">
        <v>0</v>
      </c>
      <c r="T515" s="157">
        <f>$S$515*$H$515</f>
        <v>0</v>
      </c>
      <c r="AR515" s="93" t="s">
        <v>192</v>
      </c>
      <c r="AT515" s="93" t="s">
        <v>219</v>
      </c>
      <c r="AU515" s="93" t="s">
        <v>82</v>
      </c>
      <c r="AY515" s="6" t="s">
        <v>139</v>
      </c>
      <c r="BE515" s="158">
        <f>IF($N$515="základní",$J$515,0)</f>
        <v>0</v>
      </c>
      <c r="BF515" s="158">
        <f>IF($N$515="snížená",$J$515,0)</f>
        <v>0</v>
      </c>
      <c r="BG515" s="158">
        <f>IF($N$515="zákl. přenesená",$J$515,0)</f>
        <v>0</v>
      </c>
      <c r="BH515" s="158">
        <f>IF($N$515="sníž. přenesená",$J$515,0)</f>
        <v>0</v>
      </c>
      <c r="BI515" s="158">
        <f>IF($N$515="nulová",$J$515,0)</f>
        <v>0</v>
      </c>
      <c r="BJ515" s="93" t="s">
        <v>20</v>
      </c>
      <c r="BK515" s="158">
        <f>ROUND($I$515*$H$515,2)</f>
        <v>0</v>
      </c>
      <c r="BL515" s="93" t="s">
        <v>145</v>
      </c>
      <c r="BM515" s="93" t="s">
        <v>736</v>
      </c>
    </row>
    <row r="516" spans="2:51" s="6" customFormat="1" ht="15.75" customHeight="1">
      <c r="B516" s="159"/>
      <c r="C516" s="160"/>
      <c r="D516" s="161" t="s">
        <v>147</v>
      </c>
      <c r="E516" s="162"/>
      <c r="F516" s="162" t="s">
        <v>737</v>
      </c>
      <c r="G516" s="160"/>
      <c r="H516" s="160"/>
      <c r="J516" s="160"/>
      <c r="K516" s="160"/>
      <c r="L516" s="163"/>
      <c r="M516" s="164"/>
      <c r="N516" s="160"/>
      <c r="O516" s="160"/>
      <c r="P516" s="160"/>
      <c r="Q516" s="160"/>
      <c r="R516" s="160"/>
      <c r="S516" s="160"/>
      <c r="T516" s="165"/>
      <c r="AT516" s="166" t="s">
        <v>147</v>
      </c>
      <c r="AU516" s="166" t="s">
        <v>82</v>
      </c>
      <c r="AV516" s="166" t="s">
        <v>20</v>
      </c>
      <c r="AW516" s="166" t="s">
        <v>97</v>
      </c>
      <c r="AX516" s="166" t="s">
        <v>73</v>
      </c>
      <c r="AY516" s="166" t="s">
        <v>139</v>
      </c>
    </row>
    <row r="517" spans="2:51" s="6" customFormat="1" ht="15.75" customHeight="1">
      <c r="B517" s="159"/>
      <c r="C517" s="160"/>
      <c r="D517" s="169" t="s">
        <v>147</v>
      </c>
      <c r="E517" s="160"/>
      <c r="F517" s="162" t="s">
        <v>738</v>
      </c>
      <c r="G517" s="160"/>
      <c r="H517" s="160"/>
      <c r="J517" s="160"/>
      <c r="K517" s="160"/>
      <c r="L517" s="163"/>
      <c r="M517" s="164"/>
      <c r="N517" s="160"/>
      <c r="O517" s="160"/>
      <c r="P517" s="160"/>
      <c r="Q517" s="160"/>
      <c r="R517" s="160"/>
      <c r="S517" s="160"/>
      <c r="T517" s="165"/>
      <c r="AT517" s="166" t="s">
        <v>147</v>
      </c>
      <c r="AU517" s="166" t="s">
        <v>82</v>
      </c>
      <c r="AV517" s="166" t="s">
        <v>20</v>
      </c>
      <c r="AW517" s="166" t="s">
        <v>97</v>
      </c>
      <c r="AX517" s="166" t="s">
        <v>73</v>
      </c>
      <c r="AY517" s="166" t="s">
        <v>139</v>
      </c>
    </row>
    <row r="518" spans="2:51" s="6" customFormat="1" ht="15.75" customHeight="1">
      <c r="B518" s="167"/>
      <c r="C518" s="168"/>
      <c r="D518" s="169" t="s">
        <v>147</v>
      </c>
      <c r="E518" s="168"/>
      <c r="F518" s="170" t="s">
        <v>721</v>
      </c>
      <c r="G518" s="168"/>
      <c r="H518" s="171">
        <v>3</v>
      </c>
      <c r="J518" s="168"/>
      <c r="K518" s="168"/>
      <c r="L518" s="172"/>
      <c r="M518" s="173"/>
      <c r="N518" s="168"/>
      <c r="O518" s="168"/>
      <c r="P518" s="168"/>
      <c r="Q518" s="168"/>
      <c r="R518" s="168"/>
      <c r="S518" s="168"/>
      <c r="T518" s="174"/>
      <c r="AT518" s="175" t="s">
        <v>147</v>
      </c>
      <c r="AU518" s="175" t="s">
        <v>82</v>
      </c>
      <c r="AV518" s="175" t="s">
        <v>82</v>
      </c>
      <c r="AW518" s="175" t="s">
        <v>97</v>
      </c>
      <c r="AX518" s="175" t="s">
        <v>20</v>
      </c>
      <c r="AY518" s="175" t="s">
        <v>139</v>
      </c>
    </row>
    <row r="519" spans="2:65" s="6" customFormat="1" ht="15.75" customHeight="1">
      <c r="B519" s="23"/>
      <c r="C519" s="192" t="s">
        <v>739</v>
      </c>
      <c r="D519" s="192" t="s">
        <v>219</v>
      </c>
      <c r="E519" s="193" t="s">
        <v>740</v>
      </c>
      <c r="F519" s="194" t="s">
        <v>741</v>
      </c>
      <c r="G519" s="195" t="s">
        <v>144</v>
      </c>
      <c r="H519" s="196">
        <v>1</v>
      </c>
      <c r="I519" s="197"/>
      <c r="J519" s="198">
        <f>ROUND($I$519*$H$519,2)</f>
        <v>0</v>
      </c>
      <c r="K519" s="194"/>
      <c r="L519" s="199"/>
      <c r="M519" s="200"/>
      <c r="N519" s="201" t="s">
        <v>44</v>
      </c>
      <c r="O519" s="24"/>
      <c r="P519" s="156">
        <f>$O$519*$H$519</f>
        <v>0</v>
      </c>
      <c r="Q519" s="156">
        <v>0.004</v>
      </c>
      <c r="R519" s="156">
        <f>$Q$519*$H$519</f>
        <v>0.004</v>
      </c>
      <c r="S519" s="156">
        <v>0</v>
      </c>
      <c r="T519" s="157">
        <f>$S$519*$H$519</f>
        <v>0</v>
      </c>
      <c r="AR519" s="93" t="s">
        <v>192</v>
      </c>
      <c r="AT519" s="93" t="s">
        <v>219</v>
      </c>
      <c r="AU519" s="93" t="s">
        <v>82</v>
      </c>
      <c r="AY519" s="6" t="s">
        <v>139</v>
      </c>
      <c r="BE519" s="158">
        <f>IF($N$519="základní",$J$519,0)</f>
        <v>0</v>
      </c>
      <c r="BF519" s="158">
        <f>IF($N$519="snížená",$J$519,0)</f>
        <v>0</v>
      </c>
      <c r="BG519" s="158">
        <f>IF($N$519="zákl. přenesená",$J$519,0)</f>
        <v>0</v>
      </c>
      <c r="BH519" s="158">
        <f>IF($N$519="sníž. přenesená",$J$519,0)</f>
        <v>0</v>
      </c>
      <c r="BI519" s="158">
        <f>IF($N$519="nulová",$J$519,0)</f>
        <v>0</v>
      </c>
      <c r="BJ519" s="93" t="s">
        <v>20</v>
      </c>
      <c r="BK519" s="158">
        <f>ROUND($I$519*$H$519,2)</f>
        <v>0</v>
      </c>
      <c r="BL519" s="93" t="s">
        <v>145</v>
      </c>
      <c r="BM519" s="93" t="s">
        <v>742</v>
      </c>
    </row>
    <row r="520" spans="2:51" s="6" customFormat="1" ht="15.75" customHeight="1">
      <c r="B520" s="159"/>
      <c r="C520" s="160"/>
      <c r="D520" s="161" t="s">
        <v>147</v>
      </c>
      <c r="E520" s="162"/>
      <c r="F520" s="162" t="s">
        <v>743</v>
      </c>
      <c r="G520" s="160"/>
      <c r="H520" s="160"/>
      <c r="J520" s="160"/>
      <c r="K520" s="160"/>
      <c r="L520" s="163"/>
      <c r="M520" s="164"/>
      <c r="N520" s="160"/>
      <c r="O520" s="160"/>
      <c r="P520" s="160"/>
      <c r="Q520" s="160"/>
      <c r="R520" s="160"/>
      <c r="S520" s="160"/>
      <c r="T520" s="165"/>
      <c r="AT520" s="166" t="s">
        <v>147</v>
      </c>
      <c r="AU520" s="166" t="s">
        <v>82</v>
      </c>
      <c r="AV520" s="166" t="s">
        <v>20</v>
      </c>
      <c r="AW520" s="166" t="s">
        <v>97</v>
      </c>
      <c r="AX520" s="166" t="s">
        <v>73</v>
      </c>
      <c r="AY520" s="166" t="s">
        <v>139</v>
      </c>
    </row>
    <row r="521" spans="2:51" s="6" customFormat="1" ht="15.75" customHeight="1">
      <c r="B521" s="167"/>
      <c r="C521" s="168"/>
      <c r="D521" s="169" t="s">
        <v>147</v>
      </c>
      <c r="E521" s="168"/>
      <c r="F521" s="170" t="s">
        <v>725</v>
      </c>
      <c r="G521" s="168"/>
      <c r="H521" s="171">
        <v>1</v>
      </c>
      <c r="J521" s="168"/>
      <c r="K521" s="168"/>
      <c r="L521" s="172"/>
      <c r="M521" s="173"/>
      <c r="N521" s="168"/>
      <c r="O521" s="168"/>
      <c r="P521" s="168"/>
      <c r="Q521" s="168"/>
      <c r="R521" s="168"/>
      <c r="S521" s="168"/>
      <c r="T521" s="174"/>
      <c r="AT521" s="175" t="s">
        <v>147</v>
      </c>
      <c r="AU521" s="175" t="s">
        <v>82</v>
      </c>
      <c r="AV521" s="175" t="s">
        <v>82</v>
      </c>
      <c r="AW521" s="175" t="s">
        <v>97</v>
      </c>
      <c r="AX521" s="175" t="s">
        <v>20</v>
      </c>
      <c r="AY521" s="175" t="s">
        <v>139</v>
      </c>
    </row>
    <row r="522" spans="2:65" s="6" customFormat="1" ht="15.75" customHeight="1">
      <c r="B522" s="23"/>
      <c r="C522" s="192" t="s">
        <v>744</v>
      </c>
      <c r="D522" s="192" t="s">
        <v>219</v>
      </c>
      <c r="E522" s="193" t="s">
        <v>745</v>
      </c>
      <c r="F522" s="194" t="s">
        <v>746</v>
      </c>
      <c r="G522" s="195" t="s">
        <v>144</v>
      </c>
      <c r="H522" s="196">
        <v>1</v>
      </c>
      <c r="I522" s="197"/>
      <c r="J522" s="198">
        <f>ROUND($I$522*$H$522,2)</f>
        <v>0</v>
      </c>
      <c r="K522" s="194"/>
      <c r="L522" s="199"/>
      <c r="M522" s="200"/>
      <c r="N522" s="201" t="s">
        <v>44</v>
      </c>
      <c r="O522" s="24"/>
      <c r="P522" s="156">
        <f>$O$522*$H$522</f>
        <v>0</v>
      </c>
      <c r="Q522" s="156">
        <v>0.004</v>
      </c>
      <c r="R522" s="156">
        <f>$Q$522*$H$522</f>
        <v>0.004</v>
      </c>
      <c r="S522" s="156">
        <v>0</v>
      </c>
      <c r="T522" s="157">
        <f>$S$522*$H$522</f>
        <v>0</v>
      </c>
      <c r="AR522" s="93" t="s">
        <v>192</v>
      </c>
      <c r="AT522" s="93" t="s">
        <v>219</v>
      </c>
      <c r="AU522" s="93" t="s">
        <v>82</v>
      </c>
      <c r="AY522" s="6" t="s">
        <v>139</v>
      </c>
      <c r="BE522" s="158">
        <f>IF($N$522="základní",$J$522,0)</f>
        <v>0</v>
      </c>
      <c r="BF522" s="158">
        <f>IF($N$522="snížená",$J$522,0)</f>
        <v>0</v>
      </c>
      <c r="BG522" s="158">
        <f>IF($N$522="zákl. přenesená",$J$522,0)</f>
        <v>0</v>
      </c>
      <c r="BH522" s="158">
        <f>IF($N$522="sníž. přenesená",$J$522,0)</f>
        <v>0</v>
      </c>
      <c r="BI522" s="158">
        <f>IF($N$522="nulová",$J$522,0)</f>
        <v>0</v>
      </c>
      <c r="BJ522" s="93" t="s">
        <v>20</v>
      </c>
      <c r="BK522" s="158">
        <f>ROUND($I$522*$H$522,2)</f>
        <v>0</v>
      </c>
      <c r="BL522" s="93" t="s">
        <v>145</v>
      </c>
      <c r="BM522" s="93" t="s">
        <v>747</v>
      </c>
    </row>
    <row r="523" spans="2:51" s="6" customFormat="1" ht="15.75" customHeight="1">
      <c r="B523" s="159"/>
      <c r="C523" s="160"/>
      <c r="D523" s="161" t="s">
        <v>147</v>
      </c>
      <c r="E523" s="162"/>
      <c r="F523" s="162" t="s">
        <v>748</v>
      </c>
      <c r="G523" s="160"/>
      <c r="H523" s="160"/>
      <c r="J523" s="160"/>
      <c r="K523" s="160"/>
      <c r="L523" s="163"/>
      <c r="M523" s="164"/>
      <c r="N523" s="160"/>
      <c r="O523" s="160"/>
      <c r="P523" s="160"/>
      <c r="Q523" s="160"/>
      <c r="R523" s="160"/>
      <c r="S523" s="160"/>
      <c r="T523" s="165"/>
      <c r="AT523" s="166" t="s">
        <v>147</v>
      </c>
      <c r="AU523" s="166" t="s">
        <v>82</v>
      </c>
      <c r="AV523" s="166" t="s">
        <v>20</v>
      </c>
      <c r="AW523" s="166" t="s">
        <v>97</v>
      </c>
      <c r="AX523" s="166" t="s">
        <v>73</v>
      </c>
      <c r="AY523" s="166" t="s">
        <v>139</v>
      </c>
    </row>
    <row r="524" spans="2:51" s="6" customFormat="1" ht="15.75" customHeight="1">
      <c r="B524" s="167"/>
      <c r="C524" s="168"/>
      <c r="D524" s="169" t="s">
        <v>147</v>
      </c>
      <c r="E524" s="168"/>
      <c r="F524" s="170" t="s">
        <v>725</v>
      </c>
      <c r="G524" s="168"/>
      <c r="H524" s="171">
        <v>1</v>
      </c>
      <c r="J524" s="168"/>
      <c r="K524" s="168"/>
      <c r="L524" s="172"/>
      <c r="M524" s="173"/>
      <c r="N524" s="168"/>
      <c r="O524" s="168"/>
      <c r="P524" s="168"/>
      <c r="Q524" s="168"/>
      <c r="R524" s="168"/>
      <c r="S524" s="168"/>
      <c r="T524" s="174"/>
      <c r="AT524" s="175" t="s">
        <v>147</v>
      </c>
      <c r="AU524" s="175" t="s">
        <v>82</v>
      </c>
      <c r="AV524" s="175" t="s">
        <v>82</v>
      </c>
      <c r="AW524" s="175" t="s">
        <v>97</v>
      </c>
      <c r="AX524" s="175" t="s">
        <v>20</v>
      </c>
      <c r="AY524" s="175" t="s">
        <v>139</v>
      </c>
    </row>
    <row r="525" spans="2:65" s="6" customFormat="1" ht="15.75" customHeight="1">
      <c r="B525" s="23"/>
      <c r="C525" s="147" t="s">
        <v>749</v>
      </c>
      <c r="D525" s="147" t="s">
        <v>141</v>
      </c>
      <c r="E525" s="148" t="s">
        <v>750</v>
      </c>
      <c r="F525" s="149" t="s">
        <v>751</v>
      </c>
      <c r="G525" s="150" t="s">
        <v>144</v>
      </c>
      <c r="H525" s="151">
        <v>6</v>
      </c>
      <c r="I525" s="152"/>
      <c r="J525" s="153">
        <f>ROUND($I$525*$H$525,2)</f>
        <v>0</v>
      </c>
      <c r="K525" s="149"/>
      <c r="L525" s="43"/>
      <c r="M525" s="154"/>
      <c r="N525" s="155" t="s">
        <v>44</v>
      </c>
      <c r="O525" s="24"/>
      <c r="P525" s="156">
        <f>$O$525*$H$525</f>
        <v>0</v>
      </c>
      <c r="Q525" s="156">
        <v>0.112405</v>
      </c>
      <c r="R525" s="156">
        <f>$Q$525*$H$525</f>
        <v>0.6744300000000001</v>
      </c>
      <c r="S525" s="156">
        <v>0</v>
      </c>
      <c r="T525" s="157">
        <f>$S$525*$H$525</f>
        <v>0</v>
      </c>
      <c r="AR525" s="93" t="s">
        <v>145</v>
      </c>
      <c r="AT525" s="93" t="s">
        <v>141</v>
      </c>
      <c r="AU525" s="93" t="s">
        <v>82</v>
      </c>
      <c r="AY525" s="6" t="s">
        <v>139</v>
      </c>
      <c r="BE525" s="158">
        <f>IF($N$525="základní",$J$525,0)</f>
        <v>0</v>
      </c>
      <c r="BF525" s="158">
        <f>IF($N$525="snížená",$J$525,0)</f>
        <v>0</v>
      </c>
      <c r="BG525" s="158">
        <f>IF($N$525="zákl. přenesená",$J$525,0)</f>
        <v>0</v>
      </c>
      <c r="BH525" s="158">
        <f>IF($N$525="sníž. přenesená",$J$525,0)</f>
        <v>0</v>
      </c>
      <c r="BI525" s="158">
        <f>IF($N$525="nulová",$J$525,0)</f>
        <v>0</v>
      </c>
      <c r="BJ525" s="93" t="s">
        <v>20</v>
      </c>
      <c r="BK525" s="158">
        <f>ROUND($I$525*$H$525,2)</f>
        <v>0</v>
      </c>
      <c r="BL525" s="93" t="s">
        <v>145</v>
      </c>
      <c r="BM525" s="93" t="s">
        <v>752</v>
      </c>
    </row>
    <row r="526" spans="2:65" s="6" customFormat="1" ht="15.75" customHeight="1">
      <c r="B526" s="23"/>
      <c r="C526" s="195" t="s">
        <v>753</v>
      </c>
      <c r="D526" s="195" t="s">
        <v>219</v>
      </c>
      <c r="E526" s="193" t="s">
        <v>754</v>
      </c>
      <c r="F526" s="194" t="s">
        <v>755</v>
      </c>
      <c r="G526" s="195" t="s">
        <v>144</v>
      </c>
      <c r="H526" s="196">
        <v>6</v>
      </c>
      <c r="I526" s="197"/>
      <c r="J526" s="198">
        <f>ROUND($I$526*$H$526,2)</f>
        <v>0</v>
      </c>
      <c r="K526" s="194"/>
      <c r="L526" s="199"/>
      <c r="M526" s="200"/>
      <c r="N526" s="201" t="s">
        <v>44</v>
      </c>
      <c r="O526" s="24"/>
      <c r="P526" s="156">
        <f>$O$526*$H$526</f>
        <v>0</v>
      </c>
      <c r="Q526" s="156">
        <v>0.0065</v>
      </c>
      <c r="R526" s="156">
        <f>$Q$526*$H$526</f>
        <v>0.039</v>
      </c>
      <c r="S526" s="156">
        <v>0</v>
      </c>
      <c r="T526" s="157">
        <f>$S$526*$H$526</f>
        <v>0</v>
      </c>
      <c r="AR526" s="93" t="s">
        <v>192</v>
      </c>
      <c r="AT526" s="93" t="s">
        <v>219</v>
      </c>
      <c r="AU526" s="93" t="s">
        <v>82</v>
      </c>
      <c r="AY526" s="93" t="s">
        <v>139</v>
      </c>
      <c r="BE526" s="158">
        <f>IF($N$526="základní",$J$526,0)</f>
        <v>0</v>
      </c>
      <c r="BF526" s="158">
        <f>IF($N$526="snížená",$J$526,0)</f>
        <v>0</v>
      </c>
      <c r="BG526" s="158">
        <f>IF($N$526="zákl. přenesená",$J$526,0)</f>
        <v>0</v>
      </c>
      <c r="BH526" s="158">
        <f>IF($N$526="sníž. přenesená",$J$526,0)</f>
        <v>0</v>
      </c>
      <c r="BI526" s="158">
        <f>IF($N$526="nulová",$J$526,0)</f>
        <v>0</v>
      </c>
      <c r="BJ526" s="93" t="s">
        <v>20</v>
      </c>
      <c r="BK526" s="158">
        <f>ROUND($I$526*$H$526,2)</f>
        <v>0</v>
      </c>
      <c r="BL526" s="93" t="s">
        <v>145</v>
      </c>
      <c r="BM526" s="93" t="s">
        <v>756</v>
      </c>
    </row>
    <row r="527" spans="2:65" s="6" customFormat="1" ht="15.75" customHeight="1">
      <c r="B527" s="23"/>
      <c r="C527" s="150" t="s">
        <v>757</v>
      </c>
      <c r="D527" s="150" t="s">
        <v>141</v>
      </c>
      <c r="E527" s="148" t="s">
        <v>758</v>
      </c>
      <c r="F527" s="149" t="s">
        <v>759</v>
      </c>
      <c r="G527" s="150" t="s">
        <v>339</v>
      </c>
      <c r="H527" s="151">
        <v>204</v>
      </c>
      <c r="I527" s="152"/>
      <c r="J527" s="153">
        <f>ROUND($I$527*$H$527,2)</f>
        <v>0</v>
      </c>
      <c r="K527" s="149"/>
      <c r="L527" s="43"/>
      <c r="M527" s="154"/>
      <c r="N527" s="155" t="s">
        <v>44</v>
      </c>
      <c r="O527" s="24"/>
      <c r="P527" s="156">
        <f>$O$527*$H$527</f>
        <v>0</v>
      </c>
      <c r="Q527" s="156">
        <v>7.5E-05</v>
      </c>
      <c r="R527" s="156">
        <f>$Q$527*$H$527</f>
        <v>0.0153</v>
      </c>
      <c r="S527" s="156">
        <v>0</v>
      </c>
      <c r="T527" s="157">
        <f>$S$527*$H$527</f>
        <v>0</v>
      </c>
      <c r="AR527" s="93" t="s">
        <v>145</v>
      </c>
      <c r="AT527" s="93" t="s">
        <v>141</v>
      </c>
      <c r="AU527" s="93" t="s">
        <v>82</v>
      </c>
      <c r="AY527" s="93" t="s">
        <v>139</v>
      </c>
      <c r="BE527" s="158">
        <f>IF($N$527="základní",$J$527,0)</f>
        <v>0</v>
      </c>
      <c r="BF527" s="158">
        <f>IF($N$527="snížená",$J$527,0)</f>
        <v>0</v>
      </c>
      <c r="BG527" s="158">
        <f>IF($N$527="zákl. přenesená",$J$527,0)</f>
        <v>0</v>
      </c>
      <c r="BH527" s="158">
        <f>IF($N$527="sníž. přenesená",$J$527,0)</f>
        <v>0</v>
      </c>
      <c r="BI527" s="158">
        <f>IF($N$527="nulová",$J$527,0)</f>
        <v>0</v>
      </c>
      <c r="BJ527" s="93" t="s">
        <v>20</v>
      </c>
      <c r="BK527" s="158">
        <f>ROUND($I$527*$H$527,2)</f>
        <v>0</v>
      </c>
      <c r="BL527" s="93" t="s">
        <v>145</v>
      </c>
      <c r="BM527" s="93" t="s">
        <v>760</v>
      </c>
    </row>
    <row r="528" spans="2:51" s="6" customFormat="1" ht="15.75" customHeight="1">
      <c r="B528" s="159"/>
      <c r="C528" s="160"/>
      <c r="D528" s="161" t="s">
        <v>147</v>
      </c>
      <c r="E528" s="162"/>
      <c r="F528" s="162" t="s">
        <v>761</v>
      </c>
      <c r="G528" s="160"/>
      <c r="H528" s="160"/>
      <c r="J528" s="160"/>
      <c r="K528" s="160"/>
      <c r="L528" s="163"/>
      <c r="M528" s="164"/>
      <c r="N528" s="160"/>
      <c r="O528" s="160"/>
      <c r="P528" s="160"/>
      <c r="Q528" s="160"/>
      <c r="R528" s="160"/>
      <c r="S528" s="160"/>
      <c r="T528" s="165"/>
      <c r="AT528" s="166" t="s">
        <v>147</v>
      </c>
      <c r="AU528" s="166" t="s">
        <v>82</v>
      </c>
      <c r="AV528" s="166" t="s">
        <v>20</v>
      </c>
      <c r="AW528" s="166" t="s">
        <v>97</v>
      </c>
      <c r="AX528" s="166" t="s">
        <v>73</v>
      </c>
      <c r="AY528" s="166" t="s">
        <v>139</v>
      </c>
    </row>
    <row r="529" spans="2:51" s="6" customFormat="1" ht="15.75" customHeight="1">
      <c r="B529" s="167"/>
      <c r="C529" s="168"/>
      <c r="D529" s="169" t="s">
        <v>147</v>
      </c>
      <c r="E529" s="168"/>
      <c r="F529" s="170" t="s">
        <v>762</v>
      </c>
      <c r="G529" s="168"/>
      <c r="H529" s="171">
        <v>204</v>
      </c>
      <c r="J529" s="168"/>
      <c r="K529" s="168"/>
      <c r="L529" s="172"/>
      <c r="M529" s="173"/>
      <c r="N529" s="168"/>
      <c r="O529" s="168"/>
      <c r="P529" s="168"/>
      <c r="Q529" s="168"/>
      <c r="R529" s="168"/>
      <c r="S529" s="168"/>
      <c r="T529" s="174"/>
      <c r="AT529" s="175" t="s">
        <v>147</v>
      </c>
      <c r="AU529" s="175" t="s">
        <v>82</v>
      </c>
      <c r="AV529" s="175" t="s">
        <v>82</v>
      </c>
      <c r="AW529" s="175" t="s">
        <v>97</v>
      </c>
      <c r="AX529" s="175" t="s">
        <v>20</v>
      </c>
      <c r="AY529" s="175" t="s">
        <v>139</v>
      </c>
    </row>
    <row r="530" spans="2:65" s="6" customFormat="1" ht="15.75" customHeight="1">
      <c r="B530" s="23"/>
      <c r="C530" s="147" t="s">
        <v>763</v>
      </c>
      <c r="D530" s="147" t="s">
        <v>141</v>
      </c>
      <c r="E530" s="148" t="s">
        <v>764</v>
      </c>
      <c r="F530" s="149" t="s">
        <v>765</v>
      </c>
      <c r="G530" s="150" t="s">
        <v>172</v>
      </c>
      <c r="H530" s="151">
        <v>4.5</v>
      </c>
      <c r="I530" s="152"/>
      <c r="J530" s="153">
        <f>ROUND($I$530*$H$530,2)</f>
        <v>0</v>
      </c>
      <c r="K530" s="149"/>
      <c r="L530" s="43"/>
      <c r="M530" s="154"/>
      <c r="N530" s="155" t="s">
        <v>44</v>
      </c>
      <c r="O530" s="24"/>
      <c r="P530" s="156">
        <f>$O$530*$H$530</f>
        <v>0</v>
      </c>
      <c r="Q530" s="156">
        <v>0.0006</v>
      </c>
      <c r="R530" s="156">
        <f>$Q$530*$H$530</f>
        <v>0.0026999999999999997</v>
      </c>
      <c r="S530" s="156">
        <v>0</v>
      </c>
      <c r="T530" s="157">
        <f>$S$530*$H$530</f>
        <v>0</v>
      </c>
      <c r="AR530" s="93" t="s">
        <v>145</v>
      </c>
      <c r="AT530" s="93" t="s">
        <v>141</v>
      </c>
      <c r="AU530" s="93" t="s">
        <v>82</v>
      </c>
      <c r="AY530" s="6" t="s">
        <v>139</v>
      </c>
      <c r="BE530" s="158">
        <f>IF($N$530="základní",$J$530,0)</f>
        <v>0</v>
      </c>
      <c r="BF530" s="158">
        <f>IF($N$530="snížená",$J$530,0)</f>
        <v>0</v>
      </c>
      <c r="BG530" s="158">
        <f>IF($N$530="zákl. přenesená",$J$530,0)</f>
        <v>0</v>
      </c>
      <c r="BH530" s="158">
        <f>IF($N$530="sníž. přenesená",$J$530,0)</f>
        <v>0</v>
      </c>
      <c r="BI530" s="158">
        <f>IF($N$530="nulová",$J$530,0)</f>
        <v>0</v>
      </c>
      <c r="BJ530" s="93" t="s">
        <v>20</v>
      </c>
      <c r="BK530" s="158">
        <f>ROUND($I$530*$H$530,2)</f>
        <v>0</v>
      </c>
      <c r="BL530" s="93" t="s">
        <v>145</v>
      </c>
      <c r="BM530" s="93" t="s">
        <v>766</v>
      </c>
    </row>
    <row r="531" spans="2:51" s="6" customFormat="1" ht="15.75" customHeight="1">
      <c r="B531" s="159"/>
      <c r="C531" s="160"/>
      <c r="D531" s="161" t="s">
        <v>147</v>
      </c>
      <c r="E531" s="162"/>
      <c r="F531" s="162" t="s">
        <v>767</v>
      </c>
      <c r="G531" s="160"/>
      <c r="H531" s="160"/>
      <c r="J531" s="160"/>
      <c r="K531" s="160"/>
      <c r="L531" s="163"/>
      <c r="M531" s="164"/>
      <c r="N531" s="160"/>
      <c r="O531" s="160"/>
      <c r="P531" s="160"/>
      <c r="Q531" s="160"/>
      <c r="R531" s="160"/>
      <c r="S531" s="160"/>
      <c r="T531" s="165"/>
      <c r="AT531" s="166" t="s">
        <v>147</v>
      </c>
      <c r="AU531" s="166" t="s">
        <v>82</v>
      </c>
      <c r="AV531" s="166" t="s">
        <v>20</v>
      </c>
      <c r="AW531" s="166" t="s">
        <v>97</v>
      </c>
      <c r="AX531" s="166" t="s">
        <v>73</v>
      </c>
      <c r="AY531" s="166" t="s">
        <v>139</v>
      </c>
    </row>
    <row r="532" spans="2:51" s="6" customFormat="1" ht="15.75" customHeight="1">
      <c r="B532" s="167"/>
      <c r="C532" s="168"/>
      <c r="D532" s="169" t="s">
        <v>147</v>
      </c>
      <c r="E532" s="168"/>
      <c r="F532" s="170" t="s">
        <v>768</v>
      </c>
      <c r="G532" s="168"/>
      <c r="H532" s="171">
        <v>4.5</v>
      </c>
      <c r="J532" s="168"/>
      <c r="K532" s="168"/>
      <c r="L532" s="172"/>
      <c r="M532" s="173"/>
      <c r="N532" s="168"/>
      <c r="O532" s="168"/>
      <c r="P532" s="168"/>
      <c r="Q532" s="168"/>
      <c r="R532" s="168"/>
      <c r="S532" s="168"/>
      <c r="T532" s="174"/>
      <c r="AT532" s="175" t="s">
        <v>147</v>
      </c>
      <c r="AU532" s="175" t="s">
        <v>82</v>
      </c>
      <c r="AV532" s="175" t="s">
        <v>82</v>
      </c>
      <c r="AW532" s="175" t="s">
        <v>97</v>
      </c>
      <c r="AX532" s="175" t="s">
        <v>20</v>
      </c>
      <c r="AY532" s="175" t="s">
        <v>139</v>
      </c>
    </row>
    <row r="533" spans="2:65" s="6" customFormat="1" ht="15.75" customHeight="1">
      <c r="B533" s="23"/>
      <c r="C533" s="147" t="s">
        <v>769</v>
      </c>
      <c r="D533" s="147" t="s">
        <v>141</v>
      </c>
      <c r="E533" s="148" t="s">
        <v>770</v>
      </c>
      <c r="F533" s="149" t="s">
        <v>771</v>
      </c>
      <c r="G533" s="150" t="s">
        <v>339</v>
      </c>
      <c r="H533" s="151">
        <v>204</v>
      </c>
      <c r="I533" s="152"/>
      <c r="J533" s="153">
        <f>ROUND($I$533*$H$533,2)</f>
        <v>0</v>
      </c>
      <c r="K533" s="149"/>
      <c r="L533" s="43"/>
      <c r="M533" s="154"/>
      <c r="N533" s="155" t="s">
        <v>44</v>
      </c>
      <c r="O533" s="24"/>
      <c r="P533" s="156">
        <f>$O$533*$H$533</f>
        <v>0</v>
      </c>
      <c r="Q533" s="156">
        <v>3.75E-06</v>
      </c>
      <c r="R533" s="156">
        <f>$Q$533*$H$533</f>
        <v>0.0007650000000000001</v>
      </c>
      <c r="S533" s="156">
        <v>0</v>
      </c>
      <c r="T533" s="157">
        <f>$S$533*$H$533</f>
        <v>0</v>
      </c>
      <c r="AR533" s="93" t="s">
        <v>145</v>
      </c>
      <c r="AT533" s="93" t="s">
        <v>141</v>
      </c>
      <c r="AU533" s="93" t="s">
        <v>82</v>
      </c>
      <c r="AY533" s="6" t="s">
        <v>139</v>
      </c>
      <c r="BE533" s="158">
        <f>IF($N$533="základní",$J$533,0)</f>
        <v>0</v>
      </c>
      <c r="BF533" s="158">
        <f>IF($N$533="snížená",$J$533,0)</f>
        <v>0</v>
      </c>
      <c r="BG533" s="158">
        <f>IF($N$533="zákl. přenesená",$J$533,0)</f>
        <v>0</v>
      </c>
      <c r="BH533" s="158">
        <f>IF($N$533="sníž. přenesená",$J$533,0)</f>
        <v>0</v>
      </c>
      <c r="BI533" s="158">
        <f>IF($N$533="nulová",$J$533,0)</f>
        <v>0</v>
      </c>
      <c r="BJ533" s="93" t="s">
        <v>20</v>
      </c>
      <c r="BK533" s="158">
        <f>ROUND($I$533*$H$533,2)</f>
        <v>0</v>
      </c>
      <c r="BL533" s="93" t="s">
        <v>145</v>
      </c>
      <c r="BM533" s="93" t="s">
        <v>772</v>
      </c>
    </row>
    <row r="534" spans="2:65" s="6" customFormat="1" ht="15.75" customHeight="1">
      <c r="B534" s="23"/>
      <c r="C534" s="150" t="s">
        <v>773</v>
      </c>
      <c r="D534" s="150" t="s">
        <v>141</v>
      </c>
      <c r="E534" s="148" t="s">
        <v>774</v>
      </c>
      <c r="F534" s="149" t="s">
        <v>775</v>
      </c>
      <c r="G534" s="150" t="s">
        <v>172</v>
      </c>
      <c r="H534" s="151">
        <v>4.5</v>
      </c>
      <c r="I534" s="152"/>
      <c r="J534" s="153">
        <f>ROUND($I$534*$H$534,2)</f>
        <v>0</v>
      </c>
      <c r="K534" s="149"/>
      <c r="L534" s="43"/>
      <c r="M534" s="154"/>
      <c r="N534" s="155" t="s">
        <v>44</v>
      </c>
      <c r="O534" s="24"/>
      <c r="P534" s="156">
        <f>$O$534*$H$534</f>
        <v>0</v>
      </c>
      <c r="Q534" s="156">
        <v>9.38E-06</v>
      </c>
      <c r="R534" s="156">
        <f>$Q$534*$H$534</f>
        <v>4.221E-05</v>
      </c>
      <c r="S534" s="156">
        <v>0</v>
      </c>
      <c r="T534" s="157">
        <f>$S$534*$H$534</f>
        <v>0</v>
      </c>
      <c r="AR534" s="93" t="s">
        <v>145</v>
      </c>
      <c r="AT534" s="93" t="s">
        <v>141</v>
      </c>
      <c r="AU534" s="93" t="s">
        <v>82</v>
      </c>
      <c r="AY534" s="93" t="s">
        <v>139</v>
      </c>
      <c r="BE534" s="158">
        <f>IF($N$534="základní",$J$534,0)</f>
        <v>0</v>
      </c>
      <c r="BF534" s="158">
        <f>IF($N$534="snížená",$J$534,0)</f>
        <v>0</v>
      </c>
      <c r="BG534" s="158">
        <f>IF($N$534="zákl. přenesená",$J$534,0)</f>
        <v>0</v>
      </c>
      <c r="BH534" s="158">
        <f>IF($N$534="sníž. přenesená",$J$534,0)</f>
        <v>0</v>
      </c>
      <c r="BI534" s="158">
        <f>IF($N$534="nulová",$J$534,0)</f>
        <v>0</v>
      </c>
      <c r="BJ534" s="93" t="s">
        <v>20</v>
      </c>
      <c r="BK534" s="158">
        <f>ROUND($I$534*$H$534,2)</f>
        <v>0</v>
      </c>
      <c r="BL534" s="93" t="s">
        <v>145</v>
      </c>
      <c r="BM534" s="93" t="s">
        <v>776</v>
      </c>
    </row>
    <row r="535" spans="2:65" s="6" customFormat="1" ht="15.75" customHeight="1">
      <c r="B535" s="23"/>
      <c r="C535" s="150" t="s">
        <v>777</v>
      </c>
      <c r="D535" s="150" t="s">
        <v>141</v>
      </c>
      <c r="E535" s="148" t="s">
        <v>778</v>
      </c>
      <c r="F535" s="149" t="s">
        <v>779</v>
      </c>
      <c r="G535" s="150" t="s">
        <v>172</v>
      </c>
      <c r="H535" s="151">
        <v>318</v>
      </c>
      <c r="I535" s="152"/>
      <c r="J535" s="153">
        <f>ROUND($I$535*$H$535,2)</f>
        <v>0</v>
      </c>
      <c r="K535" s="149"/>
      <c r="L535" s="43"/>
      <c r="M535" s="154"/>
      <c r="N535" s="155" t="s">
        <v>44</v>
      </c>
      <c r="O535" s="24"/>
      <c r="P535" s="156">
        <f>$O$535*$H$535</f>
        <v>0</v>
      </c>
      <c r="Q535" s="156">
        <v>0</v>
      </c>
      <c r="R535" s="156">
        <f>$Q$535*$H$535</f>
        <v>0</v>
      </c>
      <c r="S535" s="156">
        <v>0</v>
      </c>
      <c r="T535" s="157">
        <f>$S$535*$H$535</f>
        <v>0</v>
      </c>
      <c r="AR535" s="93" t="s">
        <v>145</v>
      </c>
      <c r="AT535" s="93" t="s">
        <v>141</v>
      </c>
      <c r="AU535" s="93" t="s">
        <v>82</v>
      </c>
      <c r="AY535" s="93" t="s">
        <v>139</v>
      </c>
      <c r="BE535" s="158">
        <f>IF($N$535="základní",$J$535,0)</f>
        <v>0</v>
      </c>
      <c r="BF535" s="158">
        <f>IF($N$535="snížená",$J$535,0)</f>
        <v>0</v>
      </c>
      <c r="BG535" s="158">
        <f>IF($N$535="zákl. přenesená",$J$535,0)</f>
        <v>0</v>
      </c>
      <c r="BH535" s="158">
        <f>IF($N$535="sníž. přenesená",$J$535,0)</f>
        <v>0</v>
      </c>
      <c r="BI535" s="158">
        <f>IF($N$535="nulová",$J$535,0)</f>
        <v>0</v>
      </c>
      <c r="BJ535" s="93" t="s">
        <v>20</v>
      </c>
      <c r="BK535" s="158">
        <f>ROUND($I$535*$H$535,2)</f>
        <v>0</v>
      </c>
      <c r="BL535" s="93" t="s">
        <v>145</v>
      </c>
      <c r="BM535" s="93" t="s">
        <v>780</v>
      </c>
    </row>
    <row r="536" spans="2:51" s="6" customFormat="1" ht="15.75" customHeight="1">
      <c r="B536" s="159"/>
      <c r="C536" s="160"/>
      <c r="D536" s="161" t="s">
        <v>147</v>
      </c>
      <c r="E536" s="162"/>
      <c r="F536" s="162" t="s">
        <v>781</v>
      </c>
      <c r="G536" s="160"/>
      <c r="H536" s="160"/>
      <c r="J536" s="160"/>
      <c r="K536" s="160"/>
      <c r="L536" s="163"/>
      <c r="M536" s="164"/>
      <c r="N536" s="160"/>
      <c r="O536" s="160"/>
      <c r="P536" s="160"/>
      <c r="Q536" s="160"/>
      <c r="R536" s="160"/>
      <c r="S536" s="160"/>
      <c r="T536" s="165"/>
      <c r="AT536" s="166" t="s">
        <v>147</v>
      </c>
      <c r="AU536" s="166" t="s">
        <v>82</v>
      </c>
      <c r="AV536" s="166" t="s">
        <v>20</v>
      </c>
      <c r="AW536" s="166" t="s">
        <v>97</v>
      </c>
      <c r="AX536" s="166" t="s">
        <v>73</v>
      </c>
      <c r="AY536" s="166" t="s">
        <v>139</v>
      </c>
    </row>
    <row r="537" spans="2:51" s="6" customFormat="1" ht="15.75" customHeight="1">
      <c r="B537" s="167"/>
      <c r="C537" s="168"/>
      <c r="D537" s="169" t="s">
        <v>147</v>
      </c>
      <c r="E537" s="168"/>
      <c r="F537" s="170" t="s">
        <v>782</v>
      </c>
      <c r="G537" s="168"/>
      <c r="H537" s="171">
        <v>306</v>
      </c>
      <c r="J537" s="168"/>
      <c r="K537" s="168"/>
      <c r="L537" s="172"/>
      <c r="M537" s="173"/>
      <c r="N537" s="168"/>
      <c r="O537" s="168"/>
      <c r="P537" s="168"/>
      <c r="Q537" s="168"/>
      <c r="R537" s="168"/>
      <c r="S537" s="168"/>
      <c r="T537" s="174"/>
      <c r="AT537" s="175" t="s">
        <v>147</v>
      </c>
      <c r="AU537" s="175" t="s">
        <v>82</v>
      </c>
      <c r="AV537" s="175" t="s">
        <v>82</v>
      </c>
      <c r="AW537" s="175" t="s">
        <v>97</v>
      </c>
      <c r="AX537" s="175" t="s">
        <v>73</v>
      </c>
      <c r="AY537" s="175" t="s">
        <v>139</v>
      </c>
    </row>
    <row r="538" spans="2:51" s="6" customFormat="1" ht="15.75" customHeight="1">
      <c r="B538" s="167"/>
      <c r="C538" s="168"/>
      <c r="D538" s="169" t="s">
        <v>147</v>
      </c>
      <c r="E538" s="168"/>
      <c r="F538" s="170" t="s">
        <v>783</v>
      </c>
      <c r="G538" s="168"/>
      <c r="H538" s="171">
        <v>12</v>
      </c>
      <c r="J538" s="168"/>
      <c r="K538" s="168"/>
      <c r="L538" s="172"/>
      <c r="M538" s="173"/>
      <c r="N538" s="168"/>
      <c r="O538" s="168"/>
      <c r="P538" s="168"/>
      <c r="Q538" s="168"/>
      <c r="R538" s="168"/>
      <c r="S538" s="168"/>
      <c r="T538" s="174"/>
      <c r="AT538" s="175" t="s">
        <v>147</v>
      </c>
      <c r="AU538" s="175" t="s">
        <v>82</v>
      </c>
      <c r="AV538" s="175" t="s">
        <v>82</v>
      </c>
      <c r="AW538" s="175" t="s">
        <v>97</v>
      </c>
      <c r="AX538" s="175" t="s">
        <v>73</v>
      </c>
      <c r="AY538" s="175" t="s">
        <v>139</v>
      </c>
    </row>
    <row r="539" spans="2:51" s="6" customFormat="1" ht="15.75" customHeight="1">
      <c r="B539" s="176"/>
      <c r="C539" s="177"/>
      <c r="D539" s="169" t="s">
        <v>147</v>
      </c>
      <c r="E539" s="177"/>
      <c r="F539" s="178" t="s">
        <v>179</v>
      </c>
      <c r="G539" s="177"/>
      <c r="H539" s="179">
        <v>318</v>
      </c>
      <c r="J539" s="177"/>
      <c r="K539" s="177"/>
      <c r="L539" s="180"/>
      <c r="M539" s="181"/>
      <c r="N539" s="177"/>
      <c r="O539" s="177"/>
      <c r="P539" s="177"/>
      <c r="Q539" s="177"/>
      <c r="R539" s="177"/>
      <c r="S539" s="177"/>
      <c r="T539" s="182"/>
      <c r="AT539" s="183" t="s">
        <v>147</v>
      </c>
      <c r="AU539" s="183" t="s">
        <v>82</v>
      </c>
      <c r="AV539" s="183" t="s">
        <v>145</v>
      </c>
      <c r="AW539" s="183" t="s">
        <v>97</v>
      </c>
      <c r="AX539" s="183" t="s">
        <v>20</v>
      </c>
      <c r="AY539" s="183" t="s">
        <v>139</v>
      </c>
    </row>
    <row r="540" spans="2:65" s="6" customFormat="1" ht="15.75" customHeight="1">
      <c r="B540" s="23"/>
      <c r="C540" s="147" t="s">
        <v>784</v>
      </c>
      <c r="D540" s="147" t="s">
        <v>141</v>
      </c>
      <c r="E540" s="148" t="s">
        <v>785</v>
      </c>
      <c r="F540" s="149" t="s">
        <v>786</v>
      </c>
      <c r="G540" s="150" t="s">
        <v>339</v>
      </c>
      <c r="H540" s="151">
        <v>36</v>
      </c>
      <c r="I540" s="152"/>
      <c r="J540" s="153">
        <f>ROUND($I$540*$H$540,2)</f>
        <v>0</v>
      </c>
      <c r="K540" s="149"/>
      <c r="L540" s="43"/>
      <c r="M540" s="154"/>
      <c r="N540" s="155" t="s">
        <v>44</v>
      </c>
      <c r="O540" s="24"/>
      <c r="P540" s="156">
        <f>$O$540*$H$540</f>
        <v>0</v>
      </c>
      <c r="Q540" s="156">
        <v>0</v>
      </c>
      <c r="R540" s="156">
        <f>$Q$540*$H$540</f>
        <v>0</v>
      </c>
      <c r="S540" s="156">
        <v>0</v>
      </c>
      <c r="T540" s="157">
        <f>$S$540*$H$540</f>
        <v>0</v>
      </c>
      <c r="AR540" s="93" t="s">
        <v>145</v>
      </c>
      <c r="AT540" s="93" t="s">
        <v>141</v>
      </c>
      <c r="AU540" s="93" t="s">
        <v>82</v>
      </c>
      <c r="AY540" s="6" t="s">
        <v>139</v>
      </c>
      <c r="BE540" s="158">
        <f>IF($N$540="základní",$J$540,0)</f>
        <v>0</v>
      </c>
      <c r="BF540" s="158">
        <f>IF($N$540="snížená",$J$540,0)</f>
        <v>0</v>
      </c>
      <c r="BG540" s="158">
        <f>IF($N$540="zákl. přenesená",$J$540,0)</f>
        <v>0</v>
      </c>
      <c r="BH540" s="158">
        <f>IF($N$540="sníž. přenesená",$J$540,0)</f>
        <v>0</v>
      </c>
      <c r="BI540" s="158">
        <f>IF($N$540="nulová",$J$540,0)</f>
        <v>0</v>
      </c>
      <c r="BJ540" s="93" t="s">
        <v>20</v>
      </c>
      <c r="BK540" s="158">
        <f>ROUND($I$540*$H$540,2)</f>
        <v>0</v>
      </c>
      <c r="BL540" s="93" t="s">
        <v>145</v>
      </c>
      <c r="BM540" s="93" t="s">
        <v>787</v>
      </c>
    </row>
    <row r="541" spans="2:51" s="6" customFormat="1" ht="15.75" customHeight="1">
      <c r="B541" s="159"/>
      <c r="C541" s="160"/>
      <c r="D541" s="161" t="s">
        <v>147</v>
      </c>
      <c r="E541" s="162"/>
      <c r="F541" s="162" t="s">
        <v>155</v>
      </c>
      <c r="G541" s="160"/>
      <c r="H541" s="160"/>
      <c r="J541" s="160"/>
      <c r="K541" s="160"/>
      <c r="L541" s="163"/>
      <c r="M541" s="164"/>
      <c r="N541" s="160"/>
      <c r="O541" s="160"/>
      <c r="P541" s="160"/>
      <c r="Q541" s="160"/>
      <c r="R541" s="160"/>
      <c r="S541" s="160"/>
      <c r="T541" s="165"/>
      <c r="AT541" s="166" t="s">
        <v>147</v>
      </c>
      <c r="AU541" s="166" t="s">
        <v>82</v>
      </c>
      <c r="AV541" s="166" t="s">
        <v>20</v>
      </c>
      <c r="AW541" s="166" t="s">
        <v>97</v>
      </c>
      <c r="AX541" s="166" t="s">
        <v>73</v>
      </c>
      <c r="AY541" s="166" t="s">
        <v>139</v>
      </c>
    </row>
    <row r="542" spans="2:51" s="6" customFormat="1" ht="15.75" customHeight="1">
      <c r="B542" s="167"/>
      <c r="C542" s="168"/>
      <c r="D542" s="169" t="s">
        <v>147</v>
      </c>
      <c r="E542" s="168"/>
      <c r="F542" s="170" t="s">
        <v>788</v>
      </c>
      <c r="G542" s="168"/>
      <c r="H542" s="171">
        <v>36</v>
      </c>
      <c r="J542" s="168"/>
      <c r="K542" s="168"/>
      <c r="L542" s="172"/>
      <c r="M542" s="173"/>
      <c r="N542" s="168"/>
      <c r="O542" s="168"/>
      <c r="P542" s="168"/>
      <c r="Q542" s="168"/>
      <c r="R542" s="168"/>
      <c r="S542" s="168"/>
      <c r="T542" s="174"/>
      <c r="AT542" s="175" t="s">
        <v>147</v>
      </c>
      <c r="AU542" s="175" t="s">
        <v>82</v>
      </c>
      <c r="AV542" s="175" t="s">
        <v>82</v>
      </c>
      <c r="AW542" s="175" t="s">
        <v>97</v>
      </c>
      <c r="AX542" s="175" t="s">
        <v>20</v>
      </c>
      <c r="AY542" s="175" t="s">
        <v>139</v>
      </c>
    </row>
    <row r="543" spans="2:65" s="6" customFormat="1" ht="15.75" customHeight="1">
      <c r="B543" s="23"/>
      <c r="C543" s="147" t="s">
        <v>789</v>
      </c>
      <c r="D543" s="147" t="s">
        <v>141</v>
      </c>
      <c r="E543" s="148" t="s">
        <v>790</v>
      </c>
      <c r="F543" s="149" t="s">
        <v>791</v>
      </c>
      <c r="G543" s="150" t="s">
        <v>339</v>
      </c>
      <c r="H543" s="151">
        <v>22</v>
      </c>
      <c r="I543" s="152"/>
      <c r="J543" s="153">
        <f>ROUND($I$543*$H$543,2)</f>
        <v>0</v>
      </c>
      <c r="K543" s="149"/>
      <c r="L543" s="43"/>
      <c r="M543" s="154"/>
      <c r="N543" s="155" t="s">
        <v>44</v>
      </c>
      <c r="O543" s="24"/>
      <c r="P543" s="156">
        <f>$O$543*$H$543</f>
        <v>0</v>
      </c>
      <c r="Q543" s="156">
        <v>0</v>
      </c>
      <c r="R543" s="156">
        <f>$Q$543*$H$543</f>
        <v>0</v>
      </c>
      <c r="S543" s="156">
        <v>0</v>
      </c>
      <c r="T543" s="157">
        <f>$S$543*$H$543</f>
        <v>0</v>
      </c>
      <c r="AR543" s="93" t="s">
        <v>145</v>
      </c>
      <c r="AT543" s="93" t="s">
        <v>141</v>
      </c>
      <c r="AU543" s="93" t="s">
        <v>82</v>
      </c>
      <c r="AY543" s="6" t="s">
        <v>139</v>
      </c>
      <c r="BE543" s="158">
        <f>IF($N$543="základní",$J$543,0)</f>
        <v>0</v>
      </c>
      <c r="BF543" s="158">
        <f>IF($N$543="snížená",$J$543,0)</f>
        <v>0</v>
      </c>
      <c r="BG543" s="158">
        <f>IF($N$543="zákl. přenesená",$J$543,0)</f>
        <v>0</v>
      </c>
      <c r="BH543" s="158">
        <f>IF($N$543="sníž. přenesená",$J$543,0)</f>
        <v>0</v>
      </c>
      <c r="BI543" s="158">
        <f>IF($N$543="nulová",$J$543,0)</f>
        <v>0</v>
      </c>
      <c r="BJ543" s="93" t="s">
        <v>20</v>
      </c>
      <c r="BK543" s="158">
        <f>ROUND($I$543*$H$543,2)</f>
        <v>0</v>
      </c>
      <c r="BL543" s="93" t="s">
        <v>145</v>
      </c>
      <c r="BM543" s="93" t="s">
        <v>792</v>
      </c>
    </row>
    <row r="544" spans="2:65" s="6" customFormat="1" ht="15.75" customHeight="1">
      <c r="B544" s="23"/>
      <c r="C544" s="150" t="s">
        <v>793</v>
      </c>
      <c r="D544" s="150" t="s">
        <v>141</v>
      </c>
      <c r="E544" s="148" t="s">
        <v>794</v>
      </c>
      <c r="F544" s="149" t="s">
        <v>795</v>
      </c>
      <c r="G544" s="150" t="s">
        <v>339</v>
      </c>
      <c r="H544" s="151">
        <v>58</v>
      </c>
      <c r="I544" s="152"/>
      <c r="J544" s="153">
        <f>ROUND($I$544*$H$544,2)</f>
        <v>0</v>
      </c>
      <c r="K544" s="149"/>
      <c r="L544" s="43"/>
      <c r="M544" s="154"/>
      <c r="N544" s="155" t="s">
        <v>44</v>
      </c>
      <c r="O544" s="24"/>
      <c r="P544" s="156">
        <f>$O$544*$H$544</f>
        <v>0</v>
      </c>
      <c r="Q544" s="156">
        <v>0</v>
      </c>
      <c r="R544" s="156">
        <f>$Q$544*$H$544</f>
        <v>0</v>
      </c>
      <c r="S544" s="156">
        <v>0</v>
      </c>
      <c r="T544" s="157">
        <f>$S$544*$H$544</f>
        <v>0</v>
      </c>
      <c r="AR544" s="93" t="s">
        <v>145</v>
      </c>
      <c r="AT544" s="93" t="s">
        <v>141</v>
      </c>
      <c r="AU544" s="93" t="s">
        <v>82</v>
      </c>
      <c r="AY544" s="93" t="s">
        <v>139</v>
      </c>
      <c r="BE544" s="158">
        <f>IF($N$544="základní",$J$544,0)</f>
        <v>0</v>
      </c>
      <c r="BF544" s="158">
        <f>IF($N$544="snížená",$J$544,0)</f>
        <v>0</v>
      </c>
      <c r="BG544" s="158">
        <f>IF($N$544="zákl. přenesená",$J$544,0)</f>
        <v>0</v>
      </c>
      <c r="BH544" s="158">
        <f>IF($N$544="sníž. přenesená",$J$544,0)</f>
        <v>0</v>
      </c>
      <c r="BI544" s="158">
        <f>IF($N$544="nulová",$J$544,0)</f>
        <v>0</v>
      </c>
      <c r="BJ544" s="93" t="s">
        <v>20</v>
      </c>
      <c r="BK544" s="158">
        <f>ROUND($I$544*$H$544,2)</f>
        <v>0</v>
      </c>
      <c r="BL544" s="93" t="s">
        <v>145</v>
      </c>
      <c r="BM544" s="93" t="s">
        <v>796</v>
      </c>
    </row>
    <row r="545" spans="2:65" s="6" customFormat="1" ht="27" customHeight="1">
      <c r="B545" s="23"/>
      <c r="C545" s="150" t="s">
        <v>797</v>
      </c>
      <c r="D545" s="150" t="s">
        <v>141</v>
      </c>
      <c r="E545" s="148" t="s">
        <v>798</v>
      </c>
      <c r="F545" s="149" t="s">
        <v>799</v>
      </c>
      <c r="G545" s="150" t="s">
        <v>152</v>
      </c>
      <c r="H545" s="151">
        <v>4.379</v>
      </c>
      <c r="I545" s="152"/>
      <c r="J545" s="153">
        <f>ROUND($I$545*$H$545,2)</f>
        <v>0</v>
      </c>
      <c r="K545" s="149"/>
      <c r="L545" s="43"/>
      <c r="M545" s="154"/>
      <c r="N545" s="155" t="s">
        <v>44</v>
      </c>
      <c r="O545" s="24"/>
      <c r="P545" s="156">
        <f>$O$545*$H$545</f>
        <v>0</v>
      </c>
      <c r="Q545" s="156">
        <v>2.5</v>
      </c>
      <c r="R545" s="156">
        <f>$Q$545*$H$545</f>
        <v>10.947499999999998</v>
      </c>
      <c r="S545" s="156">
        <v>0</v>
      </c>
      <c r="T545" s="157">
        <f>$S$545*$H$545</f>
        <v>0</v>
      </c>
      <c r="AR545" s="93" t="s">
        <v>145</v>
      </c>
      <c r="AT545" s="93" t="s">
        <v>141</v>
      </c>
      <c r="AU545" s="93" t="s">
        <v>82</v>
      </c>
      <c r="AY545" s="93" t="s">
        <v>139</v>
      </c>
      <c r="BE545" s="158">
        <f>IF($N$545="základní",$J$545,0)</f>
        <v>0</v>
      </c>
      <c r="BF545" s="158">
        <f>IF($N$545="snížená",$J$545,0)</f>
        <v>0</v>
      </c>
      <c r="BG545" s="158">
        <f>IF($N$545="zákl. přenesená",$J$545,0)</f>
        <v>0</v>
      </c>
      <c r="BH545" s="158">
        <f>IF($N$545="sníž. přenesená",$J$545,0)</f>
        <v>0</v>
      </c>
      <c r="BI545" s="158">
        <f>IF($N$545="nulová",$J$545,0)</f>
        <v>0</v>
      </c>
      <c r="BJ545" s="93" t="s">
        <v>20</v>
      </c>
      <c r="BK545" s="158">
        <f>ROUND($I$545*$H$545,2)</f>
        <v>0</v>
      </c>
      <c r="BL545" s="93" t="s">
        <v>145</v>
      </c>
      <c r="BM545" s="93" t="s">
        <v>800</v>
      </c>
    </row>
    <row r="546" spans="2:51" s="6" customFormat="1" ht="15.75" customHeight="1">
      <c r="B546" s="167"/>
      <c r="C546" s="168"/>
      <c r="D546" s="161" t="s">
        <v>147</v>
      </c>
      <c r="E546" s="170"/>
      <c r="F546" s="170" t="s">
        <v>801</v>
      </c>
      <c r="G546" s="168"/>
      <c r="H546" s="171">
        <v>5.403</v>
      </c>
      <c r="J546" s="168"/>
      <c r="K546" s="168"/>
      <c r="L546" s="172"/>
      <c r="M546" s="173"/>
      <c r="N546" s="168"/>
      <c r="O546" s="168"/>
      <c r="P546" s="168"/>
      <c r="Q546" s="168"/>
      <c r="R546" s="168"/>
      <c r="S546" s="168"/>
      <c r="T546" s="174"/>
      <c r="AT546" s="175" t="s">
        <v>147</v>
      </c>
      <c r="AU546" s="175" t="s">
        <v>82</v>
      </c>
      <c r="AV546" s="175" t="s">
        <v>82</v>
      </c>
      <c r="AW546" s="175" t="s">
        <v>97</v>
      </c>
      <c r="AX546" s="175" t="s">
        <v>73</v>
      </c>
      <c r="AY546" s="175" t="s">
        <v>139</v>
      </c>
    </row>
    <row r="547" spans="2:51" s="6" customFormat="1" ht="15.75" customHeight="1">
      <c r="B547" s="184"/>
      <c r="C547" s="185"/>
      <c r="D547" s="169" t="s">
        <v>147</v>
      </c>
      <c r="E547" s="185"/>
      <c r="F547" s="186" t="s">
        <v>213</v>
      </c>
      <c r="G547" s="185"/>
      <c r="H547" s="187">
        <v>5.403</v>
      </c>
      <c r="J547" s="185"/>
      <c r="K547" s="185"/>
      <c r="L547" s="188"/>
      <c r="M547" s="189"/>
      <c r="N547" s="185"/>
      <c r="O547" s="185"/>
      <c r="P547" s="185"/>
      <c r="Q547" s="185"/>
      <c r="R547" s="185"/>
      <c r="S547" s="185"/>
      <c r="T547" s="190"/>
      <c r="AT547" s="191" t="s">
        <v>147</v>
      </c>
      <c r="AU547" s="191" t="s">
        <v>82</v>
      </c>
      <c r="AV547" s="191" t="s">
        <v>157</v>
      </c>
      <c r="AW547" s="191" t="s">
        <v>97</v>
      </c>
      <c r="AX547" s="191" t="s">
        <v>73</v>
      </c>
      <c r="AY547" s="191" t="s">
        <v>139</v>
      </c>
    </row>
    <row r="548" spans="2:51" s="6" customFormat="1" ht="15.75" customHeight="1">
      <c r="B548" s="167"/>
      <c r="C548" s="168"/>
      <c r="D548" s="169" t="s">
        <v>147</v>
      </c>
      <c r="E548" s="168"/>
      <c r="F548" s="170" t="s">
        <v>802</v>
      </c>
      <c r="G548" s="168"/>
      <c r="H548" s="171">
        <v>-1.024</v>
      </c>
      <c r="J548" s="168"/>
      <c r="K548" s="168"/>
      <c r="L548" s="172"/>
      <c r="M548" s="173"/>
      <c r="N548" s="168"/>
      <c r="O548" s="168"/>
      <c r="P548" s="168"/>
      <c r="Q548" s="168"/>
      <c r="R548" s="168"/>
      <c r="S548" s="168"/>
      <c r="T548" s="174"/>
      <c r="AT548" s="175" t="s">
        <v>147</v>
      </c>
      <c r="AU548" s="175" t="s">
        <v>82</v>
      </c>
      <c r="AV548" s="175" t="s">
        <v>82</v>
      </c>
      <c r="AW548" s="175" t="s">
        <v>97</v>
      </c>
      <c r="AX548" s="175" t="s">
        <v>73</v>
      </c>
      <c r="AY548" s="175" t="s">
        <v>139</v>
      </c>
    </row>
    <row r="549" spans="2:51" s="6" customFormat="1" ht="15.75" customHeight="1">
      <c r="B549" s="176"/>
      <c r="C549" s="177"/>
      <c r="D549" s="169" t="s">
        <v>147</v>
      </c>
      <c r="E549" s="177"/>
      <c r="F549" s="178" t="s">
        <v>179</v>
      </c>
      <c r="G549" s="177"/>
      <c r="H549" s="179">
        <v>4.379</v>
      </c>
      <c r="J549" s="177"/>
      <c r="K549" s="177"/>
      <c r="L549" s="180"/>
      <c r="M549" s="181"/>
      <c r="N549" s="177"/>
      <c r="O549" s="177"/>
      <c r="P549" s="177"/>
      <c r="Q549" s="177"/>
      <c r="R549" s="177"/>
      <c r="S549" s="177"/>
      <c r="T549" s="182"/>
      <c r="AT549" s="183" t="s">
        <v>147</v>
      </c>
      <c r="AU549" s="183" t="s">
        <v>82</v>
      </c>
      <c r="AV549" s="183" t="s">
        <v>145</v>
      </c>
      <c r="AW549" s="183" t="s">
        <v>97</v>
      </c>
      <c r="AX549" s="183" t="s">
        <v>20</v>
      </c>
      <c r="AY549" s="183" t="s">
        <v>139</v>
      </c>
    </row>
    <row r="550" spans="2:65" s="6" customFormat="1" ht="15.75" customHeight="1">
      <c r="B550" s="23"/>
      <c r="C550" s="147" t="s">
        <v>803</v>
      </c>
      <c r="D550" s="147" t="s">
        <v>141</v>
      </c>
      <c r="E550" s="148" t="s">
        <v>804</v>
      </c>
      <c r="F550" s="149" t="s">
        <v>805</v>
      </c>
      <c r="G550" s="150" t="s">
        <v>339</v>
      </c>
      <c r="H550" s="151">
        <v>120</v>
      </c>
      <c r="I550" s="152"/>
      <c r="J550" s="153">
        <f>ROUND($I$550*$H$550,2)</f>
        <v>0</v>
      </c>
      <c r="K550" s="149"/>
      <c r="L550" s="43"/>
      <c r="M550" s="154"/>
      <c r="N550" s="155" t="s">
        <v>44</v>
      </c>
      <c r="O550" s="24"/>
      <c r="P550" s="156">
        <f>$O$550*$H$550</f>
        <v>0</v>
      </c>
      <c r="Q550" s="156">
        <v>0.16371</v>
      </c>
      <c r="R550" s="156">
        <f>$Q$550*$H$550</f>
        <v>19.6452</v>
      </c>
      <c r="S550" s="156">
        <v>0</v>
      </c>
      <c r="T550" s="157">
        <f>$S$550*$H$550</f>
        <v>0</v>
      </c>
      <c r="AR550" s="93" t="s">
        <v>145</v>
      </c>
      <c r="AT550" s="93" t="s">
        <v>141</v>
      </c>
      <c r="AU550" s="93" t="s">
        <v>82</v>
      </c>
      <c r="AY550" s="6" t="s">
        <v>139</v>
      </c>
      <c r="BE550" s="158">
        <f>IF($N$550="základní",$J$550,0)</f>
        <v>0</v>
      </c>
      <c r="BF550" s="158">
        <f>IF($N$550="snížená",$J$550,0)</f>
        <v>0</v>
      </c>
      <c r="BG550" s="158">
        <f>IF($N$550="zákl. přenesená",$J$550,0)</f>
        <v>0</v>
      </c>
      <c r="BH550" s="158">
        <f>IF($N$550="sníž. přenesená",$J$550,0)</f>
        <v>0</v>
      </c>
      <c r="BI550" s="158">
        <f>IF($N$550="nulová",$J$550,0)</f>
        <v>0</v>
      </c>
      <c r="BJ550" s="93" t="s">
        <v>20</v>
      </c>
      <c r="BK550" s="158">
        <f>ROUND($I$550*$H$550,2)</f>
        <v>0</v>
      </c>
      <c r="BL550" s="93" t="s">
        <v>145</v>
      </c>
      <c r="BM550" s="93" t="s">
        <v>806</v>
      </c>
    </row>
    <row r="551" spans="2:51" s="6" customFormat="1" ht="15.75" customHeight="1">
      <c r="B551" s="159"/>
      <c r="C551" s="160"/>
      <c r="D551" s="161" t="s">
        <v>147</v>
      </c>
      <c r="E551" s="162"/>
      <c r="F551" s="162" t="s">
        <v>155</v>
      </c>
      <c r="G551" s="160"/>
      <c r="H551" s="160"/>
      <c r="J551" s="160"/>
      <c r="K551" s="160"/>
      <c r="L551" s="163"/>
      <c r="M551" s="164"/>
      <c r="N551" s="160"/>
      <c r="O551" s="160"/>
      <c r="P551" s="160"/>
      <c r="Q551" s="160"/>
      <c r="R551" s="160"/>
      <c r="S551" s="160"/>
      <c r="T551" s="165"/>
      <c r="AT551" s="166" t="s">
        <v>147</v>
      </c>
      <c r="AU551" s="166" t="s">
        <v>82</v>
      </c>
      <c r="AV551" s="166" t="s">
        <v>20</v>
      </c>
      <c r="AW551" s="166" t="s">
        <v>97</v>
      </c>
      <c r="AX551" s="166" t="s">
        <v>73</v>
      </c>
      <c r="AY551" s="166" t="s">
        <v>139</v>
      </c>
    </row>
    <row r="552" spans="2:51" s="6" customFormat="1" ht="15.75" customHeight="1">
      <c r="B552" s="167"/>
      <c r="C552" s="168"/>
      <c r="D552" s="169" t="s">
        <v>147</v>
      </c>
      <c r="E552" s="168"/>
      <c r="F552" s="170" t="s">
        <v>807</v>
      </c>
      <c r="G552" s="168"/>
      <c r="H552" s="171">
        <v>120</v>
      </c>
      <c r="J552" s="168"/>
      <c r="K552" s="168"/>
      <c r="L552" s="172"/>
      <c r="M552" s="173"/>
      <c r="N552" s="168"/>
      <c r="O552" s="168"/>
      <c r="P552" s="168"/>
      <c r="Q552" s="168"/>
      <c r="R552" s="168"/>
      <c r="S552" s="168"/>
      <c r="T552" s="174"/>
      <c r="AT552" s="175" t="s">
        <v>147</v>
      </c>
      <c r="AU552" s="175" t="s">
        <v>82</v>
      </c>
      <c r="AV552" s="175" t="s">
        <v>82</v>
      </c>
      <c r="AW552" s="175" t="s">
        <v>97</v>
      </c>
      <c r="AX552" s="175" t="s">
        <v>20</v>
      </c>
      <c r="AY552" s="175" t="s">
        <v>139</v>
      </c>
    </row>
    <row r="553" spans="2:65" s="6" customFormat="1" ht="15.75" customHeight="1">
      <c r="B553" s="23"/>
      <c r="C553" s="192" t="s">
        <v>808</v>
      </c>
      <c r="D553" s="192" t="s">
        <v>219</v>
      </c>
      <c r="E553" s="193" t="s">
        <v>809</v>
      </c>
      <c r="F553" s="194" t="s">
        <v>810</v>
      </c>
      <c r="G553" s="195" t="s">
        <v>144</v>
      </c>
      <c r="H553" s="196">
        <v>368</v>
      </c>
      <c r="I553" s="197"/>
      <c r="J553" s="198">
        <f>ROUND($I$553*$H$553,2)</f>
        <v>0</v>
      </c>
      <c r="K553" s="194"/>
      <c r="L553" s="199"/>
      <c r="M553" s="200"/>
      <c r="N553" s="201" t="s">
        <v>44</v>
      </c>
      <c r="O553" s="24"/>
      <c r="P553" s="156">
        <f>$O$553*$H$553</f>
        <v>0</v>
      </c>
      <c r="Q553" s="156">
        <v>0.024</v>
      </c>
      <c r="R553" s="156">
        <f>$Q$553*$H$553</f>
        <v>8.832</v>
      </c>
      <c r="S553" s="156">
        <v>0</v>
      </c>
      <c r="T553" s="157">
        <f>$S$553*$H$553</f>
        <v>0</v>
      </c>
      <c r="AR553" s="93" t="s">
        <v>192</v>
      </c>
      <c r="AT553" s="93" t="s">
        <v>219</v>
      </c>
      <c r="AU553" s="93" t="s">
        <v>82</v>
      </c>
      <c r="AY553" s="6" t="s">
        <v>139</v>
      </c>
      <c r="BE553" s="158">
        <f>IF($N$553="základní",$J$553,0)</f>
        <v>0</v>
      </c>
      <c r="BF553" s="158">
        <f>IF($N$553="snížená",$J$553,0)</f>
        <v>0</v>
      </c>
      <c r="BG553" s="158">
        <f>IF($N$553="zákl. přenesená",$J$553,0)</f>
        <v>0</v>
      </c>
      <c r="BH553" s="158">
        <f>IF($N$553="sníž. přenesená",$J$553,0)</f>
        <v>0</v>
      </c>
      <c r="BI553" s="158">
        <f>IF($N$553="nulová",$J$553,0)</f>
        <v>0</v>
      </c>
      <c r="BJ553" s="93" t="s">
        <v>20</v>
      </c>
      <c r="BK553" s="158">
        <f>ROUND($I$553*$H$553,2)</f>
        <v>0</v>
      </c>
      <c r="BL553" s="93" t="s">
        <v>145</v>
      </c>
      <c r="BM553" s="93" t="s">
        <v>811</v>
      </c>
    </row>
    <row r="554" spans="2:51" s="6" customFormat="1" ht="15.75" customHeight="1">
      <c r="B554" s="159"/>
      <c r="C554" s="160"/>
      <c r="D554" s="161" t="s">
        <v>147</v>
      </c>
      <c r="E554" s="162"/>
      <c r="F554" s="162" t="s">
        <v>413</v>
      </c>
      <c r="G554" s="160"/>
      <c r="H554" s="160"/>
      <c r="J554" s="160"/>
      <c r="K554" s="160"/>
      <c r="L554" s="163"/>
      <c r="M554" s="164"/>
      <c r="N554" s="160"/>
      <c r="O554" s="160"/>
      <c r="P554" s="160"/>
      <c r="Q554" s="160"/>
      <c r="R554" s="160"/>
      <c r="S554" s="160"/>
      <c r="T554" s="165"/>
      <c r="AT554" s="166" t="s">
        <v>147</v>
      </c>
      <c r="AU554" s="166" t="s">
        <v>82</v>
      </c>
      <c r="AV554" s="166" t="s">
        <v>20</v>
      </c>
      <c r="AW554" s="166" t="s">
        <v>97</v>
      </c>
      <c r="AX554" s="166" t="s">
        <v>73</v>
      </c>
      <c r="AY554" s="166" t="s">
        <v>139</v>
      </c>
    </row>
    <row r="555" spans="2:51" s="6" customFormat="1" ht="15.75" customHeight="1">
      <c r="B555" s="167"/>
      <c r="C555" s="168"/>
      <c r="D555" s="169" t="s">
        <v>147</v>
      </c>
      <c r="E555" s="168"/>
      <c r="F555" s="170" t="s">
        <v>812</v>
      </c>
      <c r="G555" s="168"/>
      <c r="H555" s="171">
        <v>368</v>
      </c>
      <c r="J555" s="168"/>
      <c r="K555" s="168"/>
      <c r="L555" s="172"/>
      <c r="M555" s="173"/>
      <c r="N555" s="168"/>
      <c r="O555" s="168"/>
      <c r="P555" s="168"/>
      <c r="Q555" s="168"/>
      <c r="R555" s="168"/>
      <c r="S555" s="168"/>
      <c r="T555" s="174"/>
      <c r="AT555" s="175" t="s">
        <v>147</v>
      </c>
      <c r="AU555" s="175" t="s">
        <v>82</v>
      </c>
      <c r="AV555" s="175" t="s">
        <v>82</v>
      </c>
      <c r="AW555" s="175" t="s">
        <v>97</v>
      </c>
      <c r="AX555" s="175" t="s">
        <v>20</v>
      </c>
      <c r="AY555" s="175" t="s">
        <v>139</v>
      </c>
    </row>
    <row r="556" spans="2:65" s="6" customFormat="1" ht="15.75" customHeight="1">
      <c r="B556" s="23"/>
      <c r="C556" s="147" t="s">
        <v>813</v>
      </c>
      <c r="D556" s="147" t="s">
        <v>141</v>
      </c>
      <c r="E556" s="148" t="s">
        <v>814</v>
      </c>
      <c r="F556" s="149" t="s">
        <v>815</v>
      </c>
      <c r="G556" s="150" t="s">
        <v>339</v>
      </c>
      <c r="H556" s="151">
        <v>27</v>
      </c>
      <c r="I556" s="152"/>
      <c r="J556" s="153">
        <f>ROUND($I$556*$H$556,2)</f>
        <v>0</v>
      </c>
      <c r="K556" s="149"/>
      <c r="L556" s="43"/>
      <c r="M556" s="154"/>
      <c r="N556" s="155" t="s">
        <v>44</v>
      </c>
      <c r="O556" s="24"/>
      <c r="P556" s="156">
        <f>$O$556*$H$556</f>
        <v>0</v>
      </c>
      <c r="Q556" s="156">
        <v>0.29221</v>
      </c>
      <c r="R556" s="156">
        <f>$Q$556*$H$556</f>
        <v>7.889670000000001</v>
      </c>
      <c r="S556" s="156">
        <v>0</v>
      </c>
      <c r="T556" s="157">
        <f>$S$556*$H$556</f>
        <v>0</v>
      </c>
      <c r="AR556" s="93" t="s">
        <v>145</v>
      </c>
      <c r="AT556" s="93" t="s">
        <v>141</v>
      </c>
      <c r="AU556" s="93" t="s">
        <v>82</v>
      </c>
      <c r="AY556" s="6" t="s">
        <v>139</v>
      </c>
      <c r="BE556" s="158">
        <f>IF($N$556="základní",$J$556,0)</f>
        <v>0</v>
      </c>
      <c r="BF556" s="158">
        <f>IF($N$556="snížená",$J$556,0)</f>
        <v>0</v>
      </c>
      <c r="BG556" s="158">
        <f>IF($N$556="zákl. přenesená",$J$556,0)</f>
        <v>0</v>
      </c>
      <c r="BH556" s="158">
        <f>IF($N$556="sníž. přenesená",$J$556,0)</f>
        <v>0</v>
      </c>
      <c r="BI556" s="158">
        <f>IF($N$556="nulová",$J$556,0)</f>
        <v>0</v>
      </c>
      <c r="BJ556" s="93" t="s">
        <v>20</v>
      </c>
      <c r="BK556" s="158">
        <f>ROUND($I$556*$H$556,2)</f>
        <v>0</v>
      </c>
      <c r="BL556" s="93" t="s">
        <v>145</v>
      </c>
      <c r="BM556" s="93" t="s">
        <v>816</v>
      </c>
    </row>
    <row r="557" spans="2:51" s="6" customFormat="1" ht="15.75" customHeight="1">
      <c r="B557" s="159"/>
      <c r="C557" s="160"/>
      <c r="D557" s="161" t="s">
        <v>147</v>
      </c>
      <c r="E557" s="162"/>
      <c r="F557" s="162" t="s">
        <v>817</v>
      </c>
      <c r="G557" s="160"/>
      <c r="H557" s="160"/>
      <c r="J557" s="160"/>
      <c r="K557" s="160"/>
      <c r="L557" s="163"/>
      <c r="M557" s="164"/>
      <c r="N557" s="160"/>
      <c r="O557" s="160"/>
      <c r="P557" s="160"/>
      <c r="Q557" s="160"/>
      <c r="R557" s="160"/>
      <c r="S557" s="160"/>
      <c r="T557" s="165"/>
      <c r="AT557" s="166" t="s">
        <v>147</v>
      </c>
      <c r="AU557" s="166" t="s">
        <v>82</v>
      </c>
      <c r="AV557" s="166" t="s">
        <v>20</v>
      </c>
      <c r="AW557" s="166" t="s">
        <v>97</v>
      </c>
      <c r="AX557" s="166" t="s">
        <v>73</v>
      </c>
      <c r="AY557" s="166" t="s">
        <v>139</v>
      </c>
    </row>
    <row r="558" spans="2:51" s="6" customFormat="1" ht="15.75" customHeight="1">
      <c r="B558" s="167"/>
      <c r="C558" s="168"/>
      <c r="D558" s="169" t="s">
        <v>147</v>
      </c>
      <c r="E558" s="168"/>
      <c r="F558" s="170" t="s">
        <v>613</v>
      </c>
      <c r="G558" s="168"/>
      <c r="H558" s="171">
        <v>20</v>
      </c>
      <c r="J558" s="168"/>
      <c r="K558" s="168"/>
      <c r="L558" s="172"/>
      <c r="M558" s="173"/>
      <c r="N558" s="168"/>
      <c r="O558" s="168"/>
      <c r="P558" s="168"/>
      <c r="Q558" s="168"/>
      <c r="R558" s="168"/>
      <c r="S558" s="168"/>
      <c r="T558" s="174"/>
      <c r="AT558" s="175" t="s">
        <v>147</v>
      </c>
      <c r="AU558" s="175" t="s">
        <v>82</v>
      </c>
      <c r="AV558" s="175" t="s">
        <v>82</v>
      </c>
      <c r="AW558" s="175" t="s">
        <v>97</v>
      </c>
      <c r="AX558" s="175" t="s">
        <v>73</v>
      </c>
      <c r="AY558" s="175" t="s">
        <v>139</v>
      </c>
    </row>
    <row r="559" spans="2:51" s="6" customFormat="1" ht="15.75" customHeight="1">
      <c r="B559" s="159"/>
      <c r="C559" s="160"/>
      <c r="D559" s="169" t="s">
        <v>147</v>
      </c>
      <c r="E559" s="160"/>
      <c r="F559" s="162" t="s">
        <v>818</v>
      </c>
      <c r="G559" s="160"/>
      <c r="H559" s="160"/>
      <c r="J559" s="160"/>
      <c r="K559" s="160"/>
      <c r="L559" s="163"/>
      <c r="M559" s="164"/>
      <c r="N559" s="160"/>
      <c r="O559" s="160"/>
      <c r="P559" s="160"/>
      <c r="Q559" s="160"/>
      <c r="R559" s="160"/>
      <c r="S559" s="160"/>
      <c r="T559" s="165"/>
      <c r="AT559" s="166" t="s">
        <v>147</v>
      </c>
      <c r="AU559" s="166" t="s">
        <v>82</v>
      </c>
      <c r="AV559" s="166" t="s">
        <v>20</v>
      </c>
      <c r="AW559" s="166" t="s">
        <v>97</v>
      </c>
      <c r="AX559" s="166" t="s">
        <v>73</v>
      </c>
      <c r="AY559" s="166" t="s">
        <v>139</v>
      </c>
    </row>
    <row r="560" spans="2:51" s="6" customFormat="1" ht="15.75" customHeight="1">
      <c r="B560" s="167"/>
      <c r="C560" s="168"/>
      <c r="D560" s="169" t="s">
        <v>147</v>
      </c>
      <c r="E560" s="168"/>
      <c r="F560" s="170" t="s">
        <v>819</v>
      </c>
      <c r="G560" s="168"/>
      <c r="H560" s="171">
        <v>7</v>
      </c>
      <c r="J560" s="168"/>
      <c r="K560" s="168"/>
      <c r="L560" s="172"/>
      <c r="M560" s="173"/>
      <c r="N560" s="168"/>
      <c r="O560" s="168"/>
      <c r="P560" s="168"/>
      <c r="Q560" s="168"/>
      <c r="R560" s="168"/>
      <c r="S560" s="168"/>
      <c r="T560" s="174"/>
      <c r="AT560" s="175" t="s">
        <v>147</v>
      </c>
      <c r="AU560" s="175" t="s">
        <v>82</v>
      </c>
      <c r="AV560" s="175" t="s">
        <v>82</v>
      </c>
      <c r="AW560" s="175" t="s">
        <v>97</v>
      </c>
      <c r="AX560" s="175" t="s">
        <v>73</v>
      </c>
      <c r="AY560" s="175" t="s">
        <v>139</v>
      </c>
    </row>
    <row r="561" spans="2:51" s="6" customFormat="1" ht="15.75" customHeight="1">
      <c r="B561" s="176"/>
      <c r="C561" s="177"/>
      <c r="D561" s="169" t="s">
        <v>147</v>
      </c>
      <c r="E561" s="177"/>
      <c r="F561" s="178" t="s">
        <v>179</v>
      </c>
      <c r="G561" s="177"/>
      <c r="H561" s="179">
        <v>27</v>
      </c>
      <c r="J561" s="177"/>
      <c r="K561" s="177"/>
      <c r="L561" s="180"/>
      <c r="M561" s="181"/>
      <c r="N561" s="177"/>
      <c r="O561" s="177"/>
      <c r="P561" s="177"/>
      <c r="Q561" s="177"/>
      <c r="R561" s="177"/>
      <c r="S561" s="177"/>
      <c r="T561" s="182"/>
      <c r="AT561" s="183" t="s">
        <v>147</v>
      </c>
      <c r="AU561" s="183" t="s">
        <v>82</v>
      </c>
      <c r="AV561" s="183" t="s">
        <v>145</v>
      </c>
      <c r="AW561" s="183" t="s">
        <v>97</v>
      </c>
      <c r="AX561" s="183" t="s">
        <v>20</v>
      </c>
      <c r="AY561" s="183" t="s">
        <v>139</v>
      </c>
    </row>
    <row r="562" spans="2:65" s="6" customFormat="1" ht="15.75" customHeight="1">
      <c r="B562" s="23"/>
      <c r="C562" s="192" t="s">
        <v>820</v>
      </c>
      <c r="D562" s="192" t="s">
        <v>219</v>
      </c>
      <c r="E562" s="193" t="s">
        <v>821</v>
      </c>
      <c r="F562" s="194" t="s">
        <v>822</v>
      </c>
      <c r="G562" s="195" t="s">
        <v>339</v>
      </c>
      <c r="H562" s="196">
        <v>20</v>
      </c>
      <c r="I562" s="197"/>
      <c r="J562" s="198">
        <f>ROUND($I$562*$H$562,2)</f>
        <v>0</v>
      </c>
      <c r="K562" s="194"/>
      <c r="L562" s="199"/>
      <c r="M562" s="200"/>
      <c r="N562" s="201" t="s">
        <v>44</v>
      </c>
      <c r="O562" s="24"/>
      <c r="P562" s="156">
        <f>$O$562*$H$562</f>
        <v>0</v>
      </c>
      <c r="Q562" s="156">
        <v>0.042</v>
      </c>
      <c r="R562" s="156">
        <f>$Q$562*$H$562</f>
        <v>0.8400000000000001</v>
      </c>
      <c r="S562" s="156">
        <v>0</v>
      </c>
      <c r="T562" s="157">
        <f>$S$562*$H$562</f>
        <v>0</v>
      </c>
      <c r="AR562" s="93" t="s">
        <v>192</v>
      </c>
      <c r="AT562" s="93" t="s">
        <v>219</v>
      </c>
      <c r="AU562" s="93" t="s">
        <v>82</v>
      </c>
      <c r="AY562" s="6" t="s">
        <v>139</v>
      </c>
      <c r="BE562" s="158">
        <f>IF($N$562="základní",$J$562,0)</f>
        <v>0</v>
      </c>
      <c r="BF562" s="158">
        <f>IF($N$562="snížená",$J$562,0)</f>
        <v>0</v>
      </c>
      <c r="BG562" s="158">
        <f>IF($N$562="zákl. přenesená",$J$562,0)</f>
        <v>0</v>
      </c>
      <c r="BH562" s="158">
        <f>IF($N$562="sníž. přenesená",$J$562,0)</f>
        <v>0</v>
      </c>
      <c r="BI562" s="158">
        <f>IF($N$562="nulová",$J$562,0)</f>
        <v>0</v>
      </c>
      <c r="BJ562" s="93" t="s">
        <v>20</v>
      </c>
      <c r="BK562" s="158">
        <f>ROUND($I$562*$H$562,2)</f>
        <v>0</v>
      </c>
      <c r="BL562" s="93" t="s">
        <v>145</v>
      </c>
      <c r="BM562" s="93" t="s">
        <v>823</v>
      </c>
    </row>
    <row r="563" spans="2:65" s="6" customFormat="1" ht="15.75" customHeight="1">
      <c r="B563" s="23"/>
      <c r="C563" s="195" t="s">
        <v>824</v>
      </c>
      <c r="D563" s="195" t="s">
        <v>219</v>
      </c>
      <c r="E563" s="193" t="s">
        <v>825</v>
      </c>
      <c r="F563" s="194" t="s">
        <v>826</v>
      </c>
      <c r="G563" s="195" t="s">
        <v>339</v>
      </c>
      <c r="H563" s="196">
        <v>7</v>
      </c>
      <c r="I563" s="197"/>
      <c r="J563" s="198">
        <f>ROUND($I$563*$H$563,2)</f>
        <v>0</v>
      </c>
      <c r="K563" s="194"/>
      <c r="L563" s="199"/>
      <c r="M563" s="200"/>
      <c r="N563" s="201" t="s">
        <v>44</v>
      </c>
      <c r="O563" s="24"/>
      <c r="P563" s="156">
        <f>$O$563*$H$563</f>
        <v>0</v>
      </c>
      <c r="Q563" s="156">
        <v>0.063</v>
      </c>
      <c r="R563" s="156">
        <f>$Q$563*$H$563</f>
        <v>0.441</v>
      </c>
      <c r="S563" s="156">
        <v>0</v>
      </c>
      <c r="T563" s="157">
        <f>$S$563*$H$563</f>
        <v>0</v>
      </c>
      <c r="AR563" s="93" t="s">
        <v>192</v>
      </c>
      <c r="AT563" s="93" t="s">
        <v>219</v>
      </c>
      <c r="AU563" s="93" t="s">
        <v>82</v>
      </c>
      <c r="AY563" s="93" t="s">
        <v>139</v>
      </c>
      <c r="BE563" s="158">
        <f>IF($N$563="základní",$J$563,0)</f>
        <v>0</v>
      </c>
      <c r="BF563" s="158">
        <f>IF($N$563="snížená",$J$563,0)</f>
        <v>0</v>
      </c>
      <c r="BG563" s="158">
        <f>IF($N$563="zákl. přenesená",$J$563,0)</f>
        <v>0</v>
      </c>
      <c r="BH563" s="158">
        <f>IF($N$563="sníž. přenesená",$J$563,0)</f>
        <v>0</v>
      </c>
      <c r="BI563" s="158">
        <f>IF($N$563="nulová",$J$563,0)</f>
        <v>0</v>
      </c>
      <c r="BJ563" s="93" t="s">
        <v>20</v>
      </c>
      <c r="BK563" s="158">
        <f>ROUND($I$563*$H$563,2)</f>
        <v>0</v>
      </c>
      <c r="BL563" s="93" t="s">
        <v>145</v>
      </c>
      <c r="BM563" s="93" t="s">
        <v>827</v>
      </c>
    </row>
    <row r="564" spans="2:65" s="6" customFormat="1" ht="15.75" customHeight="1">
      <c r="B564" s="23"/>
      <c r="C564" s="150" t="s">
        <v>828</v>
      </c>
      <c r="D564" s="150" t="s">
        <v>141</v>
      </c>
      <c r="E564" s="148" t="s">
        <v>829</v>
      </c>
      <c r="F564" s="149" t="s">
        <v>830</v>
      </c>
      <c r="G564" s="150" t="s">
        <v>144</v>
      </c>
      <c r="H564" s="151">
        <v>1</v>
      </c>
      <c r="I564" s="152"/>
      <c r="J564" s="153">
        <f>ROUND($I$564*$H$564,2)</f>
        <v>0</v>
      </c>
      <c r="K564" s="149"/>
      <c r="L564" s="43"/>
      <c r="M564" s="154"/>
      <c r="N564" s="155" t="s">
        <v>44</v>
      </c>
      <c r="O564" s="24"/>
      <c r="P564" s="156">
        <f>$O$564*$H$564</f>
        <v>0</v>
      </c>
      <c r="Q564" s="156">
        <v>0.15</v>
      </c>
      <c r="R564" s="156">
        <f>$Q$564*$H$564</f>
        <v>0.15</v>
      </c>
      <c r="S564" s="156">
        <v>0</v>
      </c>
      <c r="T564" s="157">
        <f>$S$564*$H$564</f>
        <v>0</v>
      </c>
      <c r="AR564" s="93" t="s">
        <v>145</v>
      </c>
      <c r="AT564" s="93" t="s">
        <v>141</v>
      </c>
      <c r="AU564" s="93" t="s">
        <v>82</v>
      </c>
      <c r="AY564" s="93" t="s">
        <v>139</v>
      </c>
      <c r="BE564" s="158">
        <f>IF($N$564="základní",$J$564,0)</f>
        <v>0</v>
      </c>
      <c r="BF564" s="158">
        <f>IF($N$564="snížená",$J$564,0)</f>
        <v>0</v>
      </c>
      <c r="BG564" s="158">
        <f>IF($N$564="zákl. přenesená",$J$564,0)</f>
        <v>0</v>
      </c>
      <c r="BH564" s="158">
        <f>IF($N$564="sníž. přenesená",$J$564,0)</f>
        <v>0</v>
      </c>
      <c r="BI564" s="158">
        <f>IF($N$564="nulová",$J$564,0)</f>
        <v>0</v>
      </c>
      <c r="BJ564" s="93" t="s">
        <v>20</v>
      </c>
      <c r="BK564" s="158">
        <f>ROUND($I$564*$H$564,2)</f>
        <v>0</v>
      </c>
      <c r="BL564" s="93" t="s">
        <v>145</v>
      </c>
      <c r="BM564" s="93" t="s">
        <v>831</v>
      </c>
    </row>
    <row r="565" spans="2:65" s="6" customFormat="1" ht="15.75" customHeight="1">
      <c r="B565" s="23"/>
      <c r="C565" s="150" t="s">
        <v>832</v>
      </c>
      <c r="D565" s="150" t="s">
        <v>141</v>
      </c>
      <c r="E565" s="148" t="s">
        <v>833</v>
      </c>
      <c r="F565" s="149" t="s">
        <v>834</v>
      </c>
      <c r="G565" s="150" t="s">
        <v>144</v>
      </c>
      <c r="H565" s="151">
        <v>1</v>
      </c>
      <c r="I565" s="152"/>
      <c r="J565" s="153">
        <f>ROUND($I$565*$H$565,2)</f>
        <v>0</v>
      </c>
      <c r="K565" s="149"/>
      <c r="L565" s="43"/>
      <c r="M565" s="154"/>
      <c r="N565" s="155" t="s">
        <v>44</v>
      </c>
      <c r="O565" s="24"/>
      <c r="P565" s="156">
        <f>$O$565*$H$565</f>
        <v>0</v>
      </c>
      <c r="Q565" s="156">
        <v>0.15</v>
      </c>
      <c r="R565" s="156">
        <f>$Q$565*$H$565</f>
        <v>0.15</v>
      </c>
      <c r="S565" s="156">
        <v>0</v>
      </c>
      <c r="T565" s="157">
        <f>$S$565*$H$565</f>
        <v>0</v>
      </c>
      <c r="AR565" s="93" t="s">
        <v>145</v>
      </c>
      <c r="AT565" s="93" t="s">
        <v>141</v>
      </c>
      <c r="AU565" s="93" t="s">
        <v>82</v>
      </c>
      <c r="AY565" s="93" t="s">
        <v>139</v>
      </c>
      <c r="BE565" s="158">
        <f>IF($N$565="základní",$J$565,0)</f>
        <v>0</v>
      </c>
      <c r="BF565" s="158">
        <f>IF($N$565="snížená",$J$565,0)</f>
        <v>0</v>
      </c>
      <c r="BG565" s="158">
        <f>IF($N$565="zákl. přenesená",$J$565,0)</f>
        <v>0</v>
      </c>
      <c r="BH565" s="158">
        <f>IF($N$565="sníž. přenesená",$J$565,0)</f>
        <v>0</v>
      </c>
      <c r="BI565" s="158">
        <f>IF($N$565="nulová",$J$565,0)</f>
        <v>0</v>
      </c>
      <c r="BJ565" s="93" t="s">
        <v>20</v>
      </c>
      <c r="BK565" s="158">
        <f>ROUND($I$565*$H$565,2)</f>
        <v>0</v>
      </c>
      <c r="BL565" s="93" t="s">
        <v>145</v>
      </c>
      <c r="BM565" s="93" t="s">
        <v>835</v>
      </c>
    </row>
    <row r="566" spans="2:65" s="6" customFormat="1" ht="15.75" customHeight="1">
      <c r="B566" s="23"/>
      <c r="C566" s="195" t="s">
        <v>836</v>
      </c>
      <c r="D566" s="195" t="s">
        <v>219</v>
      </c>
      <c r="E566" s="193" t="s">
        <v>837</v>
      </c>
      <c r="F566" s="194" t="s">
        <v>838</v>
      </c>
      <c r="G566" s="195" t="s">
        <v>144</v>
      </c>
      <c r="H566" s="196">
        <v>1</v>
      </c>
      <c r="I566" s="197"/>
      <c r="J566" s="198">
        <f>ROUND($I$566*$H$566,2)</f>
        <v>0</v>
      </c>
      <c r="K566" s="194"/>
      <c r="L566" s="199"/>
      <c r="M566" s="200"/>
      <c r="N566" s="201" t="s">
        <v>44</v>
      </c>
      <c r="O566" s="24"/>
      <c r="P566" s="156">
        <f>$O$566*$H$566</f>
        <v>0</v>
      </c>
      <c r="Q566" s="156">
        <v>0.12</v>
      </c>
      <c r="R566" s="156">
        <f>$Q$566*$H$566</f>
        <v>0.12</v>
      </c>
      <c r="S566" s="156">
        <v>0</v>
      </c>
      <c r="T566" s="157">
        <f>$S$566*$H$566</f>
        <v>0</v>
      </c>
      <c r="AR566" s="93" t="s">
        <v>192</v>
      </c>
      <c r="AT566" s="93" t="s">
        <v>219</v>
      </c>
      <c r="AU566" s="93" t="s">
        <v>82</v>
      </c>
      <c r="AY566" s="93" t="s">
        <v>139</v>
      </c>
      <c r="BE566" s="158">
        <f>IF($N$566="základní",$J$566,0)</f>
        <v>0</v>
      </c>
      <c r="BF566" s="158">
        <f>IF($N$566="snížená",$J$566,0)</f>
        <v>0</v>
      </c>
      <c r="BG566" s="158">
        <f>IF($N$566="zákl. přenesená",$J$566,0)</f>
        <v>0</v>
      </c>
      <c r="BH566" s="158">
        <f>IF($N$566="sníž. přenesená",$J$566,0)</f>
        <v>0</v>
      </c>
      <c r="BI566" s="158">
        <f>IF($N$566="nulová",$J$566,0)</f>
        <v>0</v>
      </c>
      <c r="BJ566" s="93" t="s">
        <v>20</v>
      </c>
      <c r="BK566" s="158">
        <f>ROUND($I$566*$H$566,2)</f>
        <v>0</v>
      </c>
      <c r="BL566" s="93" t="s">
        <v>145</v>
      </c>
      <c r="BM566" s="93" t="s">
        <v>839</v>
      </c>
    </row>
    <row r="567" spans="2:65" s="6" customFormat="1" ht="15.75" customHeight="1">
      <c r="B567" s="23"/>
      <c r="C567" s="195" t="s">
        <v>840</v>
      </c>
      <c r="D567" s="195" t="s">
        <v>219</v>
      </c>
      <c r="E567" s="193" t="s">
        <v>841</v>
      </c>
      <c r="F567" s="194" t="s">
        <v>842</v>
      </c>
      <c r="G567" s="195" t="s">
        <v>144</v>
      </c>
      <c r="H567" s="196">
        <v>1</v>
      </c>
      <c r="I567" s="197"/>
      <c r="J567" s="198">
        <f>ROUND($I$567*$H$567,2)</f>
        <v>0</v>
      </c>
      <c r="K567" s="194"/>
      <c r="L567" s="199"/>
      <c r="M567" s="200"/>
      <c r="N567" s="201" t="s">
        <v>44</v>
      </c>
      <c r="O567" s="24"/>
      <c r="P567" s="156">
        <f>$O$567*$H$567</f>
        <v>0</v>
      </c>
      <c r="Q567" s="156">
        <v>0.15063</v>
      </c>
      <c r="R567" s="156">
        <f>$Q$567*$H$567</f>
        <v>0.15063</v>
      </c>
      <c r="S567" s="156">
        <v>0</v>
      </c>
      <c r="T567" s="157">
        <f>$S$567*$H$567</f>
        <v>0</v>
      </c>
      <c r="AR567" s="93" t="s">
        <v>192</v>
      </c>
      <c r="AT567" s="93" t="s">
        <v>219</v>
      </c>
      <c r="AU567" s="93" t="s">
        <v>82</v>
      </c>
      <c r="AY567" s="93" t="s">
        <v>139</v>
      </c>
      <c r="BE567" s="158">
        <f>IF($N$567="základní",$J$567,0)</f>
        <v>0</v>
      </c>
      <c r="BF567" s="158">
        <f>IF($N$567="snížená",$J$567,0)</f>
        <v>0</v>
      </c>
      <c r="BG567" s="158">
        <f>IF($N$567="zákl. přenesená",$J$567,0)</f>
        <v>0</v>
      </c>
      <c r="BH567" s="158">
        <f>IF($N$567="sníž. přenesená",$J$567,0)</f>
        <v>0</v>
      </c>
      <c r="BI567" s="158">
        <f>IF($N$567="nulová",$J$567,0)</f>
        <v>0</v>
      </c>
      <c r="BJ567" s="93" t="s">
        <v>20</v>
      </c>
      <c r="BK567" s="158">
        <f>ROUND($I$567*$H$567,2)</f>
        <v>0</v>
      </c>
      <c r="BL567" s="93" t="s">
        <v>145</v>
      </c>
      <c r="BM567" s="93" t="s">
        <v>843</v>
      </c>
    </row>
    <row r="568" spans="2:65" s="6" customFormat="1" ht="15.75" customHeight="1">
      <c r="B568" s="23"/>
      <c r="C568" s="150" t="s">
        <v>844</v>
      </c>
      <c r="D568" s="150" t="s">
        <v>141</v>
      </c>
      <c r="E568" s="148" t="s">
        <v>845</v>
      </c>
      <c r="F568" s="149" t="s">
        <v>846</v>
      </c>
      <c r="G568" s="150" t="s">
        <v>339</v>
      </c>
      <c r="H568" s="151">
        <v>50</v>
      </c>
      <c r="I568" s="152"/>
      <c r="J568" s="153">
        <f>ROUND($I$568*$H$568,2)</f>
        <v>0</v>
      </c>
      <c r="K568" s="149"/>
      <c r="L568" s="43"/>
      <c r="M568" s="154"/>
      <c r="N568" s="155" t="s">
        <v>44</v>
      </c>
      <c r="O568" s="24"/>
      <c r="P568" s="156">
        <f>$O$568*$H$568</f>
        <v>0</v>
      </c>
      <c r="Q568" s="156">
        <v>0</v>
      </c>
      <c r="R568" s="156">
        <f>$Q$568*$H$568</f>
        <v>0</v>
      </c>
      <c r="S568" s="156">
        <v>0</v>
      </c>
      <c r="T568" s="157">
        <f>$S$568*$H$568</f>
        <v>0</v>
      </c>
      <c r="AR568" s="93" t="s">
        <v>145</v>
      </c>
      <c r="AT568" s="93" t="s">
        <v>141</v>
      </c>
      <c r="AU568" s="93" t="s">
        <v>82</v>
      </c>
      <c r="AY568" s="93" t="s">
        <v>139</v>
      </c>
      <c r="BE568" s="158">
        <f>IF($N$568="základní",$J$568,0)</f>
        <v>0</v>
      </c>
      <c r="BF568" s="158">
        <f>IF($N$568="snížená",$J$568,0)</f>
        <v>0</v>
      </c>
      <c r="BG568" s="158">
        <f>IF($N$568="zákl. přenesená",$J$568,0)</f>
        <v>0</v>
      </c>
      <c r="BH568" s="158">
        <f>IF($N$568="sníž. přenesená",$J$568,0)</f>
        <v>0</v>
      </c>
      <c r="BI568" s="158">
        <f>IF($N$568="nulová",$J$568,0)</f>
        <v>0</v>
      </c>
      <c r="BJ568" s="93" t="s">
        <v>20</v>
      </c>
      <c r="BK568" s="158">
        <f>ROUND($I$568*$H$568,2)</f>
        <v>0</v>
      </c>
      <c r="BL568" s="93" t="s">
        <v>145</v>
      </c>
      <c r="BM568" s="93" t="s">
        <v>847</v>
      </c>
    </row>
    <row r="569" spans="2:65" s="6" customFormat="1" ht="15.75" customHeight="1">
      <c r="B569" s="23"/>
      <c r="C569" s="150" t="s">
        <v>848</v>
      </c>
      <c r="D569" s="150" t="s">
        <v>141</v>
      </c>
      <c r="E569" s="148" t="s">
        <v>849</v>
      </c>
      <c r="F569" s="149" t="s">
        <v>850</v>
      </c>
      <c r="G569" s="150" t="s">
        <v>144</v>
      </c>
      <c r="H569" s="151">
        <v>41</v>
      </c>
      <c r="I569" s="152"/>
      <c r="J569" s="153">
        <f>ROUND($I$569*$H$569,2)</f>
        <v>0</v>
      </c>
      <c r="K569" s="149"/>
      <c r="L569" s="43"/>
      <c r="M569" s="154"/>
      <c r="N569" s="155" t="s">
        <v>44</v>
      </c>
      <c r="O569" s="24"/>
      <c r="P569" s="156">
        <f>$O$569*$H$569</f>
        <v>0</v>
      </c>
      <c r="Q569" s="156">
        <v>0</v>
      </c>
      <c r="R569" s="156">
        <f>$Q$569*$H$569</f>
        <v>0</v>
      </c>
      <c r="S569" s="156">
        <v>0</v>
      </c>
      <c r="T569" s="157">
        <f>$S$569*$H$569</f>
        <v>0</v>
      </c>
      <c r="AR569" s="93" t="s">
        <v>145</v>
      </c>
      <c r="AT569" s="93" t="s">
        <v>141</v>
      </c>
      <c r="AU569" s="93" t="s">
        <v>82</v>
      </c>
      <c r="AY569" s="93" t="s">
        <v>139</v>
      </c>
      <c r="BE569" s="158">
        <f>IF($N$569="základní",$J$569,0)</f>
        <v>0</v>
      </c>
      <c r="BF569" s="158">
        <f>IF($N$569="snížená",$J$569,0)</f>
        <v>0</v>
      </c>
      <c r="BG569" s="158">
        <f>IF($N$569="zákl. přenesená",$J$569,0)</f>
        <v>0</v>
      </c>
      <c r="BH569" s="158">
        <f>IF($N$569="sníž. přenesená",$J$569,0)</f>
        <v>0</v>
      </c>
      <c r="BI569" s="158">
        <f>IF($N$569="nulová",$J$569,0)</f>
        <v>0</v>
      </c>
      <c r="BJ569" s="93" t="s">
        <v>20</v>
      </c>
      <c r="BK569" s="158">
        <f>ROUND($I$569*$H$569,2)</f>
        <v>0</v>
      </c>
      <c r="BL569" s="93" t="s">
        <v>145</v>
      </c>
      <c r="BM569" s="93" t="s">
        <v>851</v>
      </c>
    </row>
    <row r="570" spans="2:51" s="6" customFormat="1" ht="15.75" customHeight="1">
      <c r="B570" s="159"/>
      <c r="C570" s="160"/>
      <c r="D570" s="161" t="s">
        <v>147</v>
      </c>
      <c r="E570" s="162"/>
      <c r="F570" s="162" t="s">
        <v>852</v>
      </c>
      <c r="G570" s="160"/>
      <c r="H570" s="160"/>
      <c r="J570" s="160"/>
      <c r="K570" s="160"/>
      <c r="L570" s="163"/>
      <c r="M570" s="164"/>
      <c r="N570" s="160"/>
      <c r="O570" s="160"/>
      <c r="P570" s="160"/>
      <c r="Q570" s="160"/>
      <c r="R570" s="160"/>
      <c r="S570" s="160"/>
      <c r="T570" s="165"/>
      <c r="AT570" s="166" t="s">
        <v>147</v>
      </c>
      <c r="AU570" s="166" t="s">
        <v>82</v>
      </c>
      <c r="AV570" s="166" t="s">
        <v>20</v>
      </c>
      <c r="AW570" s="166" t="s">
        <v>97</v>
      </c>
      <c r="AX570" s="166" t="s">
        <v>73</v>
      </c>
      <c r="AY570" s="166" t="s">
        <v>139</v>
      </c>
    </row>
    <row r="571" spans="2:51" s="6" customFormat="1" ht="15.75" customHeight="1">
      <c r="B571" s="167"/>
      <c r="C571" s="168"/>
      <c r="D571" s="169" t="s">
        <v>147</v>
      </c>
      <c r="E571" s="168"/>
      <c r="F571" s="170" t="s">
        <v>853</v>
      </c>
      <c r="G571" s="168"/>
      <c r="H571" s="171">
        <v>41</v>
      </c>
      <c r="J571" s="168"/>
      <c r="K571" s="168"/>
      <c r="L571" s="172"/>
      <c r="M571" s="173"/>
      <c r="N571" s="168"/>
      <c r="O571" s="168"/>
      <c r="P571" s="168"/>
      <c r="Q571" s="168"/>
      <c r="R571" s="168"/>
      <c r="S571" s="168"/>
      <c r="T571" s="174"/>
      <c r="AT571" s="175" t="s">
        <v>147</v>
      </c>
      <c r="AU571" s="175" t="s">
        <v>82</v>
      </c>
      <c r="AV571" s="175" t="s">
        <v>82</v>
      </c>
      <c r="AW571" s="175" t="s">
        <v>97</v>
      </c>
      <c r="AX571" s="175" t="s">
        <v>20</v>
      </c>
      <c r="AY571" s="175" t="s">
        <v>139</v>
      </c>
    </row>
    <row r="572" spans="2:65" s="6" customFormat="1" ht="27" customHeight="1">
      <c r="B572" s="23"/>
      <c r="C572" s="192" t="s">
        <v>854</v>
      </c>
      <c r="D572" s="192" t="s">
        <v>219</v>
      </c>
      <c r="E572" s="193" t="s">
        <v>855</v>
      </c>
      <c r="F572" s="194" t="s">
        <v>856</v>
      </c>
      <c r="G572" s="195" t="s">
        <v>857</v>
      </c>
      <c r="H572" s="196">
        <v>2870</v>
      </c>
      <c r="I572" s="197"/>
      <c r="J572" s="198">
        <f>ROUND($I$572*$H$572,2)</f>
        <v>0</v>
      </c>
      <c r="K572" s="194"/>
      <c r="L572" s="199"/>
      <c r="M572" s="200"/>
      <c r="N572" s="201" t="s">
        <v>44</v>
      </c>
      <c r="O572" s="24"/>
      <c r="P572" s="156">
        <f>$O$572*$H$572</f>
        <v>0</v>
      </c>
      <c r="Q572" s="156">
        <v>0.001</v>
      </c>
      <c r="R572" s="156">
        <f>$Q$572*$H$572</f>
        <v>2.87</v>
      </c>
      <c r="S572" s="156">
        <v>0</v>
      </c>
      <c r="T572" s="157">
        <f>$S$572*$H$572</f>
        <v>0</v>
      </c>
      <c r="AR572" s="93" t="s">
        <v>192</v>
      </c>
      <c r="AT572" s="93" t="s">
        <v>219</v>
      </c>
      <c r="AU572" s="93" t="s">
        <v>82</v>
      </c>
      <c r="AY572" s="6" t="s">
        <v>139</v>
      </c>
      <c r="BE572" s="158">
        <f>IF($N$572="základní",$J$572,0)</f>
        <v>0</v>
      </c>
      <c r="BF572" s="158">
        <f>IF($N$572="snížená",$J$572,0)</f>
        <v>0</v>
      </c>
      <c r="BG572" s="158">
        <f>IF($N$572="zákl. přenesená",$J$572,0)</f>
        <v>0</v>
      </c>
      <c r="BH572" s="158">
        <f>IF($N$572="sníž. přenesená",$J$572,0)</f>
        <v>0</v>
      </c>
      <c r="BI572" s="158">
        <f>IF($N$572="nulová",$J$572,0)</f>
        <v>0</v>
      </c>
      <c r="BJ572" s="93" t="s">
        <v>20</v>
      </c>
      <c r="BK572" s="158">
        <f>ROUND($I$572*$H$572,2)</f>
        <v>0</v>
      </c>
      <c r="BL572" s="93" t="s">
        <v>145</v>
      </c>
      <c r="BM572" s="93" t="s">
        <v>858</v>
      </c>
    </row>
    <row r="573" spans="2:51" s="6" customFormat="1" ht="15.75" customHeight="1">
      <c r="B573" s="159"/>
      <c r="C573" s="160"/>
      <c r="D573" s="161" t="s">
        <v>147</v>
      </c>
      <c r="E573" s="162"/>
      <c r="F573" s="162" t="s">
        <v>859</v>
      </c>
      <c r="G573" s="160"/>
      <c r="H573" s="160"/>
      <c r="J573" s="160"/>
      <c r="K573" s="160"/>
      <c r="L573" s="163"/>
      <c r="M573" s="164"/>
      <c r="N573" s="160"/>
      <c r="O573" s="160"/>
      <c r="P573" s="160"/>
      <c r="Q573" s="160"/>
      <c r="R573" s="160"/>
      <c r="S573" s="160"/>
      <c r="T573" s="165"/>
      <c r="AT573" s="166" t="s">
        <v>147</v>
      </c>
      <c r="AU573" s="166" t="s">
        <v>82</v>
      </c>
      <c r="AV573" s="166" t="s">
        <v>20</v>
      </c>
      <c r="AW573" s="166" t="s">
        <v>97</v>
      </c>
      <c r="AX573" s="166" t="s">
        <v>73</v>
      </c>
      <c r="AY573" s="166" t="s">
        <v>139</v>
      </c>
    </row>
    <row r="574" spans="2:51" s="6" customFormat="1" ht="15.75" customHeight="1">
      <c r="B574" s="167"/>
      <c r="C574" s="168"/>
      <c r="D574" s="169" t="s">
        <v>147</v>
      </c>
      <c r="E574" s="168"/>
      <c r="F574" s="170" t="s">
        <v>860</v>
      </c>
      <c r="G574" s="168"/>
      <c r="H574" s="171">
        <v>2870</v>
      </c>
      <c r="J574" s="168"/>
      <c r="K574" s="168"/>
      <c r="L574" s="172"/>
      <c r="M574" s="173"/>
      <c r="N574" s="168"/>
      <c r="O574" s="168"/>
      <c r="P574" s="168"/>
      <c r="Q574" s="168"/>
      <c r="R574" s="168"/>
      <c r="S574" s="168"/>
      <c r="T574" s="174"/>
      <c r="AT574" s="175" t="s">
        <v>147</v>
      </c>
      <c r="AU574" s="175" t="s">
        <v>82</v>
      </c>
      <c r="AV574" s="175" t="s">
        <v>82</v>
      </c>
      <c r="AW574" s="175" t="s">
        <v>97</v>
      </c>
      <c r="AX574" s="175" t="s">
        <v>20</v>
      </c>
      <c r="AY574" s="175" t="s">
        <v>139</v>
      </c>
    </row>
    <row r="575" spans="2:63" s="134" customFormat="1" ht="30.75" customHeight="1">
      <c r="B575" s="135"/>
      <c r="C575" s="136"/>
      <c r="D575" s="136" t="s">
        <v>72</v>
      </c>
      <c r="E575" s="145" t="s">
        <v>744</v>
      </c>
      <c r="F575" s="145" t="s">
        <v>861</v>
      </c>
      <c r="G575" s="136"/>
      <c r="H575" s="136"/>
      <c r="J575" s="146">
        <f>$BK$575</f>
        <v>0</v>
      </c>
      <c r="K575" s="136"/>
      <c r="L575" s="139"/>
      <c r="M575" s="140"/>
      <c r="N575" s="136"/>
      <c r="O575" s="136"/>
      <c r="P575" s="141">
        <f>SUM($P$576:$P$580)</f>
        <v>0</v>
      </c>
      <c r="Q575" s="136"/>
      <c r="R575" s="141">
        <f>SUM($R$576:$R$580)</f>
        <v>0</v>
      </c>
      <c r="S575" s="136"/>
      <c r="T575" s="142">
        <f>SUM($T$576:$T$580)</f>
        <v>40.330999999999996</v>
      </c>
      <c r="AR575" s="143" t="s">
        <v>20</v>
      </c>
      <c r="AT575" s="143" t="s">
        <v>72</v>
      </c>
      <c r="AU575" s="143" t="s">
        <v>20</v>
      </c>
      <c r="AY575" s="143" t="s">
        <v>139</v>
      </c>
      <c r="BK575" s="144">
        <f>SUM($BK$576:$BK$580)</f>
        <v>0</v>
      </c>
    </row>
    <row r="576" spans="2:65" s="6" customFormat="1" ht="15.75" customHeight="1">
      <c r="B576" s="23"/>
      <c r="C576" s="147" t="s">
        <v>862</v>
      </c>
      <c r="D576" s="147" t="s">
        <v>141</v>
      </c>
      <c r="E576" s="148" t="s">
        <v>863</v>
      </c>
      <c r="F576" s="149" t="s">
        <v>864</v>
      </c>
      <c r="G576" s="150" t="s">
        <v>144</v>
      </c>
      <c r="H576" s="151">
        <v>17</v>
      </c>
      <c r="I576" s="152"/>
      <c r="J576" s="153">
        <f>ROUND($I$576*$H$576,2)</f>
        <v>0</v>
      </c>
      <c r="K576" s="149"/>
      <c r="L576" s="43"/>
      <c r="M576" s="154"/>
      <c r="N576" s="155" t="s">
        <v>44</v>
      </c>
      <c r="O576" s="24"/>
      <c r="P576" s="156">
        <f>$O$576*$H$576</f>
        <v>0</v>
      </c>
      <c r="Q576" s="156">
        <v>0</v>
      </c>
      <c r="R576" s="156">
        <f>$Q$576*$H$576</f>
        <v>0</v>
      </c>
      <c r="S576" s="156">
        <v>2.1</v>
      </c>
      <c r="T576" s="157">
        <f>$S$576*$H$576</f>
        <v>35.7</v>
      </c>
      <c r="AR576" s="93" t="s">
        <v>145</v>
      </c>
      <c r="AT576" s="93" t="s">
        <v>141</v>
      </c>
      <c r="AU576" s="93" t="s">
        <v>82</v>
      </c>
      <c r="AY576" s="6" t="s">
        <v>139</v>
      </c>
      <c r="BE576" s="158">
        <f>IF($N$576="základní",$J$576,0)</f>
        <v>0</v>
      </c>
      <c r="BF576" s="158">
        <f>IF($N$576="snížená",$J$576,0)</f>
        <v>0</v>
      </c>
      <c r="BG576" s="158">
        <f>IF($N$576="zákl. přenesená",$J$576,0)</f>
        <v>0</v>
      </c>
      <c r="BH576" s="158">
        <f>IF($N$576="sníž. přenesená",$J$576,0)</f>
        <v>0</v>
      </c>
      <c r="BI576" s="158">
        <f>IF($N$576="nulová",$J$576,0)</f>
        <v>0</v>
      </c>
      <c r="BJ576" s="93" t="s">
        <v>20</v>
      </c>
      <c r="BK576" s="158">
        <f>ROUND($I$576*$H$576,2)</f>
        <v>0</v>
      </c>
      <c r="BL576" s="93" t="s">
        <v>145</v>
      </c>
      <c r="BM576" s="93" t="s">
        <v>865</v>
      </c>
    </row>
    <row r="577" spans="2:65" s="6" customFormat="1" ht="15.75" customHeight="1">
      <c r="B577" s="23"/>
      <c r="C577" s="150" t="s">
        <v>866</v>
      </c>
      <c r="D577" s="150" t="s">
        <v>141</v>
      </c>
      <c r="E577" s="148" t="s">
        <v>867</v>
      </c>
      <c r="F577" s="149" t="s">
        <v>868</v>
      </c>
      <c r="G577" s="150" t="s">
        <v>144</v>
      </c>
      <c r="H577" s="151">
        <v>5</v>
      </c>
      <c r="I577" s="152"/>
      <c r="J577" s="153">
        <f>ROUND($I$577*$H$577,2)</f>
        <v>0</v>
      </c>
      <c r="K577" s="149"/>
      <c r="L577" s="43"/>
      <c r="M577" s="154"/>
      <c r="N577" s="155" t="s">
        <v>44</v>
      </c>
      <c r="O577" s="24"/>
      <c r="P577" s="156">
        <f>$O$577*$H$577</f>
        <v>0</v>
      </c>
      <c r="Q577" s="156">
        <v>0</v>
      </c>
      <c r="R577" s="156">
        <f>$Q$577*$H$577</f>
        <v>0</v>
      </c>
      <c r="S577" s="156">
        <v>0.482</v>
      </c>
      <c r="T577" s="157">
        <f>$S$577*$H$577</f>
        <v>2.41</v>
      </c>
      <c r="AR577" s="93" t="s">
        <v>145</v>
      </c>
      <c r="AT577" s="93" t="s">
        <v>141</v>
      </c>
      <c r="AU577" s="93" t="s">
        <v>82</v>
      </c>
      <c r="AY577" s="93" t="s">
        <v>139</v>
      </c>
      <c r="BE577" s="158">
        <f>IF($N$577="základní",$J$577,0)</f>
        <v>0</v>
      </c>
      <c r="BF577" s="158">
        <f>IF($N$577="snížená",$J$577,0)</f>
        <v>0</v>
      </c>
      <c r="BG577" s="158">
        <f>IF($N$577="zákl. přenesená",$J$577,0)</f>
        <v>0</v>
      </c>
      <c r="BH577" s="158">
        <f>IF($N$577="sníž. přenesená",$J$577,0)</f>
        <v>0</v>
      </c>
      <c r="BI577" s="158">
        <f>IF($N$577="nulová",$J$577,0)</f>
        <v>0</v>
      </c>
      <c r="BJ577" s="93" t="s">
        <v>20</v>
      </c>
      <c r="BK577" s="158">
        <f>ROUND($I$577*$H$577,2)</f>
        <v>0</v>
      </c>
      <c r="BL577" s="93" t="s">
        <v>145</v>
      </c>
      <c r="BM577" s="93" t="s">
        <v>869</v>
      </c>
    </row>
    <row r="578" spans="2:65" s="6" customFormat="1" ht="15.75" customHeight="1">
      <c r="B578" s="23"/>
      <c r="C578" s="150" t="s">
        <v>870</v>
      </c>
      <c r="D578" s="150" t="s">
        <v>141</v>
      </c>
      <c r="E578" s="148" t="s">
        <v>871</v>
      </c>
      <c r="F578" s="149" t="s">
        <v>872</v>
      </c>
      <c r="G578" s="150" t="s">
        <v>144</v>
      </c>
      <c r="H578" s="151">
        <v>3</v>
      </c>
      <c r="I578" s="152"/>
      <c r="J578" s="153">
        <f>ROUND($I$578*$H$578,2)</f>
        <v>0</v>
      </c>
      <c r="K578" s="149"/>
      <c r="L578" s="43"/>
      <c r="M578" s="154"/>
      <c r="N578" s="155" t="s">
        <v>44</v>
      </c>
      <c r="O578" s="24"/>
      <c r="P578" s="156">
        <f>$O$578*$H$578</f>
        <v>0</v>
      </c>
      <c r="Q578" s="156">
        <v>0</v>
      </c>
      <c r="R578" s="156">
        <f>$Q$578*$H$578</f>
        <v>0</v>
      </c>
      <c r="S578" s="156">
        <v>0.087</v>
      </c>
      <c r="T578" s="157">
        <f>$S$578*$H$578</f>
        <v>0.261</v>
      </c>
      <c r="AR578" s="93" t="s">
        <v>145</v>
      </c>
      <c r="AT578" s="93" t="s">
        <v>141</v>
      </c>
      <c r="AU578" s="93" t="s">
        <v>82</v>
      </c>
      <c r="AY578" s="93" t="s">
        <v>139</v>
      </c>
      <c r="BE578" s="158">
        <f>IF($N$578="základní",$J$578,0)</f>
        <v>0</v>
      </c>
      <c r="BF578" s="158">
        <f>IF($N$578="snížená",$J$578,0)</f>
        <v>0</v>
      </c>
      <c r="BG578" s="158">
        <f>IF($N$578="zákl. přenesená",$J$578,0)</f>
        <v>0</v>
      </c>
      <c r="BH578" s="158">
        <f>IF($N$578="sníž. přenesená",$J$578,0)</f>
        <v>0</v>
      </c>
      <c r="BI578" s="158">
        <f>IF($N$578="nulová",$J$578,0)</f>
        <v>0</v>
      </c>
      <c r="BJ578" s="93" t="s">
        <v>20</v>
      </c>
      <c r="BK578" s="158">
        <f>ROUND($I$578*$H$578,2)</f>
        <v>0</v>
      </c>
      <c r="BL578" s="93" t="s">
        <v>145</v>
      </c>
      <c r="BM578" s="93" t="s">
        <v>873</v>
      </c>
    </row>
    <row r="579" spans="2:65" s="6" customFormat="1" ht="15.75" customHeight="1">
      <c r="B579" s="23"/>
      <c r="C579" s="150" t="s">
        <v>874</v>
      </c>
      <c r="D579" s="150" t="s">
        <v>141</v>
      </c>
      <c r="E579" s="148" t="s">
        <v>875</v>
      </c>
      <c r="F579" s="149" t="s">
        <v>876</v>
      </c>
      <c r="G579" s="150" t="s">
        <v>144</v>
      </c>
      <c r="H579" s="151">
        <v>15</v>
      </c>
      <c r="I579" s="152"/>
      <c r="J579" s="153">
        <f>ROUND($I$579*$H$579,2)</f>
        <v>0</v>
      </c>
      <c r="K579" s="149"/>
      <c r="L579" s="43"/>
      <c r="M579" s="154"/>
      <c r="N579" s="155" t="s">
        <v>44</v>
      </c>
      <c r="O579" s="24"/>
      <c r="P579" s="156">
        <f>$O$579*$H$579</f>
        <v>0</v>
      </c>
      <c r="Q579" s="156">
        <v>0</v>
      </c>
      <c r="R579" s="156">
        <f>$Q$579*$H$579</f>
        <v>0</v>
      </c>
      <c r="S579" s="156">
        <v>0.12</v>
      </c>
      <c r="T579" s="157">
        <f>$S$579*$H$579</f>
        <v>1.7999999999999998</v>
      </c>
      <c r="AR579" s="93" t="s">
        <v>145</v>
      </c>
      <c r="AT579" s="93" t="s">
        <v>141</v>
      </c>
      <c r="AU579" s="93" t="s">
        <v>82</v>
      </c>
      <c r="AY579" s="93" t="s">
        <v>139</v>
      </c>
      <c r="BE579" s="158">
        <f>IF($N$579="základní",$J$579,0)</f>
        <v>0</v>
      </c>
      <c r="BF579" s="158">
        <f>IF($N$579="snížená",$J$579,0)</f>
        <v>0</v>
      </c>
      <c r="BG579" s="158">
        <f>IF($N$579="zákl. přenesená",$J$579,0)</f>
        <v>0</v>
      </c>
      <c r="BH579" s="158">
        <f>IF($N$579="sníž. přenesená",$J$579,0)</f>
        <v>0</v>
      </c>
      <c r="BI579" s="158">
        <f>IF($N$579="nulová",$J$579,0)</f>
        <v>0</v>
      </c>
      <c r="BJ579" s="93" t="s">
        <v>20</v>
      </c>
      <c r="BK579" s="158">
        <f>ROUND($I$579*$H$579,2)</f>
        <v>0</v>
      </c>
      <c r="BL579" s="93" t="s">
        <v>145</v>
      </c>
      <c r="BM579" s="93" t="s">
        <v>877</v>
      </c>
    </row>
    <row r="580" spans="2:65" s="6" customFormat="1" ht="15.75" customHeight="1">
      <c r="B580" s="23"/>
      <c r="C580" s="150" t="s">
        <v>878</v>
      </c>
      <c r="D580" s="150" t="s">
        <v>141</v>
      </c>
      <c r="E580" s="148" t="s">
        <v>879</v>
      </c>
      <c r="F580" s="149" t="s">
        <v>880</v>
      </c>
      <c r="G580" s="150" t="s">
        <v>144</v>
      </c>
      <c r="H580" s="151">
        <v>1</v>
      </c>
      <c r="I580" s="152"/>
      <c r="J580" s="153">
        <f>ROUND($I$580*$H$580,2)</f>
        <v>0</v>
      </c>
      <c r="K580" s="149"/>
      <c r="L580" s="43"/>
      <c r="M580" s="154"/>
      <c r="N580" s="155" t="s">
        <v>44</v>
      </c>
      <c r="O580" s="24"/>
      <c r="P580" s="156">
        <f>$O$580*$H$580</f>
        <v>0</v>
      </c>
      <c r="Q580" s="156">
        <v>0</v>
      </c>
      <c r="R580" s="156">
        <f>$Q$580*$H$580</f>
        <v>0</v>
      </c>
      <c r="S580" s="156">
        <v>0.16</v>
      </c>
      <c r="T580" s="157">
        <f>$S$580*$H$580</f>
        <v>0.16</v>
      </c>
      <c r="AR580" s="93" t="s">
        <v>145</v>
      </c>
      <c r="AT580" s="93" t="s">
        <v>141</v>
      </c>
      <c r="AU580" s="93" t="s">
        <v>82</v>
      </c>
      <c r="AY580" s="93" t="s">
        <v>139</v>
      </c>
      <c r="BE580" s="158">
        <f>IF($N$580="základní",$J$580,0)</f>
        <v>0</v>
      </c>
      <c r="BF580" s="158">
        <f>IF($N$580="snížená",$J$580,0)</f>
        <v>0</v>
      </c>
      <c r="BG580" s="158">
        <f>IF($N$580="zákl. přenesená",$J$580,0)</f>
        <v>0</v>
      </c>
      <c r="BH580" s="158">
        <f>IF($N$580="sníž. přenesená",$J$580,0)</f>
        <v>0</v>
      </c>
      <c r="BI580" s="158">
        <f>IF($N$580="nulová",$J$580,0)</f>
        <v>0</v>
      </c>
      <c r="BJ580" s="93" t="s">
        <v>20</v>
      </c>
      <c r="BK580" s="158">
        <f>ROUND($I$580*$H$580,2)</f>
        <v>0</v>
      </c>
      <c r="BL580" s="93" t="s">
        <v>145</v>
      </c>
      <c r="BM580" s="93" t="s">
        <v>881</v>
      </c>
    </row>
    <row r="581" spans="2:63" s="134" customFormat="1" ht="30.75" customHeight="1">
      <c r="B581" s="135"/>
      <c r="C581" s="136"/>
      <c r="D581" s="136" t="s">
        <v>72</v>
      </c>
      <c r="E581" s="145" t="s">
        <v>757</v>
      </c>
      <c r="F581" s="145" t="s">
        <v>882</v>
      </c>
      <c r="G581" s="136"/>
      <c r="H581" s="136"/>
      <c r="J581" s="146">
        <f>$BK$581</f>
        <v>0</v>
      </c>
      <c r="K581" s="136"/>
      <c r="L581" s="139"/>
      <c r="M581" s="140"/>
      <c r="N581" s="136"/>
      <c r="O581" s="136"/>
      <c r="P581" s="141">
        <f>SUM($P$582:$P$619)</f>
        <v>0</v>
      </c>
      <c r="Q581" s="136"/>
      <c r="R581" s="141">
        <f>SUM($R$582:$R$619)</f>
        <v>0</v>
      </c>
      <c r="S581" s="136"/>
      <c r="T581" s="142">
        <f>SUM($T$582:$T$619)</f>
        <v>0</v>
      </c>
      <c r="AR581" s="143" t="s">
        <v>20</v>
      </c>
      <c r="AT581" s="143" t="s">
        <v>72</v>
      </c>
      <c r="AU581" s="143" t="s">
        <v>20</v>
      </c>
      <c r="AY581" s="143" t="s">
        <v>139</v>
      </c>
      <c r="BK581" s="144">
        <f>SUM($BK$582:$BK$619)</f>
        <v>0</v>
      </c>
    </row>
    <row r="582" spans="2:65" s="6" customFormat="1" ht="15.75" customHeight="1">
      <c r="B582" s="23"/>
      <c r="C582" s="150" t="s">
        <v>883</v>
      </c>
      <c r="D582" s="150" t="s">
        <v>141</v>
      </c>
      <c r="E582" s="148" t="s">
        <v>884</v>
      </c>
      <c r="F582" s="149" t="s">
        <v>885</v>
      </c>
      <c r="G582" s="150" t="s">
        <v>222</v>
      </c>
      <c r="H582" s="151">
        <v>958.6</v>
      </c>
      <c r="I582" s="152"/>
      <c r="J582" s="153">
        <f>ROUND($I$582*$H$582,2)</f>
        <v>0</v>
      </c>
      <c r="K582" s="149"/>
      <c r="L582" s="43"/>
      <c r="M582" s="154"/>
      <c r="N582" s="155" t="s">
        <v>44</v>
      </c>
      <c r="O582" s="24"/>
      <c r="P582" s="156">
        <f>$O$582*$H$582</f>
        <v>0</v>
      </c>
      <c r="Q582" s="156">
        <v>0</v>
      </c>
      <c r="R582" s="156">
        <f>$Q$582*$H$582</f>
        <v>0</v>
      </c>
      <c r="S582" s="156">
        <v>0</v>
      </c>
      <c r="T582" s="157">
        <f>$S$582*$H$582</f>
        <v>0</v>
      </c>
      <c r="AR582" s="93" t="s">
        <v>145</v>
      </c>
      <c r="AT582" s="93" t="s">
        <v>141</v>
      </c>
      <c r="AU582" s="93" t="s">
        <v>82</v>
      </c>
      <c r="AY582" s="93" t="s">
        <v>139</v>
      </c>
      <c r="BE582" s="158">
        <f>IF($N$582="základní",$J$582,0)</f>
        <v>0</v>
      </c>
      <c r="BF582" s="158">
        <f>IF($N$582="snížená",$J$582,0)</f>
        <v>0</v>
      </c>
      <c r="BG582" s="158">
        <f>IF($N$582="zákl. přenesená",$J$582,0)</f>
        <v>0</v>
      </c>
      <c r="BH582" s="158">
        <f>IF($N$582="sníž. přenesená",$J$582,0)</f>
        <v>0</v>
      </c>
      <c r="BI582" s="158">
        <f>IF($N$582="nulová",$J$582,0)</f>
        <v>0</v>
      </c>
      <c r="BJ582" s="93" t="s">
        <v>20</v>
      </c>
      <c r="BK582" s="158">
        <f>ROUND($I$582*$H$582,2)</f>
        <v>0</v>
      </c>
      <c r="BL582" s="93" t="s">
        <v>145</v>
      </c>
      <c r="BM582" s="93" t="s">
        <v>886</v>
      </c>
    </row>
    <row r="583" spans="2:51" s="6" customFormat="1" ht="15.75" customHeight="1">
      <c r="B583" s="159"/>
      <c r="C583" s="160"/>
      <c r="D583" s="161" t="s">
        <v>147</v>
      </c>
      <c r="E583" s="162"/>
      <c r="F583" s="162" t="s">
        <v>887</v>
      </c>
      <c r="G583" s="160"/>
      <c r="H583" s="160"/>
      <c r="J583" s="160"/>
      <c r="K583" s="160"/>
      <c r="L583" s="163"/>
      <c r="M583" s="164"/>
      <c r="N583" s="160"/>
      <c r="O583" s="160"/>
      <c r="P583" s="160"/>
      <c r="Q583" s="160"/>
      <c r="R583" s="160"/>
      <c r="S583" s="160"/>
      <c r="T583" s="165"/>
      <c r="AT583" s="166" t="s">
        <v>147</v>
      </c>
      <c r="AU583" s="166" t="s">
        <v>82</v>
      </c>
      <c r="AV583" s="166" t="s">
        <v>20</v>
      </c>
      <c r="AW583" s="166" t="s">
        <v>97</v>
      </c>
      <c r="AX583" s="166" t="s">
        <v>73</v>
      </c>
      <c r="AY583" s="166" t="s">
        <v>139</v>
      </c>
    </row>
    <row r="584" spans="2:51" s="6" customFormat="1" ht="15.75" customHeight="1">
      <c r="B584" s="167"/>
      <c r="C584" s="168"/>
      <c r="D584" s="169" t="s">
        <v>147</v>
      </c>
      <c r="E584" s="168"/>
      <c r="F584" s="170" t="s">
        <v>888</v>
      </c>
      <c r="G584" s="168"/>
      <c r="H584" s="171">
        <v>956.75</v>
      </c>
      <c r="J584" s="168"/>
      <c r="K584" s="168"/>
      <c r="L584" s="172"/>
      <c r="M584" s="173"/>
      <c r="N584" s="168"/>
      <c r="O584" s="168"/>
      <c r="P584" s="168"/>
      <c r="Q584" s="168"/>
      <c r="R584" s="168"/>
      <c r="S584" s="168"/>
      <c r="T584" s="174"/>
      <c r="AT584" s="175" t="s">
        <v>147</v>
      </c>
      <c r="AU584" s="175" t="s">
        <v>82</v>
      </c>
      <c r="AV584" s="175" t="s">
        <v>82</v>
      </c>
      <c r="AW584" s="175" t="s">
        <v>97</v>
      </c>
      <c r="AX584" s="175" t="s">
        <v>73</v>
      </c>
      <c r="AY584" s="175" t="s">
        <v>139</v>
      </c>
    </row>
    <row r="585" spans="2:51" s="6" customFormat="1" ht="15.75" customHeight="1">
      <c r="B585" s="159"/>
      <c r="C585" s="160"/>
      <c r="D585" s="169" t="s">
        <v>147</v>
      </c>
      <c r="E585" s="160"/>
      <c r="F585" s="162" t="s">
        <v>889</v>
      </c>
      <c r="G585" s="160"/>
      <c r="H585" s="160"/>
      <c r="J585" s="160"/>
      <c r="K585" s="160"/>
      <c r="L585" s="163"/>
      <c r="M585" s="164"/>
      <c r="N585" s="160"/>
      <c r="O585" s="160"/>
      <c r="P585" s="160"/>
      <c r="Q585" s="160"/>
      <c r="R585" s="160"/>
      <c r="S585" s="160"/>
      <c r="T585" s="165"/>
      <c r="AT585" s="166" t="s">
        <v>147</v>
      </c>
      <c r="AU585" s="166" t="s">
        <v>82</v>
      </c>
      <c r="AV585" s="166" t="s">
        <v>20</v>
      </c>
      <c r="AW585" s="166" t="s">
        <v>97</v>
      </c>
      <c r="AX585" s="166" t="s">
        <v>73</v>
      </c>
      <c r="AY585" s="166" t="s">
        <v>139</v>
      </c>
    </row>
    <row r="586" spans="2:51" s="6" customFormat="1" ht="15.75" customHeight="1">
      <c r="B586" s="167"/>
      <c r="C586" s="168"/>
      <c r="D586" s="169" t="s">
        <v>147</v>
      </c>
      <c r="E586" s="168"/>
      <c r="F586" s="170" t="s">
        <v>890</v>
      </c>
      <c r="G586" s="168"/>
      <c r="H586" s="171">
        <v>1.85</v>
      </c>
      <c r="J586" s="168"/>
      <c r="K586" s="168"/>
      <c r="L586" s="172"/>
      <c r="M586" s="173"/>
      <c r="N586" s="168"/>
      <c r="O586" s="168"/>
      <c r="P586" s="168"/>
      <c r="Q586" s="168"/>
      <c r="R586" s="168"/>
      <c r="S586" s="168"/>
      <c r="T586" s="174"/>
      <c r="AT586" s="175" t="s">
        <v>147</v>
      </c>
      <c r="AU586" s="175" t="s">
        <v>82</v>
      </c>
      <c r="AV586" s="175" t="s">
        <v>82</v>
      </c>
      <c r="AW586" s="175" t="s">
        <v>97</v>
      </c>
      <c r="AX586" s="175" t="s">
        <v>73</v>
      </c>
      <c r="AY586" s="175" t="s">
        <v>139</v>
      </c>
    </row>
    <row r="587" spans="2:51" s="6" customFormat="1" ht="15.75" customHeight="1">
      <c r="B587" s="176"/>
      <c r="C587" s="177"/>
      <c r="D587" s="169" t="s">
        <v>147</v>
      </c>
      <c r="E587" s="177"/>
      <c r="F587" s="178" t="s">
        <v>179</v>
      </c>
      <c r="G587" s="177"/>
      <c r="H587" s="179">
        <v>958.6</v>
      </c>
      <c r="J587" s="177"/>
      <c r="K587" s="177"/>
      <c r="L587" s="180"/>
      <c r="M587" s="181"/>
      <c r="N587" s="177"/>
      <c r="O587" s="177"/>
      <c r="P587" s="177"/>
      <c r="Q587" s="177"/>
      <c r="R587" s="177"/>
      <c r="S587" s="177"/>
      <c r="T587" s="182"/>
      <c r="AT587" s="183" t="s">
        <v>147</v>
      </c>
      <c r="AU587" s="183" t="s">
        <v>82</v>
      </c>
      <c r="AV587" s="183" t="s">
        <v>145</v>
      </c>
      <c r="AW587" s="183" t="s">
        <v>97</v>
      </c>
      <c r="AX587" s="183" t="s">
        <v>20</v>
      </c>
      <c r="AY587" s="183" t="s">
        <v>139</v>
      </c>
    </row>
    <row r="588" spans="2:65" s="6" customFormat="1" ht="15.75" customHeight="1">
      <c r="B588" s="23"/>
      <c r="C588" s="147" t="s">
        <v>891</v>
      </c>
      <c r="D588" s="147" t="s">
        <v>141</v>
      </c>
      <c r="E588" s="148" t="s">
        <v>892</v>
      </c>
      <c r="F588" s="149" t="s">
        <v>893</v>
      </c>
      <c r="G588" s="150" t="s">
        <v>222</v>
      </c>
      <c r="H588" s="151">
        <v>15337.6</v>
      </c>
      <c r="I588" s="152"/>
      <c r="J588" s="153">
        <f>ROUND($I$588*$H$588,2)</f>
        <v>0</v>
      </c>
      <c r="K588" s="149"/>
      <c r="L588" s="43"/>
      <c r="M588" s="154"/>
      <c r="N588" s="155" t="s">
        <v>44</v>
      </c>
      <c r="O588" s="24"/>
      <c r="P588" s="156">
        <f>$O$588*$H$588</f>
        <v>0</v>
      </c>
      <c r="Q588" s="156">
        <v>0</v>
      </c>
      <c r="R588" s="156">
        <f>$Q$588*$H$588</f>
        <v>0</v>
      </c>
      <c r="S588" s="156">
        <v>0</v>
      </c>
      <c r="T588" s="157">
        <f>$S$588*$H$588</f>
        <v>0</v>
      </c>
      <c r="AR588" s="93" t="s">
        <v>145</v>
      </c>
      <c r="AT588" s="93" t="s">
        <v>141</v>
      </c>
      <c r="AU588" s="93" t="s">
        <v>82</v>
      </c>
      <c r="AY588" s="6" t="s">
        <v>139</v>
      </c>
      <c r="BE588" s="158">
        <f>IF($N$588="základní",$J$588,0)</f>
        <v>0</v>
      </c>
      <c r="BF588" s="158">
        <f>IF($N$588="snížená",$J$588,0)</f>
        <v>0</v>
      </c>
      <c r="BG588" s="158">
        <f>IF($N$588="zákl. přenesená",$J$588,0)</f>
        <v>0</v>
      </c>
      <c r="BH588" s="158">
        <f>IF($N$588="sníž. přenesená",$J$588,0)</f>
        <v>0</v>
      </c>
      <c r="BI588" s="158">
        <f>IF($N$588="nulová",$J$588,0)</f>
        <v>0</v>
      </c>
      <c r="BJ588" s="93" t="s">
        <v>20</v>
      </c>
      <c r="BK588" s="158">
        <f>ROUND($I$588*$H$588,2)</f>
        <v>0</v>
      </c>
      <c r="BL588" s="93" t="s">
        <v>145</v>
      </c>
      <c r="BM588" s="93" t="s">
        <v>894</v>
      </c>
    </row>
    <row r="589" spans="2:51" s="6" customFormat="1" ht="15.75" customHeight="1">
      <c r="B589" s="159"/>
      <c r="C589" s="160"/>
      <c r="D589" s="161" t="s">
        <v>147</v>
      </c>
      <c r="E589" s="162"/>
      <c r="F589" s="162" t="s">
        <v>895</v>
      </c>
      <c r="G589" s="160"/>
      <c r="H589" s="160"/>
      <c r="J589" s="160"/>
      <c r="K589" s="160"/>
      <c r="L589" s="163"/>
      <c r="M589" s="164"/>
      <c r="N589" s="160"/>
      <c r="O589" s="160"/>
      <c r="P589" s="160"/>
      <c r="Q589" s="160"/>
      <c r="R589" s="160"/>
      <c r="S589" s="160"/>
      <c r="T589" s="165"/>
      <c r="AT589" s="166" t="s">
        <v>147</v>
      </c>
      <c r="AU589" s="166" t="s">
        <v>82</v>
      </c>
      <c r="AV589" s="166" t="s">
        <v>20</v>
      </c>
      <c r="AW589" s="166" t="s">
        <v>97</v>
      </c>
      <c r="AX589" s="166" t="s">
        <v>73</v>
      </c>
      <c r="AY589" s="166" t="s">
        <v>139</v>
      </c>
    </row>
    <row r="590" spans="2:51" s="6" customFormat="1" ht="15.75" customHeight="1">
      <c r="B590" s="167"/>
      <c r="C590" s="168"/>
      <c r="D590" s="169" t="s">
        <v>147</v>
      </c>
      <c r="E590" s="168"/>
      <c r="F590" s="170" t="s">
        <v>896</v>
      </c>
      <c r="G590" s="168"/>
      <c r="H590" s="171">
        <v>15337.6</v>
      </c>
      <c r="J590" s="168"/>
      <c r="K590" s="168"/>
      <c r="L590" s="172"/>
      <c r="M590" s="173"/>
      <c r="N590" s="168"/>
      <c r="O590" s="168"/>
      <c r="P590" s="168"/>
      <c r="Q590" s="168"/>
      <c r="R590" s="168"/>
      <c r="S590" s="168"/>
      <c r="T590" s="174"/>
      <c r="AT590" s="175" t="s">
        <v>147</v>
      </c>
      <c r="AU590" s="175" t="s">
        <v>82</v>
      </c>
      <c r="AV590" s="175" t="s">
        <v>82</v>
      </c>
      <c r="AW590" s="175" t="s">
        <v>97</v>
      </c>
      <c r="AX590" s="175" t="s">
        <v>20</v>
      </c>
      <c r="AY590" s="175" t="s">
        <v>139</v>
      </c>
    </row>
    <row r="591" spans="2:65" s="6" customFormat="1" ht="15.75" customHeight="1">
      <c r="B591" s="23"/>
      <c r="C591" s="147" t="s">
        <v>897</v>
      </c>
      <c r="D591" s="147" t="s">
        <v>141</v>
      </c>
      <c r="E591" s="148" t="s">
        <v>898</v>
      </c>
      <c r="F591" s="149" t="s">
        <v>899</v>
      </c>
      <c r="G591" s="150" t="s">
        <v>222</v>
      </c>
      <c r="H591" s="151">
        <v>233.385</v>
      </c>
      <c r="I591" s="152"/>
      <c r="J591" s="153">
        <f>ROUND($I$591*$H$591,2)</f>
        <v>0</v>
      </c>
      <c r="K591" s="149"/>
      <c r="L591" s="43"/>
      <c r="M591" s="154"/>
      <c r="N591" s="155" t="s">
        <v>44</v>
      </c>
      <c r="O591" s="24"/>
      <c r="P591" s="156">
        <f>$O$591*$H$591</f>
        <v>0</v>
      </c>
      <c r="Q591" s="156">
        <v>0</v>
      </c>
      <c r="R591" s="156">
        <f>$Q$591*$H$591</f>
        <v>0</v>
      </c>
      <c r="S591" s="156">
        <v>0</v>
      </c>
      <c r="T591" s="157">
        <f>$S$591*$H$591</f>
        <v>0</v>
      </c>
      <c r="AR591" s="93" t="s">
        <v>145</v>
      </c>
      <c r="AT591" s="93" t="s">
        <v>141</v>
      </c>
      <c r="AU591" s="93" t="s">
        <v>82</v>
      </c>
      <c r="AY591" s="6" t="s">
        <v>139</v>
      </c>
      <c r="BE591" s="158">
        <f>IF($N$591="základní",$J$591,0)</f>
        <v>0</v>
      </c>
      <c r="BF591" s="158">
        <f>IF($N$591="snížená",$J$591,0)</f>
        <v>0</v>
      </c>
      <c r="BG591" s="158">
        <f>IF($N$591="zákl. přenesená",$J$591,0)</f>
        <v>0</v>
      </c>
      <c r="BH591" s="158">
        <f>IF($N$591="sníž. přenesená",$J$591,0)</f>
        <v>0</v>
      </c>
      <c r="BI591" s="158">
        <f>IF($N$591="nulová",$J$591,0)</f>
        <v>0</v>
      </c>
      <c r="BJ591" s="93" t="s">
        <v>20</v>
      </c>
      <c r="BK591" s="158">
        <f>ROUND($I$591*$H$591,2)</f>
        <v>0</v>
      </c>
      <c r="BL591" s="93" t="s">
        <v>145</v>
      </c>
      <c r="BM591" s="93" t="s">
        <v>900</v>
      </c>
    </row>
    <row r="592" spans="2:51" s="6" customFormat="1" ht="15.75" customHeight="1">
      <c r="B592" s="159"/>
      <c r="C592" s="160"/>
      <c r="D592" s="161" t="s">
        <v>147</v>
      </c>
      <c r="E592" s="162"/>
      <c r="F592" s="162" t="s">
        <v>901</v>
      </c>
      <c r="G592" s="160"/>
      <c r="H592" s="160"/>
      <c r="J592" s="160"/>
      <c r="K592" s="160"/>
      <c r="L592" s="163"/>
      <c r="M592" s="164"/>
      <c r="N592" s="160"/>
      <c r="O592" s="160"/>
      <c r="P592" s="160"/>
      <c r="Q592" s="160"/>
      <c r="R592" s="160"/>
      <c r="S592" s="160"/>
      <c r="T592" s="165"/>
      <c r="AT592" s="166" t="s">
        <v>147</v>
      </c>
      <c r="AU592" s="166" t="s">
        <v>82</v>
      </c>
      <c r="AV592" s="166" t="s">
        <v>20</v>
      </c>
      <c r="AW592" s="166" t="s">
        <v>97</v>
      </c>
      <c r="AX592" s="166" t="s">
        <v>73</v>
      </c>
      <c r="AY592" s="166" t="s">
        <v>139</v>
      </c>
    </row>
    <row r="593" spans="2:51" s="6" customFormat="1" ht="15.75" customHeight="1">
      <c r="B593" s="167"/>
      <c r="C593" s="168"/>
      <c r="D593" s="169" t="s">
        <v>147</v>
      </c>
      <c r="E593" s="168"/>
      <c r="F593" s="170" t="s">
        <v>902</v>
      </c>
      <c r="G593" s="168"/>
      <c r="H593" s="171">
        <v>1191.985</v>
      </c>
      <c r="J593" s="168"/>
      <c r="K593" s="168"/>
      <c r="L593" s="172"/>
      <c r="M593" s="173"/>
      <c r="N593" s="168"/>
      <c r="O593" s="168"/>
      <c r="P593" s="168"/>
      <c r="Q593" s="168"/>
      <c r="R593" s="168"/>
      <c r="S593" s="168"/>
      <c r="T593" s="174"/>
      <c r="AT593" s="175" t="s">
        <v>147</v>
      </c>
      <c r="AU593" s="175" t="s">
        <v>82</v>
      </c>
      <c r="AV593" s="175" t="s">
        <v>82</v>
      </c>
      <c r="AW593" s="175" t="s">
        <v>97</v>
      </c>
      <c r="AX593" s="175" t="s">
        <v>73</v>
      </c>
      <c r="AY593" s="175" t="s">
        <v>139</v>
      </c>
    </row>
    <row r="594" spans="2:51" s="6" customFormat="1" ht="15.75" customHeight="1">
      <c r="B594" s="159"/>
      <c r="C594" s="160"/>
      <c r="D594" s="169" t="s">
        <v>147</v>
      </c>
      <c r="E594" s="160"/>
      <c r="F594" s="162" t="s">
        <v>903</v>
      </c>
      <c r="G594" s="160"/>
      <c r="H594" s="160"/>
      <c r="J594" s="160"/>
      <c r="K594" s="160"/>
      <c r="L594" s="163"/>
      <c r="M594" s="164"/>
      <c r="N594" s="160"/>
      <c r="O594" s="160"/>
      <c r="P594" s="160"/>
      <c r="Q594" s="160"/>
      <c r="R594" s="160"/>
      <c r="S594" s="160"/>
      <c r="T594" s="165"/>
      <c r="AT594" s="166" t="s">
        <v>147</v>
      </c>
      <c r="AU594" s="166" t="s">
        <v>82</v>
      </c>
      <c r="AV594" s="166" t="s">
        <v>20</v>
      </c>
      <c r="AW594" s="166" t="s">
        <v>97</v>
      </c>
      <c r="AX594" s="166" t="s">
        <v>73</v>
      </c>
      <c r="AY594" s="166" t="s">
        <v>139</v>
      </c>
    </row>
    <row r="595" spans="2:51" s="6" customFormat="1" ht="15.75" customHeight="1">
      <c r="B595" s="167"/>
      <c r="C595" s="168"/>
      <c r="D595" s="169" t="s">
        <v>147</v>
      </c>
      <c r="E595" s="168"/>
      <c r="F595" s="170" t="s">
        <v>904</v>
      </c>
      <c r="G595" s="168"/>
      <c r="H595" s="171">
        <v>-958.6</v>
      </c>
      <c r="J595" s="168"/>
      <c r="K595" s="168"/>
      <c r="L595" s="172"/>
      <c r="M595" s="173"/>
      <c r="N595" s="168"/>
      <c r="O595" s="168"/>
      <c r="P595" s="168"/>
      <c r="Q595" s="168"/>
      <c r="R595" s="168"/>
      <c r="S595" s="168"/>
      <c r="T595" s="174"/>
      <c r="AT595" s="175" t="s">
        <v>147</v>
      </c>
      <c r="AU595" s="175" t="s">
        <v>82</v>
      </c>
      <c r="AV595" s="175" t="s">
        <v>82</v>
      </c>
      <c r="AW595" s="175" t="s">
        <v>97</v>
      </c>
      <c r="AX595" s="175" t="s">
        <v>73</v>
      </c>
      <c r="AY595" s="175" t="s">
        <v>139</v>
      </c>
    </row>
    <row r="596" spans="2:51" s="6" customFormat="1" ht="15.75" customHeight="1">
      <c r="B596" s="176"/>
      <c r="C596" s="177"/>
      <c r="D596" s="169" t="s">
        <v>147</v>
      </c>
      <c r="E596" s="177"/>
      <c r="F596" s="178" t="s">
        <v>179</v>
      </c>
      <c r="G596" s="177"/>
      <c r="H596" s="179">
        <v>233.385</v>
      </c>
      <c r="J596" s="177"/>
      <c r="K596" s="177"/>
      <c r="L596" s="180"/>
      <c r="M596" s="181"/>
      <c r="N596" s="177"/>
      <c r="O596" s="177"/>
      <c r="P596" s="177"/>
      <c r="Q596" s="177"/>
      <c r="R596" s="177"/>
      <c r="S596" s="177"/>
      <c r="T596" s="182"/>
      <c r="AT596" s="183" t="s">
        <v>147</v>
      </c>
      <c r="AU596" s="183" t="s">
        <v>82</v>
      </c>
      <c r="AV596" s="183" t="s">
        <v>145</v>
      </c>
      <c r="AW596" s="183" t="s">
        <v>97</v>
      </c>
      <c r="AX596" s="183" t="s">
        <v>20</v>
      </c>
      <c r="AY596" s="183" t="s">
        <v>139</v>
      </c>
    </row>
    <row r="597" spans="2:65" s="6" customFormat="1" ht="15.75" customHeight="1">
      <c r="B597" s="23"/>
      <c r="C597" s="147" t="s">
        <v>905</v>
      </c>
      <c r="D597" s="147" t="s">
        <v>141</v>
      </c>
      <c r="E597" s="148" t="s">
        <v>906</v>
      </c>
      <c r="F597" s="149" t="s">
        <v>907</v>
      </c>
      <c r="G597" s="150" t="s">
        <v>222</v>
      </c>
      <c r="H597" s="151">
        <v>3734.16</v>
      </c>
      <c r="I597" s="152"/>
      <c r="J597" s="153">
        <f>ROUND($I$597*$H$597,2)</f>
        <v>0</v>
      </c>
      <c r="K597" s="149"/>
      <c r="L597" s="43"/>
      <c r="M597" s="154"/>
      <c r="N597" s="155" t="s">
        <v>44</v>
      </c>
      <c r="O597" s="24"/>
      <c r="P597" s="156">
        <f>$O$597*$H$597</f>
        <v>0</v>
      </c>
      <c r="Q597" s="156">
        <v>0</v>
      </c>
      <c r="R597" s="156">
        <f>$Q$597*$H$597</f>
        <v>0</v>
      </c>
      <c r="S597" s="156">
        <v>0</v>
      </c>
      <c r="T597" s="157">
        <f>$S$597*$H$597</f>
        <v>0</v>
      </c>
      <c r="AR597" s="93" t="s">
        <v>145</v>
      </c>
      <c r="AT597" s="93" t="s">
        <v>141</v>
      </c>
      <c r="AU597" s="93" t="s">
        <v>82</v>
      </c>
      <c r="AY597" s="6" t="s">
        <v>139</v>
      </c>
      <c r="BE597" s="158">
        <f>IF($N$597="základní",$J$597,0)</f>
        <v>0</v>
      </c>
      <c r="BF597" s="158">
        <f>IF($N$597="snížená",$J$597,0)</f>
        <v>0</v>
      </c>
      <c r="BG597" s="158">
        <f>IF($N$597="zákl. přenesená",$J$597,0)</f>
        <v>0</v>
      </c>
      <c r="BH597" s="158">
        <f>IF($N$597="sníž. přenesená",$J$597,0)</f>
        <v>0</v>
      </c>
      <c r="BI597" s="158">
        <f>IF($N$597="nulová",$J$597,0)</f>
        <v>0</v>
      </c>
      <c r="BJ597" s="93" t="s">
        <v>20</v>
      </c>
      <c r="BK597" s="158">
        <f>ROUND($I$597*$H$597,2)</f>
        <v>0</v>
      </c>
      <c r="BL597" s="93" t="s">
        <v>145</v>
      </c>
      <c r="BM597" s="93" t="s">
        <v>908</v>
      </c>
    </row>
    <row r="598" spans="2:51" s="6" customFormat="1" ht="15.75" customHeight="1">
      <c r="B598" s="159"/>
      <c r="C598" s="160"/>
      <c r="D598" s="161" t="s">
        <v>147</v>
      </c>
      <c r="E598" s="162"/>
      <c r="F598" s="162" t="s">
        <v>895</v>
      </c>
      <c r="G598" s="160"/>
      <c r="H598" s="160"/>
      <c r="J598" s="160"/>
      <c r="K598" s="160"/>
      <c r="L598" s="163"/>
      <c r="M598" s="164"/>
      <c r="N598" s="160"/>
      <c r="O598" s="160"/>
      <c r="P598" s="160"/>
      <c r="Q598" s="160"/>
      <c r="R598" s="160"/>
      <c r="S598" s="160"/>
      <c r="T598" s="165"/>
      <c r="AT598" s="166" t="s">
        <v>147</v>
      </c>
      <c r="AU598" s="166" t="s">
        <v>82</v>
      </c>
      <c r="AV598" s="166" t="s">
        <v>20</v>
      </c>
      <c r="AW598" s="166" t="s">
        <v>97</v>
      </c>
      <c r="AX598" s="166" t="s">
        <v>73</v>
      </c>
      <c r="AY598" s="166" t="s">
        <v>139</v>
      </c>
    </row>
    <row r="599" spans="2:51" s="6" customFormat="1" ht="15.75" customHeight="1">
      <c r="B599" s="167"/>
      <c r="C599" s="168"/>
      <c r="D599" s="169" t="s">
        <v>147</v>
      </c>
      <c r="E599" s="168"/>
      <c r="F599" s="170" t="s">
        <v>909</v>
      </c>
      <c r="G599" s="168"/>
      <c r="H599" s="171">
        <v>3734.16</v>
      </c>
      <c r="J599" s="168"/>
      <c r="K599" s="168"/>
      <c r="L599" s="172"/>
      <c r="M599" s="173"/>
      <c r="N599" s="168"/>
      <c r="O599" s="168"/>
      <c r="P599" s="168"/>
      <c r="Q599" s="168"/>
      <c r="R599" s="168"/>
      <c r="S599" s="168"/>
      <c r="T599" s="174"/>
      <c r="AT599" s="175" t="s">
        <v>147</v>
      </c>
      <c r="AU599" s="175" t="s">
        <v>82</v>
      </c>
      <c r="AV599" s="175" t="s">
        <v>82</v>
      </c>
      <c r="AW599" s="175" t="s">
        <v>97</v>
      </c>
      <c r="AX599" s="175" t="s">
        <v>20</v>
      </c>
      <c r="AY599" s="175" t="s">
        <v>139</v>
      </c>
    </row>
    <row r="600" spans="2:65" s="6" customFormat="1" ht="15.75" customHeight="1">
      <c r="B600" s="23"/>
      <c r="C600" s="147" t="s">
        <v>910</v>
      </c>
      <c r="D600" s="147" t="s">
        <v>141</v>
      </c>
      <c r="E600" s="148" t="s">
        <v>911</v>
      </c>
      <c r="F600" s="149" t="s">
        <v>912</v>
      </c>
      <c r="G600" s="150" t="s">
        <v>222</v>
      </c>
      <c r="H600" s="151">
        <v>956.75</v>
      </c>
      <c r="I600" s="152"/>
      <c r="J600" s="153">
        <f>ROUND($I$600*$H$600,2)</f>
        <v>0</v>
      </c>
      <c r="K600" s="149"/>
      <c r="L600" s="43"/>
      <c r="M600" s="154"/>
      <c r="N600" s="155" t="s">
        <v>44</v>
      </c>
      <c r="O600" s="24"/>
      <c r="P600" s="156">
        <f>$O$600*$H$600</f>
        <v>0</v>
      </c>
      <c r="Q600" s="156">
        <v>0</v>
      </c>
      <c r="R600" s="156">
        <f>$Q$600*$H$600</f>
        <v>0</v>
      </c>
      <c r="S600" s="156">
        <v>0</v>
      </c>
      <c r="T600" s="157">
        <f>$S$600*$H$600</f>
        <v>0</v>
      </c>
      <c r="AR600" s="93" t="s">
        <v>145</v>
      </c>
      <c r="AT600" s="93" t="s">
        <v>141</v>
      </c>
      <c r="AU600" s="93" t="s">
        <v>82</v>
      </c>
      <c r="AY600" s="6" t="s">
        <v>139</v>
      </c>
      <c r="BE600" s="158">
        <f>IF($N$600="základní",$J$600,0)</f>
        <v>0</v>
      </c>
      <c r="BF600" s="158">
        <f>IF($N$600="snížená",$J$600,0)</f>
        <v>0</v>
      </c>
      <c r="BG600" s="158">
        <f>IF($N$600="zákl. přenesená",$J$600,0)</f>
        <v>0</v>
      </c>
      <c r="BH600" s="158">
        <f>IF($N$600="sníž. přenesená",$J$600,0)</f>
        <v>0</v>
      </c>
      <c r="BI600" s="158">
        <f>IF($N$600="nulová",$J$600,0)</f>
        <v>0</v>
      </c>
      <c r="BJ600" s="93" t="s">
        <v>20</v>
      </c>
      <c r="BK600" s="158">
        <f>ROUND($I$600*$H$600,2)</f>
        <v>0</v>
      </c>
      <c r="BL600" s="93" t="s">
        <v>145</v>
      </c>
      <c r="BM600" s="93" t="s">
        <v>913</v>
      </c>
    </row>
    <row r="601" spans="2:51" s="6" customFormat="1" ht="15.75" customHeight="1">
      <c r="B601" s="159"/>
      <c r="C601" s="160"/>
      <c r="D601" s="161" t="s">
        <v>147</v>
      </c>
      <c r="E601" s="162"/>
      <c r="F601" s="162" t="s">
        <v>887</v>
      </c>
      <c r="G601" s="160"/>
      <c r="H601" s="160"/>
      <c r="J601" s="160"/>
      <c r="K601" s="160"/>
      <c r="L601" s="163"/>
      <c r="M601" s="164"/>
      <c r="N601" s="160"/>
      <c r="O601" s="160"/>
      <c r="P601" s="160"/>
      <c r="Q601" s="160"/>
      <c r="R601" s="160"/>
      <c r="S601" s="160"/>
      <c r="T601" s="165"/>
      <c r="AT601" s="166" t="s">
        <v>147</v>
      </c>
      <c r="AU601" s="166" t="s">
        <v>82</v>
      </c>
      <c r="AV601" s="166" t="s">
        <v>20</v>
      </c>
      <c r="AW601" s="166" t="s">
        <v>97</v>
      </c>
      <c r="AX601" s="166" t="s">
        <v>73</v>
      </c>
      <c r="AY601" s="166" t="s">
        <v>139</v>
      </c>
    </row>
    <row r="602" spans="2:51" s="6" customFormat="1" ht="15.75" customHeight="1">
      <c r="B602" s="167"/>
      <c r="C602" s="168"/>
      <c r="D602" s="169" t="s">
        <v>147</v>
      </c>
      <c r="E602" s="168"/>
      <c r="F602" s="170" t="s">
        <v>888</v>
      </c>
      <c r="G602" s="168"/>
      <c r="H602" s="171">
        <v>956.75</v>
      </c>
      <c r="J602" s="168"/>
      <c r="K602" s="168"/>
      <c r="L602" s="172"/>
      <c r="M602" s="173"/>
      <c r="N602" s="168"/>
      <c r="O602" s="168"/>
      <c r="P602" s="168"/>
      <c r="Q602" s="168"/>
      <c r="R602" s="168"/>
      <c r="S602" s="168"/>
      <c r="T602" s="174"/>
      <c r="AT602" s="175" t="s">
        <v>147</v>
      </c>
      <c r="AU602" s="175" t="s">
        <v>82</v>
      </c>
      <c r="AV602" s="175" t="s">
        <v>82</v>
      </c>
      <c r="AW602" s="175" t="s">
        <v>97</v>
      </c>
      <c r="AX602" s="175" t="s">
        <v>20</v>
      </c>
      <c r="AY602" s="175" t="s">
        <v>139</v>
      </c>
    </row>
    <row r="603" spans="2:65" s="6" customFormat="1" ht="15.75" customHeight="1">
      <c r="B603" s="23"/>
      <c r="C603" s="147" t="s">
        <v>914</v>
      </c>
      <c r="D603" s="147" t="s">
        <v>141</v>
      </c>
      <c r="E603" s="148" t="s">
        <v>915</v>
      </c>
      <c r="F603" s="149" t="s">
        <v>916</v>
      </c>
      <c r="G603" s="150" t="s">
        <v>222</v>
      </c>
      <c r="H603" s="151">
        <v>235.235</v>
      </c>
      <c r="I603" s="152"/>
      <c r="J603" s="153">
        <f>ROUND($I$603*$H$603,2)</f>
        <v>0</v>
      </c>
      <c r="K603" s="149"/>
      <c r="L603" s="43"/>
      <c r="M603" s="154"/>
      <c r="N603" s="155" t="s">
        <v>44</v>
      </c>
      <c r="O603" s="24"/>
      <c r="P603" s="156">
        <f>$O$603*$H$603</f>
        <v>0</v>
      </c>
      <c r="Q603" s="156">
        <v>0</v>
      </c>
      <c r="R603" s="156">
        <f>$Q$603*$H$603</f>
        <v>0</v>
      </c>
      <c r="S603" s="156">
        <v>0</v>
      </c>
      <c r="T603" s="157">
        <f>$S$603*$H$603</f>
        <v>0</v>
      </c>
      <c r="AR603" s="93" t="s">
        <v>145</v>
      </c>
      <c r="AT603" s="93" t="s">
        <v>141</v>
      </c>
      <c r="AU603" s="93" t="s">
        <v>82</v>
      </c>
      <c r="AY603" s="6" t="s">
        <v>139</v>
      </c>
      <c r="BE603" s="158">
        <f>IF($N$603="základní",$J$603,0)</f>
        <v>0</v>
      </c>
      <c r="BF603" s="158">
        <f>IF($N$603="snížená",$J$603,0)</f>
        <v>0</v>
      </c>
      <c r="BG603" s="158">
        <f>IF($N$603="zákl. přenesená",$J$603,0)</f>
        <v>0</v>
      </c>
      <c r="BH603" s="158">
        <f>IF($N$603="sníž. přenesená",$J$603,0)</f>
        <v>0</v>
      </c>
      <c r="BI603" s="158">
        <f>IF($N$603="nulová",$J$603,0)</f>
        <v>0</v>
      </c>
      <c r="BJ603" s="93" t="s">
        <v>20</v>
      </c>
      <c r="BK603" s="158">
        <f>ROUND($I$603*$H$603,2)</f>
        <v>0</v>
      </c>
      <c r="BL603" s="93" t="s">
        <v>145</v>
      </c>
      <c r="BM603" s="93" t="s">
        <v>917</v>
      </c>
    </row>
    <row r="604" spans="2:51" s="6" customFormat="1" ht="15.75" customHeight="1">
      <c r="B604" s="159"/>
      <c r="C604" s="160"/>
      <c r="D604" s="161" t="s">
        <v>147</v>
      </c>
      <c r="E604" s="162"/>
      <c r="F604" s="162" t="s">
        <v>901</v>
      </c>
      <c r="G604" s="160"/>
      <c r="H604" s="160"/>
      <c r="J604" s="160"/>
      <c r="K604" s="160"/>
      <c r="L604" s="163"/>
      <c r="M604" s="164"/>
      <c r="N604" s="160"/>
      <c r="O604" s="160"/>
      <c r="P604" s="160"/>
      <c r="Q604" s="160"/>
      <c r="R604" s="160"/>
      <c r="S604" s="160"/>
      <c r="T604" s="165"/>
      <c r="AT604" s="166" t="s">
        <v>147</v>
      </c>
      <c r="AU604" s="166" t="s">
        <v>82</v>
      </c>
      <c r="AV604" s="166" t="s">
        <v>20</v>
      </c>
      <c r="AW604" s="166" t="s">
        <v>97</v>
      </c>
      <c r="AX604" s="166" t="s">
        <v>73</v>
      </c>
      <c r="AY604" s="166" t="s">
        <v>139</v>
      </c>
    </row>
    <row r="605" spans="2:51" s="6" customFormat="1" ht="15.75" customHeight="1">
      <c r="B605" s="167"/>
      <c r="C605" s="168"/>
      <c r="D605" s="169" t="s">
        <v>147</v>
      </c>
      <c r="E605" s="168"/>
      <c r="F605" s="170" t="s">
        <v>902</v>
      </c>
      <c r="G605" s="168"/>
      <c r="H605" s="171">
        <v>1191.985</v>
      </c>
      <c r="J605" s="168"/>
      <c r="K605" s="168"/>
      <c r="L605" s="172"/>
      <c r="M605" s="173"/>
      <c r="N605" s="168"/>
      <c r="O605" s="168"/>
      <c r="P605" s="168"/>
      <c r="Q605" s="168"/>
      <c r="R605" s="168"/>
      <c r="S605" s="168"/>
      <c r="T605" s="174"/>
      <c r="AT605" s="175" t="s">
        <v>147</v>
      </c>
      <c r="AU605" s="175" t="s">
        <v>82</v>
      </c>
      <c r="AV605" s="175" t="s">
        <v>82</v>
      </c>
      <c r="AW605" s="175" t="s">
        <v>97</v>
      </c>
      <c r="AX605" s="175" t="s">
        <v>73</v>
      </c>
      <c r="AY605" s="175" t="s">
        <v>139</v>
      </c>
    </row>
    <row r="606" spans="2:51" s="6" customFormat="1" ht="15.75" customHeight="1">
      <c r="B606" s="159"/>
      <c r="C606" s="160"/>
      <c r="D606" s="169" t="s">
        <v>147</v>
      </c>
      <c r="E606" s="160"/>
      <c r="F606" s="162" t="s">
        <v>903</v>
      </c>
      <c r="G606" s="160"/>
      <c r="H606" s="160"/>
      <c r="J606" s="160"/>
      <c r="K606" s="160"/>
      <c r="L606" s="163"/>
      <c r="M606" s="164"/>
      <c r="N606" s="160"/>
      <c r="O606" s="160"/>
      <c r="P606" s="160"/>
      <c r="Q606" s="160"/>
      <c r="R606" s="160"/>
      <c r="S606" s="160"/>
      <c r="T606" s="165"/>
      <c r="AT606" s="166" t="s">
        <v>147</v>
      </c>
      <c r="AU606" s="166" t="s">
        <v>82</v>
      </c>
      <c r="AV606" s="166" t="s">
        <v>20</v>
      </c>
      <c r="AW606" s="166" t="s">
        <v>97</v>
      </c>
      <c r="AX606" s="166" t="s">
        <v>73</v>
      </c>
      <c r="AY606" s="166" t="s">
        <v>139</v>
      </c>
    </row>
    <row r="607" spans="2:51" s="6" customFormat="1" ht="15.75" customHeight="1">
      <c r="B607" s="167"/>
      <c r="C607" s="168"/>
      <c r="D607" s="169" t="s">
        <v>147</v>
      </c>
      <c r="E607" s="168"/>
      <c r="F607" s="170" t="s">
        <v>918</v>
      </c>
      <c r="G607" s="168"/>
      <c r="H607" s="171">
        <v>-956.75</v>
      </c>
      <c r="J607" s="168"/>
      <c r="K607" s="168"/>
      <c r="L607" s="172"/>
      <c r="M607" s="173"/>
      <c r="N607" s="168"/>
      <c r="O607" s="168"/>
      <c r="P607" s="168"/>
      <c r="Q607" s="168"/>
      <c r="R607" s="168"/>
      <c r="S607" s="168"/>
      <c r="T607" s="174"/>
      <c r="AT607" s="175" t="s">
        <v>147</v>
      </c>
      <c r="AU607" s="175" t="s">
        <v>82</v>
      </c>
      <c r="AV607" s="175" t="s">
        <v>82</v>
      </c>
      <c r="AW607" s="175" t="s">
        <v>97</v>
      </c>
      <c r="AX607" s="175" t="s">
        <v>73</v>
      </c>
      <c r="AY607" s="175" t="s">
        <v>139</v>
      </c>
    </row>
    <row r="608" spans="2:51" s="6" customFormat="1" ht="15.75" customHeight="1">
      <c r="B608" s="176"/>
      <c r="C608" s="177"/>
      <c r="D608" s="169" t="s">
        <v>147</v>
      </c>
      <c r="E608" s="177"/>
      <c r="F608" s="178" t="s">
        <v>179</v>
      </c>
      <c r="G608" s="177"/>
      <c r="H608" s="179">
        <v>235.235</v>
      </c>
      <c r="J608" s="177"/>
      <c r="K608" s="177"/>
      <c r="L608" s="180"/>
      <c r="M608" s="181"/>
      <c r="N608" s="177"/>
      <c r="O608" s="177"/>
      <c r="P608" s="177"/>
      <c r="Q608" s="177"/>
      <c r="R608" s="177"/>
      <c r="S608" s="177"/>
      <c r="T608" s="182"/>
      <c r="AT608" s="183" t="s">
        <v>147</v>
      </c>
      <c r="AU608" s="183" t="s">
        <v>82</v>
      </c>
      <c r="AV608" s="183" t="s">
        <v>145</v>
      </c>
      <c r="AW608" s="183" t="s">
        <v>97</v>
      </c>
      <c r="AX608" s="183" t="s">
        <v>20</v>
      </c>
      <c r="AY608" s="183" t="s">
        <v>139</v>
      </c>
    </row>
    <row r="609" spans="2:65" s="6" customFormat="1" ht="15.75" customHeight="1">
      <c r="B609" s="23"/>
      <c r="C609" s="147" t="s">
        <v>919</v>
      </c>
      <c r="D609" s="147" t="s">
        <v>141</v>
      </c>
      <c r="E609" s="148" t="s">
        <v>920</v>
      </c>
      <c r="F609" s="149" t="s">
        <v>921</v>
      </c>
      <c r="G609" s="150" t="s">
        <v>222</v>
      </c>
      <c r="H609" s="151">
        <v>40.331</v>
      </c>
      <c r="I609" s="152"/>
      <c r="J609" s="153">
        <f>ROUND($I$609*$H$609,2)</f>
        <v>0</v>
      </c>
      <c r="K609" s="149"/>
      <c r="L609" s="43"/>
      <c r="M609" s="154"/>
      <c r="N609" s="155" t="s">
        <v>44</v>
      </c>
      <c r="O609" s="24"/>
      <c r="P609" s="156">
        <f>$O$609*$H$609</f>
        <v>0</v>
      </c>
      <c r="Q609" s="156">
        <v>0</v>
      </c>
      <c r="R609" s="156">
        <f>$Q$609*$H$609</f>
        <v>0</v>
      </c>
      <c r="S609" s="156">
        <v>0</v>
      </c>
      <c r="T609" s="157">
        <f>$S$609*$H$609</f>
        <v>0</v>
      </c>
      <c r="AR609" s="93" t="s">
        <v>145</v>
      </c>
      <c r="AT609" s="93" t="s">
        <v>141</v>
      </c>
      <c r="AU609" s="93" t="s">
        <v>82</v>
      </c>
      <c r="AY609" s="6" t="s">
        <v>139</v>
      </c>
      <c r="BE609" s="158">
        <f>IF($N$609="základní",$J$609,0)</f>
        <v>0</v>
      </c>
      <c r="BF609" s="158">
        <f>IF($N$609="snížená",$J$609,0)</f>
        <v>0</v>
      </c>
      <c r="BG609" s="158">
        <f>IF($N$609="zákl. přenesená",$J$609,0)</f>
        <v>0</v>
      </c>
      <c r="BH609" s="158">
        <f>IF($N$609="sníž. přenesená",$J$609,0)</f>
        <v>0</v>
      </c>
      <c r="BI609" s="158">
        <f>IF($N$609="nulová",$J$609,0)</f>
        <v>0</v>
      </c>
      <c r="BJ609" s="93" t="s">
        <v>20</v>
      </c>
      <c r="BK609" s="158">
        <f>ROUND($I$609*$H$609,2)</f>
        <v>0</v>
      </c>
      <c r="BL609" s="93" t="s">
        <v>145</v>
      </c>
      <c r="BM609" s="93" t="s">
        <v>922</v>
      </c>
    </row>
    <row r="610" spans="2:51" s="6" customFormat="1" ht="15.75" customHeight="1">
      <c r="B610" s="159"/>
      <c r="C610" s="160"/>
      <c r="D610" s="161" t="s">
        <v>147</v>
      </c>
      <c r="E610" s="162"/>
      <c r="F610" s="162" t="s">
        <v>923</v>
      </c>
      <c r="G610" s="160"/>
      <c r="H610" s="160"/>
      <c r="J610" s="160"/>
      <c r="K610" s="160"/>
      <c r="L610" s="163"/>
      <c r="M610" s="164"/>
      <c r="N610" s="160"/>
      <c r="O610" s="160"/>
      <c r="P610" s="160"/>
      <c r="Q610" s="160"/>
      <c r="R610" s="160"/>
      <c r="S610" s="160"/>
      <c r="T610" s="165"/>
      <c r="AT610" s="166" t="s">
        <v>147</v>
      </c>
      <c r="AU610" s="166" t="s">
        <v>82</v>
      </c>
      <c r="AV610" s="166" t="s">
        <v>20</v>
      </c>
      <c r="AW610" s="166" t="s">
        <v>97</v>
      </c>
      <c r="AX610" s="166" t="s">
        <v>73</v>
      </c>
      <c r="AY610" s="166" t="s">
        <v>139</v>
      </c>
    </row>
    <row r="611" spans="2:51" s="6" customFormat="1" ht="15.75" customHeight="1">
      <c r="B611" s="167"/>
      <c r="C611" s="168"/>
      <c r="D611" s="169" t="s">
        <v>147</v>
      </c>
      <c r="E611" s="168"/>
      <c r="F611" s="170" t="s">
        <v>924</v>
      </c>
      <c r="G611" s="168"/>
      <c r="H611" s="171">
        <v>40.331</v>
      </c>
      <c r="J611" s="168"/>
      <c r="K611" s="168"/>
      <c r="L611" s="172"/>
      <c r="M611" s="173"/>
      <c r="N611" s="168"/>
      <c r="O611" s="168"/>
      <c r="P611" s="168"/>
      <c r="Q611" s="168"/>
      <c r="R611" s="168"/>
      <c r="S611" s="168"/>
      <c r="T611" s="174"/>
      <c r="AT611" s="175" t="s">
        <v>147</v>
      </c>
      <c r="AU611" s="175" t="s">
        <v>82</v>
      </c>
      <c r="AV611" s="175" t="s">
        <v>82</v>
      </c>
      <c r="AW611" s="175" t="s">
        <v>97</v>
      </c>
      <c r="AX611" s="175" t="s">
        <v>20</v>
      </c>
      <c r="AY611" s="175" t="s">
        <v>139</v>
      </c>
    </row>
    <row r="612" spans="2:65" s="6" customFormat="1" ht="15.75" customHeight="1">
      <c r="B612" s="23"/>
      <c r="C612" s="147" t="s">
        <v>925</v>
      </c>
      <c r="D612" s="147" t="s">
        <v>141</v>
      </c>
      <c r="E612" s="148" t="s">
        <v>926</v>
      </c>
      <c r="F612" s="149" t="s">
        <v>927</v>
      </c>
      <c r="G612" s="150" t="s">
        <v>222</v>
      </c>
      <c r="H612" s="151">
        <v>645.296</v>
      </c>
      <c r="I612" s="152"/>
      <c r="J612" s="153">
        <f>ROUND($I$612*$H$612,2)</f>
        <v>0</v>
      </c>
      <c r="K612" s="149"/>
      <c r="L612" s="43"/>
      <c r="M612" s="154"/>
      <c r="N612" s="155" t="s">
        <v>44</v>
      </c>
      <c r="O612" s="24"/>
      <c r="P612" s="156">
        <f>$O$612*$H$612</f>
        <v>0</v>
      </c>
      <c r="Q612" s="156">
        <v>0</v>
      </c>
      <c r="R612" s="156">
        <f>$Q$612*$H$612</f>
        <v>0</v>
      </c>
      <c r="S612" s="156">
        <v>0</v>
      </c>
      <c r="T612" s="157">
        <f>$S$612*$H$612</f>
        <v>0</v>
      </c>
      <c r="AR612" s="93" t="s">
        <v>145</v>
      </c>
      <c r="AT612" s="93" t="s">
        <v>141</v>
      </c>
      <c r="AU612" s="93" t="s">
        <v>82</v>
      </c>
      <c r="AY612" s="6" t="s">
        <v>139</v>
      </c>
      <c r="BE612" s="158">
        <f>IF($N$612="základní",$J$612,0)</f>
        <v>0</v>
      </c>
      <c r="BF612" s="158">
        <f>IF($N$612="snížená",$J$612,0)</f>
        <v>0</v>
      </c>
      <c r="BG612" s="158">
        <f>IF($N$612="zákl. přenesená",$J$612,0)</f>
        <v>0</v>
      </c>
      <c r="BH612" s="158">
        <f>IF($N$612="sníž. přenesená",$J$612,0)</f>
        <v>0</v>
      </c>
      <c r="BI612" s="158">
        <f>IF($N$612="nulová",$J$612,0)</f>
        <v>0</v>
      </c>
      <c r="BJ612" s="93" t="s">
        <v>20</v>
      </c>
      <c r="BK612" s="158">
        <f>ROUND($I$612*$H$612,2)</f>
        <v>0</v>
      </c>
      <c r="BL612" s="93" t="s">
        <v>145</v>
      </c>
      <c r="BM612" s="93" t="s">
        <v>928</v>
      </c>
    </row>
    <row r="613" spans="2:51" s="6" customFormat="1" ht="15.75" customHeight="1">
      <c r="B613" s="159"/>
      <c r="C613" s="160"/>
      <c r="D613" s="161" t="s">
        <v>147</v>
      </c>
      <c r="E613" s="162"/>
      <c r="F613" s="162" t="s">
        <v>292</v>
      </c>
      <c r="G613" s="160"/>
      <c r="H613" s="160"/>
      <c r="J613" s="160"/>
      <c r="K613" s="160"/>
      <c r="L613" s="163"/>
      <c r="M613" s="164"/>
      <c r="N613" s="160"/>
      <c r="O613" s="160"/>
      <c r="P613" s="160"/>
      <c r="Q613" s="160"/>
      <c r="R613" s="160"/>
      <c r="S613" s="160"/>
      <c r="T613" s="165"/>
      <c r="AT613" s="166" t="s">
        <v>147</v>
      </c>
      <c r="AU613" s="166" t="s">
        <v>82</v>
      </c>
      <c r="AV613" s="166" t="s">
        <v>20</v>
      </c>
      <c r="AW613" s="166" t="s">
        <v>97</v>
      </c>
      <c r="AX613" s="166" t="s">
        <v>73</v>
      </c>
      <c r="AY613" s="166" t="s">
        <v>139</v>
      </c>
    </row>
    <row r="614" spans="2:51" s="6" customFormat="1" ht="15.75" customHeight="1">
      <c r="B614" s="159"/>
      <c r="C614" s="160"/>
      <c r="D614" s="169" t="s">
        <v>147</v>
      </c>
      <c r="E614" s="160"/>
      <c r="F614" s="162" t="s">
        <v>929</v>
      </c>
      <c r="G614" s="160"/>
      <c r="H614" s="160"/>
      <c r="J614" s="160"/>
      <c r="K614" s="160"/>
      <c r="L614" s="163"/>
      <c r="M614" s="164"/>
      <c r="N614" s="160"/>
      <c r="O614" s="160"/>
      <c r="P614" s="160"/>
      <c r="Q614" s="160"/>
      <c r="R614" s="160"/>
      <c r="S614" s="160"/>
      <c r="T614" s="165"/>
      <c r="AT614" s="166" t="s">
        <v>147</v>
      </c>
      <c r="AU614" s="166" t="s">
        <v>82</v>
      </c>
      <c r="AV614" s="166" t="s">
        <v>20</v>
      </c>
      <c r="AW614" s="166" t="s">
        <v>97</v>
      </c>
      <c r="AX614" s="166" t="s">
        <v>73</v>
      </c>
      <c r="AY614" s="166" t="s">
        <v>139</v>
      </c>
    </row>
    <row r="615" spans="2:51" s="6" customFormat="1" ht="15.75" customHeight="1">
      <c r="B615" s="167"/>
      <c r="C615" s="168"/>
      <c r="D615" s="169" t="s">
        <v>147</v>
      </c>
      <c r="E615" s="168"/>
      <c r="F615" s="170" t="s">
        <v>930</v>
      </c>
      <c r="G615" s="168"/>
      <c r="H615" s="171">
        <v>645.296</v>
      </c>
      <c r="J615" s="168"/>
      <c r="K615" s="168"/>
      <c r="L615" s="172"/>
      <c r="M615" s="173"/>
      <c r="N615" s="168"/>
      <c r="O615" s="168"/>
      <c r="P615" s="168"/>
      <c r="Q615" s="168"/>
      <c r="R615" s="168"/>
      <c r="S615" s="168"/>
      <c r="T615" s="174"/>
      <c r="AT615" s="175" t="s">
        <v>147</v>
      </c>
      <c r="AU615" s="175" t="s">
        <v>82</v>
      </c>
      <c r="AV615" s="175" t="s">
        <v>82</v>
      </c>
      <c r="AW615" s="175" t="s">
        <v>97</v>
      </c>
      <c r="AX615" s="175" t="s">
        <v>20</v>
      </c>
      <c r="AY615" s="175" t="s">
        <v>139</v>
      </c>
    </row>
    <row r="616" spans="2:65" s="6" customFormat="1" ht="15.75" customHeight="1">
      <c r="B616" s="23"/>
      <c r="C616" s="147" t="s">
        <v>931</v>
      </c>
      <c r="D616" s="147" t="s">
        <v>141</v>
      </c>
      <c r="E616" s="148" t="s">
        <v>932</v>
      </c>
      <c r="F616" s="149" t="s">
        <v>933</v>
      </c>
      <c r="G616" s="150" t="s">
        <v>222</v>
      </c>
      <c r="H616" s="151">
        <v>40.331</v>
      </c>
      <c r="I616" s="152"/>
      <c r="J616" s="153">
        <f>ROUND($I$616*$H$616,2)</f>
        <v>0</v>
      </c>
      <c r="K616" s="149"/>
      <c r="L616" s="43"/>
      <c r="M616" s="154"/>
      <c r="N616" s="155" t="s">
        <v>44</v>
      </c>
      <c r="O616" s="24"/>
      <c r="P616" s="156">
        <f>$O$616*$H$616</f>
        <v>0</v>
      </c>
      <c r="Q616" s="156">
        <v>0</v>
      </c>
      <c r="R616" s="156">
        <f>$Q$616*$H$616</f>
        <v>0</v>
      </c>
      <c r="S616" s="156">
        <v>0</v>
      </c>
      <c r="T616" s="157">
        <f>$S$616*$H$616</f>
        <v>0</v>
      </c>
      <c r="AR616" s="93" t="s">
        <v>145</v>
      </c>
      <c r="AT616" s="93" t="s">
        <v>141</v>
      </c>
      <c r="AU616" s="93" t="s">
        <v>82</v>
      </c>
      <c r="AY616" s="6" t="s">
        <v>139</v>
      </c>
      <c r="BE616" s="158">
        <f>IF($N$616="základní",$J$616,0)</f>
        <v>0</v>
      </c>
      <c r="BF616" s="158">
        <f>IF($N$616="snížená",$J$616,0)</f>
        <v>0</v>
      </c>
      <c r="BG616" s="158">
        <f>IF($N$616="zákl. přenesená",$J$616,0)</f>
        <v>0</v>
      </c>
      <c r="BH616" s="158">
        <f>IF($N$616="sníž. přenesená",$J$616,0)</f>
        <v>0</v>
      </c>
      <c r="BI616" s="158">
        <f>IF($N$616="nulová",$J$616,0)</f>
        <v>0</v>
      </c>
      <c r="BJ616" s="93" t="s">
        <v>20</v>
      </c>
      <c r="BK616" s="158">
        <f>ROUND($I$616*$H$616,2)</f>
        <v>0</v>
      </c>
      <c r="BL616" s="93" t="s">
        <v>145</v>
      </c>
      <c r="BM616" s="93" t="s">
        <v>934</v>
      </c>
    </row>
    <row r="617" spans="2:51" s="6" customFormat="1" ht="15.75" customHeight="1">
      <c r="B617" s="159"/>
      <c r="C617" s="160"/>
      <c r="D617" s="161" t="s">
        <v>147</v>
      </c>
      <c r="E617" s="162"/>
      <c r="F617" s="162" t="s">
        <v>923</v>
      </c>
      <c r="G617" s="160"/>
      <c r="H617" s="160"/>
      <c r="J617" s="160"/>
      <c r="K617" s="160"/>
      <c r="L617" s="163"/>
      <c r="M617" s="164"/>
      <c r="N617" s="160"/>
      <c r="O617" s="160"/>
      <c r="P617" s="160"/>
      <c r="Q617" s="160"/>
      <c r="R617" s="160"/>
      <c r="S617" s="160"/>
      <c r="T617" s="165"/>
      <c r="AT617" s="166" t="s">
        <v>147</v>
      </c>
      <c r="AU617" s="166" t="s">
        <v>82</v>
      </c>
      <c r="AV617" s="166" t="s">
        <v>20</v>
      </c>
      <c r="AW617" s="166" t="s">
        <v>97</v>
      </c>
      <c r="AX617" s="166" t="s">
        <v>73</v>
      </c>
      <c r="AY617" s="166" t="s">
        <v>139</v>
      </c>
    </row>
    <row r="618" spans="2:51" s="6" customFormat="1" ht="15.75" customHeight="1">
      <c r="B618" s="167"/>
      <c r="C618" s="168"/>
      <c r="D618" s="169" t="s">
        <v>147</v>
      </c>
      <c r="E618" s="168"/>
      <c r="F618" s="170" t="s">
        <v>924</v>
      </c>
      <c r="G618" s="168"/>
      <c r="H618" s="171">
        <v>40.331</v>
      </c>
      <c r="J618" s="168"/>
      <c r="K618" s="168"/>
      <c r="L618" s="172"/>
      <c r="M618" s="173"/>
      <c r="N618" s="168"/>
      <c r="O618" s="168"/>
      <c r="P618" s="168"/>
      <c r="Q618" s="168"/>
      <c r="R618" s="168"/>
      <c r="S618" s="168"/>
      <c r="T618" s="174"/>
      <c r="AT618" s="175" t="s">
        <v>147</v>
      </c>
      <c r="AU618" s="175" t="s">
        <v>82</v>
      </c>
      <c r="AV618" s="175" t="s">
        <v>82</v>
      </c>
      <c r="AW618" s="175" t="s">
        <v>97</v>
      </c>
      <c r="AX618" s="175" t="s">
        <v>20</v>
      </c>
      <c r="AY618" s="175" t="s">
        <v>139</v>
      </c>
    </row>
    <row r="619" spans="2:65" s="6" customFormat="1" ht="15.75" customHeight="1">
      <c r="B619" s="23"/>
      <c r="C619" s="147" t="s">
        <v>935</v>
      </c>
      <c r="D619" s="147" t="s">
        <v>141</v>
      </c>
      <c r="E619" s="148" t="s">
        <v>936</v>
      </c>
      <c r="F619" s="149" t="s">
        <v>937</v>
      </c>
      <c r="G619" s="150" t="s">
        <v>222</v>
      </c>
      <c r="H619" s="151">
        <v>1474.652</v>
      </c>
      <c r="I619" s="152"/>
      <c r="J619" s="153">
        <f>ROUND($I$619*$H$619,2)</f>
        <v>0</v>
      </c>
      <c r="K619" s="149"/>
      <c r="L619" s="43"/>
      <c r="M619" s="154"/>
      <c r="N619" s="155" t="s">
        <v>44</v>
      </c>
      <c r="O619" s="24"/>
      <c r="P619" s="156">
        <f>$O$619*$H$619</f>
        <v>0</v>
      </c>
      <c r="Q619" s="156">
        <v>0</v>
      </c>
      <c r="R619" s="156">
        <f>$Q$619*$H$619</f>
        <v>0</v>
      </c>
      <c r="S619" s="156">
        <v>0</v>
      </c>
      <c r="T619" s="157">
        <f>$S$619*$H$619</f>
        <v>0</v>
      </c>
      <c r="AR619" s="93" t="s">
        <v>145</v>
      </c>
      <c r="AT619" s="93" t="s">
        <v>141</v>
      </c>
      <c r="AU619" s="93" t="s">
        <v>82</v>
      </c>
      <c r="AY619" s="6" t="s">
        <v>139</v>
      </c>
      <c r="BE619" s="158">
        <f>IF($N$619="základní",$J$619,0)</f>
        <v>0</v>
      </c>
      <c r="BF619" s="158">
        <f>IF($N$619="snížená",$J$619,0)</f>
        <v>0</v>
      </c>
      <c r="BG619" s="158">
        <f>IF($N$619="zákl. přenesená",$J$619,0)</f>
        <v>0</v>
      </c>
      <c r="BH619" s="158">
        <f>IF($N$619="sníž. přenesená",$J$619,0)</f>
        <v>0</v>
      </c>
      <c r="BI619" s="158">
        <f>IF($N$619="nulová",$J$619,0)</f>
        <v>0</v>
      </c>
      <c r="BJ619" s="93" t="s">
        <v>20</v>
      </c>
      <c r="BK619" s="158">
        <f>ROUND($I$619*$H$619,2)</f>
        <v>0</v>
      </c>
      <c r="BL619" s="93" t="s">
        <v>145</v>
      </c>
      <c r="BM619" s="93" t="s">
        <v>938</v>
      </c>
    </row>
    <row r="620" spans="2:63" s="134" customFormat="1" ht="37.5" customHeight="1">
      <c r="B620" s="135"/>
      <c r="C620" s="136"/>
      <c r="D620" s="136" t="s">
        <v>72</v>
      </c>
      <c r="E620" s="137" t="s">
        <v>939</v>
      </c>
      <c r="F620" s="137" t="s">
        <v>940</v>
      </c>
      <c r="G620" s="136"/>
      <c r="H620" s="136"/>
      <c r="J620" s="138">
        <f>$BK$620</f>
        <v>0</v>
      </c>
      <c r="K620" s="136"/>
      <c r="L620" s="139"/>
      <c r="M620" s="140"/>
      <c r="N620" s="136"/>
      <c r="O620" s="136"/>
      <c r="P620" s="141">
        <f>$P$621</f>
        <v>0</v>
      </c>
      <c r="Q620" s="136"/>
      <c r="R620" s="141">
        <f>$R$621</f>
        <v>0</v>
      </c>
      <c r="S620" s="136"/>
      <c r="T620" s="142">
        <f>$T$621</f>
        <v>0</v>
      </c>
      <c r="AR620" s="143" t="s">
        <v>82</v>
      </c>
      <c r="AT620" s="143" t="s">
        <v>72</v>
      </c>
      <c r="AU620" s="143" t="s">
        <v>73</v>
      </c>
      <c r="AY620" s="143" t="s">
        <v>139</v>
      </c>
      <c r="BK620" s="144">
        <f>$BK$621</f>
        <v>0</v>
      </c>
    </row>
    <row r="621" spans="2:63" s="134" customFormat="1" ht="21" customHeight="1">
      <c r="B621" s="135"/>
      <c r="C621" s="136"/>
      <c r="D621" s="136" t="s">
        <v>72</v>
      </c>
      <c r="E621" s="145" t="s">
        <v>941</v>
      </c>
      <c r="F621" s="145" t="s">
        <v>942</v>
      </c>
      <c r="G621" s="136"/>
      <c r="H621" s="136"/>
      <c r="J621" s="146">
        <f>$BK$621</f>
        <v>0</v>
      </c>
      <c r="K621" s="136"/>
      <c r="L621" s="139"/>
      <c r="M621" s="140"/>
      <c r="N621" s="136"/>
      <c r="O621" s="136"/>
      <c r="P621" s="141">
        <f>SUM($P$622:$P$625)</f>
        <v>0</v>
      </c>
      <c r="Q621" s="136"/>
      <c r="R621" s="141">
        <f>SUM($R$622:$R$625)</f>
        <v>0</v>
      </c>
      <c r="S621" s="136"/>
      <c r="T621" s="142">
        <f>SUM($T$622:$T$625)</f>
        <v>0</v>
      </c>
      <c r="AR621" s="143" t="s">
        <v>82</v>
      </c>
      <c r="AT621" s="143" t="s">
        <v>72</v>
      </c>
      <c r="AU621" s="143" t="s">
        <v>20</v>
      </c>
      <c r="AY621" s="143" t="s">
        <v>139</v>
      </c>
      <c r="BK621" s="144">
        <f>SUM($BK$622:$BK$625)</f>
        <v>0</v>
      </c>
    </row>
    <row r="622" spans="2:65" s="6" customFormat="1" ht="27" customHeight="1">
      <c r="B622" s="23"/>
      <c r="C622" s="150" t="s">
        <v>943</v>
      </c>
      <c r="D622" s="150" t="s">
        <v>141</v>
      </c>
      <c r="E622" s="148" t="s">
        <v>944</v>
      </c>
      <c r="F622" s="149" t="s">
        <v>945</v>
      </c>
      <c r="G622" s="150" t="s">
        <v>172</v>
      </c>
      <c r="H622" s="151">
        <v>79</v>
      </c>
      <c r="I622" s="152"/>
      <c r="J622" s="153">
        <f>ROUND($I$622*$H$622,2)</f>
        <v>0</v>
      </c>
      <c r="K622" s="149"/>
      <c r="L622" s="43"/>
      <c r="M622" s="154"/>
      <c r="N622" s="155" t="s">
        <v>44</v>
      </c>
      <c r="O622" s="24"/>
      <c r="P622" s="156">
        <f>$O$622*$H$622</f>
        <v>0</v>
      </c>
      <c r="Q622" s="156">
        <v>0</v>
      </c>
      <c r="R622" s="156">
        <f>$Q$622*$H$622</f>
        <v>0</v>
      </c>
      <c r="S622" s="156">
        <v>0</v>
      </c>
      <c r="T622" s="157">
        <f>$S$622*$H$622</f>
        <v>0</v>
      </c>
      <c r="AR622" s="93" t="s">
        <v>288</v>
      </c>
      <c r="AT622" s="93" t="s">
        <v>141</v>
      </c>
      <c r="AU622" s="93" t="s">
        <v>82</v>
      </c>
      <c r="AY622" s="93" t="s">
        <v>139</v>
      </c>
      <c r="BE622" s="158">
        <f>IF($N$622="základní",$J$622,0)</f>
        <v>0</v>
      </c>
      <c r="BF622" s="158">
        <f>IF($N$622="snížená",$J$622,0)</f>
        <v>0</v>
      </c>
      <c r="BG622" s="158">
        <f>IF($N$622="zákl. přenesená",$J$622,0)</f>
        <v>0</v>
      </c>
      <c r="BH622" s="158">
        <f>IF($N$622="sníž. přenesená",$J$622,0)</f>
        <v>0</v>
      </c>
      <c r="BI622" s="158">
        <f>IF($N$622="nulová",$J$622,0)</f>
        <v>0</v>
      </c>
      <c r="BJ622" s="93" t="s">
        <v>20</v>
      </c>
      <c r="BK622" s="158">
        <f>ROUND($I$622*$H$622,2)</f>
        <v>0</v>
      </c>
      <c r="BL622" s="93" t="s">
        <v>288</v>
      </c>
      <c r="BM622" s="93" t="s">
        <v>946</v>
      </c>
    </row>
    <row r="623" spans="2:51" s="6" customFormat="1" ht="15.75" customHeight="1">
      <c r="B623" s="159"/>
      <c r="C623" s="160"/>
      <c r="D623" s="161" t="s">
        <v>147</v>
      </c>
      <c r="E623" s="162"/>
      <c r="F623" s="162" t="s">
        <v>947</v>
      </c>
      <c r="G623" s="160"/>
      <c r="H623" s="160"/>
      <c r="J623" s="160"/>
      <c r="K623" s="160"/>
      <c r="L623" s="163"/>
      <c r="M623" s="164"/>
      <c r="N623" s="160"/>
      <c r="O623" s="160"/>
      <c r="P623" s="160"/>
      <c r="Q623" s="160"/>
      <c r="R623" s="160"/>
      <c r="S623" s="160"/>
      <c r="T623" s="165"/>
      <c r="AT623" s="166" t="s">
        <v>147</v>
      </c>
      <c r="AU623" s="166" t="s">
        <v>82</v>
      </c>
      <c r="AV623" s="166" t="s">
        <v>20</v>
      </c>
      <c r="AW623" s="166" t="s">
        <v>97</v>
      </c>
      <c r="AX623" s="166" t="s">
        <v>73</v>
      </c>
      <c r="AY623" s="166" t="s">
        <v>139</v>
      </c>
    </row>
    <row r="624" spans="2:51" s="6" customFormat="1" ht="15.75" customHeight="1">
      <c r="B624" s="159"/>
      <c r="C624" s="160"/>
      <c r="D624" s="169" t="s">
        <v>147</v>
      </c>
      <c r="E624" s="160"/>
      <c r="F624" s="162" t="s">
        <v>948</v>
      </c>
      <c r="G624" s="160"/>
      <c r="H624" s="160"/>
      <c r="J624" s="160"/>
      <c r="K624" s="160"/>
      <c r="L624" s="163"/>
      <c r="M624" s="164"/>
      <c r="N624" s="160"/>
      <c r="O624" s="160"/>
      <c r="P624" s="160"/>
      <c r="Q624" s="160"/>
      <c r="R624" s="160"/>
      <c r="S624" s="160"/>
      <c r="T624" s="165"/>
      <c r="AT624" s="166" t="s">
        <v>147</v>
      </c>
      <c r="AU624" s="166" t="s">
        <v>82</v>
      </c>
      <c r="AV624" s="166" t="s">
        <v>20</v>
      </c>
      <c r="AW624" s="166" t="s">
        <v>97</v>
      </c>
      <c r="AX624" s="166" t="s">
        <v>73</v>
      </c>
      <c r="AY624" s="166" t="s">
        <v>139</v>
      </c>
    </row>
    <row r="625" spans="2:51" s="6" customFormat="1" ht="15.75" customHeight="1">
      <c r="B625" s="167"/>
      <c r="C625" s="168"/>
      <c r="D625" s="169" t="s">
        <v>147</v>
      </c>
      <c r="E625" s="168"/>
      <c r="F625" s="170" t="s">
        <v>949</v>
      </c>
      <c r="G625" s="168"/>
      <c r="H625" s="171">
        <v>79</v>
      </c>
      <c r="J625" s="168"/>
      <c r="K625" s="168"/>
      <c r="L625" s="172"/>
      <c r="M625" s="173"/>
      <c r="N625" s="168"/>
      <c r="O625" s="168"/>
      <c r="P625" s="168"/>
      <c r="Q625" s="168"/>
      <c r="R625" s="168"/>
      <c r="S625" s="168"/>
      <c r="T625" s="174"/>
      <c r="AT625" s="175" t="s">
        <v>147</v>
      </c>
      <c r="AU625" s="175" t="s">
        <v>82</v>
      </c>
      <c r="AV625" s="175" t="s">
        <v>82</v>
      </c>
      <c r="AW625" s="175" t="s">
        <v>97</v>
      </c>
      <c r="AX625" s="175" t="s">
        <v>20</v>
      </c>
      <c r="AY625" s="175" t="s">
        <v>139</v>
      </c>
    </row>
    <row r="626" spans="2:63" s="134" customFormat="1" ht="37.5" customHeight="1">
      <c r="B626" s="135"/>
      <c r="C626" s="136"/>
      <c r="D626" s="136" t="s">
        <v>72</v>
      </c>
      <c r="E626" s="137" t="s">
        <v>950</v>
      </c>
      <c r="F626" s="137" t="s">
        <v>951</v>
      </c>
      <c r="G626" s="136"/>
      <c r="H626" s="136"/>
      <c r="J626" s="138">
        <f>$BK$626</f>
        <v>0</v>
      </c>
      <c r="K626" s="136"/>
      <c r="L626" s="139"/>
      <c r="M626" s="140"/>
      <c r="N626" s="136"/>
      <c r="O626" s="136"/>
      <c r="P626" s="141">
        <f>$P$627</f>
        <v>0</v>
      </c>
      <c r="Q626" s="136"/>
      <c r="R626" s="141">
        <f>$R$627</f>
        <v>0</v>
      </c>
      <c r="S626" s="136"/>
      <c r="T626" s="142">
        <f>$T$627</f>
        <v>0</v>
      </c>
      <c r="AR626" s="143" t="s">
        <v>169</v>
      </c>
      <c r="AT626" s="143" t="s">
        <v>72</v>
      </c>
      <c r="AU626" s="143" t="s">
        <v>73</v>
      </c>
      <c r="AY626" s="143" t="s">
        <v>139</v>
      </c>
      <c r="BK626" s="144">
        <f>$BK$627</f>
        <v>0</v>
      </c>
    </row>
    <row r="627" spans="2:65" s="6" customFormat="1" ht="15.75" customHeight="1">
      <c r="B627" s="23"/>
      <c r="C627" s="147" t="s">
        <v>952</v>
      </c>
      <c r="D627" s="147" t="s">
        <v>141</v>
      </c>
      <c r="E627" s="148" t="s">
        <v>953</v>
      </c>
      <c r="F627" s="149" t="s">
        <v>954</v>
      </c>
      <c r="G627" s="150" t="s">
        <v>955</v>
      </c>
      <c r="H627" s="202"/>
      <c r="I627" s="152"/>
      <c r="J627" s="153">
        <f>ROUND($I$627*$H$627,2)</f>
        <v>0</v>
      </c>
      <c r="K627" s="149"/>
      <c r="L627" s="43"/>
      <c r="M627" s="154"/>
      <c r="N627" s="155" t="s">
        <v>44</v>
      </c>
      <c r="O627" s="24"/>
      <c r="P627" s="156">
        <f>$O$627*$H$627</f>
        <v>0</v>
      </c>
      <c r="Q627" s="156">
        <v>0</v>
      </c>
      <c r="R627" s="156">
        <f>$Q$627*$H$627</f>
        <v>0</v>
      </c>
      <c r="S627" s="156">
        <v>0</v>
      </c>
      <c r="T627" s="157">
        <f>$S$627*$H$627</f>
        <v>0</v>
      </c>
      <c r="AR627" s="93" t="s">
        <v>145</v>
      </c>
      <c r="AT627" s="93" t="s">
        <v>141</v>
      </c>
      <c r="AU627" s="93" t="s">
        <v>20</v>
      </c>
      <c r="AY627" s="6" t="s">
        <v>139</v>
      </c>
      <c r="BE627" s="158">
        <f>IF($N$627="základní",$J$627,0)</f>
        <v>0</v>
      </c>
      <c r="BF627" s="158">
        <f>IF($N$627="snížená",$J$627,0)</f>
        <v>0</v>
      </c>
      <c r="BG627" s="158">
        <f>IF($N$627="zákl. přenesená",$J$627,0)</f>
        <v>0</v>
      </c>
      <c r="BH627" s="158">
        <f>IF($N$627="sníž. přenesená",$J$627,0)</f>
        <v>0</v>
      </c>
      <c r="BI627" s="158">
        <f>IF($N$627="nulová",$J$627,0)</f>
        <v>0</v>
      </c>
      <c r="BJ627" s="93" t="s">
        <v>20</v>
      </c>
      <c r="BK627" s="158">
        <f>ROUND($I$627*$H$627,2)</f>
        <v>0</v>
      </c>
      <c r="BL627" s="93" t="s">
        <v>145</v>
      </c>
      <c r="BM627" s="93" t="s">
        <v>956</v>
      </c>
    </row>
    <row r="628" spans="2:63" s="134" customFormat="1" ht="37.5" customHeight="1">
      <c r="B628" s="135"/>
      <c r="C628" s="136"/>
      <c r="D628" s="136" t="s">
        <v>72</v>
      </c>
      <c r="E628" s="137" t="s">
        <v>957</v>
      </c>
      <c r="F628" s="137" t="s">
        <v>958</v>
      </c>
      <c r="G628" s="136"/>
      <c r="H628" s="136"/>
      <c r="J628" s="138">
        <f>$BK$628</f>
        <v>0</v>
      </c>
      <c r="K628" s="136"/>
      <c r="L628" s="139"/>
      <c r="M628" s="140"/>
      <c r="N628" s="136"/>
      <c r="O628" s="136"/>
      <c r="P628" s="141">
        <f>SUM($P$629:$P$638)</f>
        <v>0</v>
      </c>
      <c r="Q628" s="136"/>
      <c r="R628" s="141">
        <f>SUM($R$629:$R$638)</f>
        <v>0</v>
      </c>
      <c r="S628" s="136"/>
      <c r="T628" s="142">
        <f>SUM($T$629:$T$638)</f>
        <v>0</v>
      </c>
      <c r="AR628" s="143" t="s">
        <v>145</v>
      </c>
      <c r="AT628" s="143" t="s">
        <v>72</v>
      </c>
      <c r="AU628" s="143" t="s">
        <v>73</v>
      </c>
      <c r="AY628" s="143" t="s">
        <v>139</v>
      </c>
      <c r="BK628" s="144">
        <f>SUM($BK$629:$BK$638)</f>
        <v>0</v>
      </c>
    </row>
    <row r="629" spans="2:65" s="6" customFormat="1" ht="15.75" customHeight="1">
      <c r="B629" s="23"/>
      <c r="C629" s="150" t="s">
        <v>959</v>
      </c>
      <c r="D629" s="150" t="s">
        <v>141</v>
      </c>
      <c r="E629" s="148" t="s">
        <v>960</v>
      </c>
      <c r="F629" s="149" t="s">
        <v>961</v>
      </c>
      <c r="G629" s="150" t="s">
        <v>641</v>
      </c>
      <c r="H629" s="151">
        <v>1</v>
      </c>
      <c r="I629" s="152"/>
      <c r="J629" s="153">
        <f>ROUND($I$629*$H$629,2)</f>
        <v>0</v>
      </c>
      <c r="K629" s="149"/>
      <c r="L629" s="43"/>
      <c r="M629" s="154"/>
      <c r="N629" s="155" t="s">
        <v>44</v>
      </c>
      <c r="O629" s="24"/>
      <c r="P629" s="156">
        <f>$O$629*$H$629</f>
        <v>0</v>
      </c>
      <c r="Q629" s="156">
        <v>0</v>
      </c>
      <c r="R629" s="156">
        <f>$Q$629*$H$629</f>
        <v>0</v>
      </c>
      <c r="S629" s="156">
        <v>0</v>
      </c>
      <c r="T629" s="157">
        <f>$S$629*$H$629</f>
        <v>0</v>
      </c>
      <c r="AR629" s="93" t="s">
        <v>962</v>
      </c>
      <c r="AT629" s="93" t="s">
        <v>141</v>
      </c>
      <c r="AU629" s="93" t="s">
        <v>20</v>
      </c>
      <c r="AY629" s="93" t="s">
        <v>139</v>
      </c>
      <c r="BE629" s="158">
        <f>IF($N$629="základní",$J$629,0)</f>
        <v>0</v>
      </c>
      <c r="BF629" s="158">
        <f>IF($N$629="snížená",$J$629,0)</f>
        <v>0</v>
      </c>
      <c r="BG629" s="158">
        <f>IF($N$629="zákl. přenesená",$J$629,0)</f>
        <v>0</v>
      </c>
      <c r="BH629" s="158">
        <f>IF($N$629="sníž. přenesená",$J$629,0)</f>
        <v>0</v>
      </c>
      <c r="BI629" s="158">
        <f>IF($N$629="nulová",$J$629,0)</f>
        <v>0</v>
      </c>
      <c r="BJ629" s="93" t="s">
        <v>20</v>
      </c>
      <c r="BK629" s="158">
        <f>ROUND($I$629*$H$629,2)</f>
        <v>0</v>
      </c>
      <c r="BL629" s="93" t="s">
        <v>962</v>
      </c>
      <c r="BM629" s="93" t="s">
        <v>963</v>
      </c>
    </row>
    <row r="630" spans="2:65" s="6" customFormat="1" ht="15.75" customHeight="1">
      <c r="B630" s="23"/>
      <c r="C630" s="150" t="s">
        <v>964</v>
      </c>
      <c r="D630" s="150" t="s">
        <v>141</v>
      </c>
      <c r="E630" s="148" t="s">
        <v>965</v>
      </c>
      <c r="F630" s="149" t="s">
        <v>966</v>
      </c>
      <c r="G630" s="150" t="s">
        <v>641</v>
      </c>
      <c r="H630" s="151">
        <v>1</v>
      </c>
      <c r="I630" s="152"/>
      <c r="J630" s="153">
        <f>ROUND($I$630*$H$630,2)</f>
        <v>0</v>
      </c>
      <c r="K630" s="149"/>
      <c r="L630" s="43"/>
      <c r="M630" s="154"/>
      <c r="N630" s="155" t="s">
        <v>44</v>
      </c>
      <c r="O630" s="24"/>
      <c r="P630" s="156">
        <f>$O$630*$H$630</f>
        <v>0</v>
      </c>
      <c r="Q630" s="156">
        <v>0</v>
      </c>
      <c r="R630" s="156">
        <f>$Q$630*$H$630</f>
        <v>0</v>
      </c>
      <c r="S630" s="156">
        <v>0</v>
      </c>
      <c r="T630" s="157">
        <f>$S$630*$H$630</f>
        <v>0</v>
      </c>
      <c r="AR630" s="93" t="s">
        <v>962</v>
      </c>
      <c r="AT630" s="93" t="s">
        <v>141</v>
      </c>
      <c r="AU630" s="93" t="s">
        <v>20</v>
      </c>
      <c r="AY630" s="93" t="s">
        <v>139</v>
      </c>
      <c r="BE630" s="158">
        <f>IF($N$630="základní",$J$630,0)</f>
        <v>0</v>
      </c>
      <c r="BF630" s="158">
        <f>IF($N$630="snížená",$J$630,0)</f>
        <v>0</v>
      </c>
      <c r="BG630" s="158">
        <f>IF($N$630="zákl. přenesená",$J$630,0)</f>
        <v>0</v>
      </c>
      <c r="BH630" s="158">
        <f>IF($N$630="sníž. přenesená",$J$630,0)</f>
        <v>0</v>
      </c>
      <c r="BI630" s="158">
        <f>IF($N$630="nulová",$J$630,0)</f>
        <v>0</v>
      </c>
      <c r="BJ630" s="93" t="s">
        <v>20</v>
      </c>
      <c r="BK630" s="158">
        <f>ROUND($I$630*$H$630,2)</f>
        <v>0</v>
      </c>
      <c r="BL630" s="93" t="s">
        <v>962</v>
      </c>
      <c r="BM630" s="93" t="s">
        <v>967</v>
      </c>
    </row>
    <row r="631" spans="2:65" s="6" customFormat="1" ht="15.75" customHeight="1">
      <c r="B631" s="23"/>
      <c r="C631" s="150" t="s">
        <v>968</v>
      </c>
      <c r="D631" s="150" t="s">
        <v>141</v>
      </c>
      <c r="E631" s="148" t="s">
        <v>969</v>
      </c>
      <c r="F631" s="149" t="s">
        <v>970</v>
      </c>
      <c r="G631" s="150" t="s">
        <v>641</v>
      </c>
      <c r="H631" s="151">
        <v>1</v>
      </c>
      <c r="I631" s="152"/>
      <c r="J631" s="153">
        <f>ROUND($I$631*$H$631,2)</f>
        <v>0</v>
      </c>
      <c r="K631" s="149"/>
      <c r="L631" s="43"/>
      <c r="M631" s="154"/>
      <c r="N631" s="155" t="s">
        <v>44</v>
      </c>
      <c r="O631" s="24"/>
      <c r="P631" s="156">
        <f>$O$631*$H$631</f>
        <v>0</v>
      </c>
      <c r="Q631" s="156">
        <v>0</v>
      </c>
      <c r="R631" s="156">
        <f>$Q$631*$H$631</f>
        <v>0</v>
      </c>
      <c r="S631" s="156">
        <v>0</v>
      </c>
      <c r="T631" s="157">
        <f>$S$631*$H$631</f>
        <v>0</v>
      </c>
      <c r="AR631" s="93" t="s">
        <v>962</v>
      </c>
      <c r="AT631" s="93" t="s">
        <v>141</v>
      </c>
      <c r="AU631" s="93" t="s">
        <v>20</v>
      </c>
      <c r="AY631" s="93" t="s">
        <v>139</v>
      </c>
      <c r="BE631" s="158">
        <f>IF($N$631="základní",$J$631,0)</f>
        <v>0</v>
      </c>
      <c r="BF631" s="158">
        <f>IF($N$631="snížená",$J$631,0)</f>
        <v>0</v>
      </c>
      <c r="BG631" s="158">
        <f>IF($N$631="zákl. přenesená",$J$631,0)</f>
        <v>0</v>
      </c>
      <c r="BH631" s="158">
        <f>IF($N$631="sníž. přenesená",$J$631,0)</f>
        <v>0</v>
      </c>
      <c r="BI631" s="158">
        <f>IF($N$631="nulová",$J$631,0)</f>
        <v>0</v>
      </c>
      <c r="BJ631" s="93" t="s">
        <v>20</v>
      </c>
      <c r="BK631" s="158">
        <f>ROUND($I$631*$H$631,2)</f>
        <v>0</v>
      </c>
      <c r="BL631" s="93" t="s">
        <v>962</v>
      </c>
      <c r="BM631" s="93" t="s">
        <v>971</v>
      </c>
    </row>
    <row r="632" spans="2:65" s="6" customFormat="1" ht="15.75" customHeight="1">
      <c r="B632" s="23"/>
      <c r="C632" s="150" t="s">
        <v>972</v>
      </c>
      <c r="D632" s="150" t="s">
        <v>141</v>
      </c>
      <c r="E632" s="148" t="s">
        <v>973</v>
      </c>
      <c r="F632" s="149" t="s">
        <v>974</v>
      </c>
      <c r="G632" s="150" t="s">
        <v>641</v>
      </c>
      <c r="H632" s="151">
        <v>1</v>
      </c>
      <c r="I632" s="152"/>
      <c r="J632" s="153">
        <f>ROUND($I$632*$H$632,2)</f>
        <v>0</v>
      </c>
      <c r="K632" s="149"/>
      <c r="L632" s="43"/>
      <c r="M632" s="154"/>
      <c r="N632" s="155" t="s">
        <v>44</v>
      </c>
      <c r="O632" s="24"/>
      <c r="P632" s="156">
        <f>$O$632*$H$632</f>
        <v>0</v>
      </c>
      <c r="Q632" s="156">
        <v>0</v>
      </c>
      <c r="R632" s="156">
        <f>$Q$632*$H$632</f>
        <v>0</v>
      </c>
      <c r="S632" s="156">
        <v>0</v>
      </c>
      <c r="T632" s="157">
        <f>$S$632*$H$632</f>
        <v>0</v>
      </c>
      <c r="AR632" s="93" t="s">
        <v>962</v>
      </c>
      <c r="AT632" s="93" t="s">
        <v>141</v>
      </c>
      <c r="AU632" s="93" t="s">
        <v>20</v>
      </c>
      <c r="AY632" s="93" t="s">
        <v>139</v>
      </c>
      <c r="BE632" s="158">
        <f>IF($N$632="základní",$J$632,0)</f>
        <v>0</v>
      </c>
      <c r="BF632" s="158">
        <f>IF($N$632="snížená",$J$632,0)</f>
        <v>0</v>
      </c>
      <c r="BG632" s="158">
        <f>IF($N$632="zákl. přenesená",$J$632,0)</f>
        <v>0</v>
      </c>
      <c r="BH632" s="158">
        <f>IF($N$632="sníž. přenesená",$J$632,0)</f>
        <v>0</v>
      </c>
      <c r="BI632" s="158">
        <f>IF($N$632="nulová",$J$632,0)</f>
        <v>0</v>
      </c>
      <c r="BJ632" s="93" t="s">
        <v>20</v>
      </c>
      <c r="BK632" s="158">
        <f>ROUND($I$632*$H$632,2)</f>
        <v>0</v>
      </c>
      <c r="BL632" s="93" t="s">
        <v>962</v>
      </c>
      <c r="BM632" s="93" t="s">
        <v>975</v>
      </c>
    </row>
    <row r="633" spans="2:65" s="6" customFormat="1" ht="15.75" customHeight="1">
      <c r="B633" s="23"/>
      <c r="C633" s="150" t="s">
        <v>976</v>
      </c>
      <c r="D633" s="150" t="s">
        <v>141</v>
      </c>
      <c r="E633" s="148" t="s">
        <v>977</v>
      </c>
      <c r="F633" s="149" t="s">
        <v>978</v>
      </c>
      <c r="G633" s="150" t="s">
        <v>641</v>
      </c>
      <c r="H633" s="151">
        <v>1</v>
      </c>
      <c r="I633" s="152"/>
      <c r="J633" s="153">
        <f>ROUND($I$633*$H$633,2)</f>
        <v>0</v>
      </c>
      <c r="K633" s="149"/>
      <c r="L633" s="43"/>
      <c r="M633" s="154"/>
      <c r="N633" s="155" t="s">
        <v>44</v>
      </c>
      <c r="O633" s="24"/>
      <c r="P633" s="156">
        <f>$O$633*$H$633</f>
        <v>0</v>
      </c>
      <c r="Q633" s="156">
        <v>0</v>
      </c>
      <c r="R633" s="156">
        <f>$Q$633*$H$633</f>
        <v>0</v>
      </c>
      <c r="S633" s="156">
        <v>0</v>
      </c>
      <c r="T633" s="157">
        <f>$S$633*$H$633</f>
        <v>0</v>
      </c>
      <c r="AR633" s="93" t="s">
        <v>962</v>
      </c>
      <c r="AT633" s="93" t="s">
        <v>141</v>
      </c>
      <c r="AU633" s="93" t="s">
        <v>20</v>
      </c>
      <c r="AY633" s="93" t="s">
        <v>139</v>
      </c>
      <c r="BE633" s="158">
        <f>IF($N$633="základní",$J$633,0)</f>
        <v>0</v>
      </c>
      <c r="BF633" s="158">
        <f>IF($N$633="snížená",$J$633,0)</f>
        <v>0</v>
      </c>
      <c r="BG633" s="158">
        <f>IF($N$633="zákl. přenesená",$J$633,0)</f>
        <v>0</v>
      </c>
      <c r="BH633" s="158">
        <f>IF($N$633="sníž. přenesená",$J$633,0)</f>
        <v>0</v>
      </c>
      <c r="BI633" s="158">
        <f>IF($N$633="nulová",$J$633,0)</f>
        <v>0</v>
      </c>
      <c r="BJ633" s="93" t="s">
        <v>20</v>
      </c>
      <c r="BK633" s="158">
        <f>ROUND($I$633*$H$633,2)</f>
        <v>0</v>
      </c>
      <c r="BL633" s="93" t="s">
        <v>962</v>
      </c>
      <c r="BM633" s="93" t="s">
        <v>979</v>
      </c>
    </row>
    <row r="634" spans="2:65" s="6" customFormat="1" ht="15.75" customHeight="1">
      <c r="B634" s="23"/>
      <c r="C634" s="150" t="s">
        <v>980</v>
      </c>
      <c r="D634" s="150" t="s">
        <v>141</v>
      </c>
      <c r="E634" s="148" t="s">
        <v>981</v>
      </c>
      <c r="F634" s="149" t="s">
        <v>982</v>
      </c>
      <c r="G634" s="150" t="s">
        <v>641</v>
      </c>
      <c r="H634" s="151">
        <v>1</v>
      </c>
      <c r="I634" s="152"/>
      <c r="J634" s="153">
        <f>ROUND($I$634*$H$634,2)</f>
        <v>0</v>
      </c>
      <c r="K634" s="149"/>
      <c r="L634" s="43"/>
      <c r="M634" s="154"/>
      <c r="N634" s="155" t="s">
        <v>44</v>
      </c>
      <c r="O634" s="24"/>
      <c r="P634" s="156">
        <f>$O$634*$H$634</f>
        <v>0</v>
      </c>
      <c r="Q634" s="156">
        <v>0</v>
      </c>
      <c r="R634" s="156">
        <f>$Q$634*$H$634</f>
        <v>0</v>
      </c>
      <c r="S634" s="156">
        <v>0</v>
      </c>
      <c r="T634" s="157">
        <f>$S$634*$H$634</f>
        <v>0</v>
      </c>
      <c r="AR634" s="93" t="s">
        <v>962</v>
      </c>
      <c r="AT634" s="93" t="s">
        <v>141</v>
      </c>
      <c r="AU634" s="93" t="s">
        <v>20</v>
      </c>
      <c r="AY634" s="93" t="s">
        <v>139</v>
      </c>
      <c r="BE634" s="158">
        <f>IF($N$634="základní",$J$634,0)</f>
        <v>0</v>
      </c>
      <c r="BF634" s="158">
        <f>IF($N$634="snížená",$J$634,0)</f>
        <v>0</v>
      </c>
      <c r="BG634" s="158">
        <f>IF($N$634="zákl. přenesená",$J$634,0)</f>
        <v>0</v>
      </c>
      <c r="BH634" s="158">
        <f>IF($N$634="sníž. přenesená",$J$634,0)</f>
        <v>0</v>
      </c>
      <c r="BI634" s="158">
        <f>IF($N$634="nulová",$J$634,0)</f>
        <v>0</v>
      </c>
      <c r="BJ634" s="93" t="s">
        <v>20</v>
      </c>
      <c r="BK634" s="158">
        <f>ROUND($I$634*$H$634,2)</f>
        <v>0</v>
      </c>
      <c r="BL634" s="93" t="s">
        <v>962</v>
      </c>
      <c r="BM634" s="93" t="s">
        <v>983</v>
      </c>
    </row>
    <row r="635" spans="2:65" s="6" customFormat="1" ht="15.75" customHeight="1">
      <c r="B635" s="23"/>
      <c r="C635" s="150" t="s">
        <v>984</v>
      </c>
      <c r="D635" s="150" t="s">
        <v>141</v>
      </c>
      <c r="E635" s="148" t="s">
        <v>985</v>
      </c>
      <c r="F635" s="149" t="s">
        <v>986</v>
      </c>
      <c r="G635" s="150" t="s">
        <v>641</v>
      </c>
      <c r="H635" s="151">
        <v>1</v>
      </c>
      <c r="I635" s="152"/>
      <c r="J635" s="153">
        <f>ROUND($I$635*$H$635,2)</f>
        <v>0</v>
      </c>
      <c r="K635" s="149"/>
      <c r="L635" s="43"/>
      <c r="M635" s="154"/>
      <c r="N635" s="155" t="s">
        <v>44</v>
      </c>
      <c r="O635" s="24"/>
      <c r="P635" s="156">
        <f>$O$635*$H$635</f>
        <v>0</v>
      </c>
      <c r="Q635" s="156">
        <v>0</v>
      </c>
      <c r="R635" s="156">
        <f>$Q$635*$H$635</f>
        <v>0</v>
      </c>
      <c r="S635" s="156">
        <v>0</v>
      </c>
      <c r="T635" s="157">
        <f>$S$635*$H$635</f>
        <v>0</v>
      </c>
      <c r="AR635" s="93" t="s">
        <v>962</v>
      </c>
      <c r="AT635" s="93" t="s">
        <v>141</v>
      </c>
      <c r="AU635" s="93" t="s">
        <v>20</v>
      </c>
      <c r="AY635" s="93" t="s">
        <v>139</v>
      </c>
      <c r="BE635" s="158">
        <f>IF($N$635="základní",$J$635,0)</f>
        <v>0</v>
      </c>
      <c r="BF635" s="158">
        <f>IF($N$635="snížená",$J$635,0)</f>
        <v>0</v>
      </c>
      <c r="BG635" s="158">
        <f>IF($N$635="zákl. přenesená",$J$635,0)</f>
        <v>0</v>
      </c>
      <c r="BH635" s="158">
        <f>IF($N$635="sníž. přenesená",$J$635,0)</f>
        <v>0</v>
      </c>
      <c r="BI635" s="158">
        <f>IF($N$635="nulová",$J$635,0)</f>
        <v>0</v>
      </c>
      <c r="BJ635" s="93" t="s">
        <v>20</v>
      </c>
      <c r="BK635" s="158">
        <f>ROUND($I$635*$H$635,2)</f>
        <v>0</v>
      </c>
      <c r="BL635" s="93" t="s">
        <v>962</v>
      </c>
      <c r="BM635" s="93" t="s">
        <v>987</v>
      </c>
    </row>
    <row r="636" spans="2:65" s="6" customFormat="1" ht="15.75" customHeight="1">
      <c r="B636" s="23"/>
      <c r="C636" s="150" t="s">
        <v>988</v>
      </c>
      <c r="D636" s="150" t="s">
        <v>141</v>
      </c>
      <c r="E636" s="148" t="s">
        <v>989</v>
      </c>
      <c r="F636" s="149" t="s">
        <v>990</v>
      </c>
      <c r="G636" s="150" t="s">
        <v>641</v>
      </c>
      <c r="H636" s="151">
        <v>1</v>
      </c>
      <c r="I636" s="152"/>
      <c r="J636" s="153">
        <f>ROUND($I$636*$H$636,2)</f>
        <v>0</v>
      </c>
      <c r="K636" s="149"/>
      <c r="L636" s="43"/>
      <c r="M636" s="154"/>
      <c r="N636" s="155" t="s">
        <v>44</v>
      </c>
      <c r="O636" s="24"/>
      <c r="P636" s="156">
        <f>$O$636*$H$636</f>
        <v>0</v>
      </c>
      <c r="Q636" s="156">
        <v>0</v>
      </c>
      <c r="R636" s="156">
        <f>$Q$636*$H$636</f>
        <v>0</v>
      </c>
      <c r="S636" s="156">
        <v>0</v>
      </c>
      <c r="T636" s="157">
        <f>$S$636*$H$636</f>
        <v>0</v>
      </c>
      <c r="AR636" s="93" t="s">
        <v>962</v>
      </c>
      <c r="AT636" s="93" t="s">
        <v>141</v>
      </c>
      <c r="AU636" s="93" t="s">
        <v>20</v>
      </c>
      <c r="AY636" s="93" t="s">
        <v>139</v>
      </c>
      <c r="BE636" s="158">
        <f>IF($N$636="základní",$J$636,0)</f>
        <v>0</v>
      </c>
      <c r="BF636" s="158">
        <f>IF($N$636="snížená",$J$636,0)</f>
        <v>0</v>
      </c>
      <c r="BG636" s="158">
        <f>IF($N$636="zákl. přenesená",$J$636,0)</f>
        <v>0</v>
      </c>
      <c r="BH636" s="158">
        <f>IF($N$636="sníž. přenesená",$J$636,0)</f>
        <v>0</v>
      </c>
      <c r="BI636" s="158">
        <f>IF($N$636="nulová",$J$636,0)</f>
        <v>0</v>
      </c>
      <c r="BJ636" s="93" t="s">
        <v>20</v>
      </c>
      <c r="BK636" s="158">
        <f>ROUND($I$636*$H$636,2)</f>
        <v>0</v>
      </c>
      <c r="BL636" s="93" t="s">
        <v>962</v>
      </c>
      <c r="BM636" s="93" t="s">
        <v>991</v>
      </c>
    </row>
    <row r="637" spans="2:65" s="6" customFormat="1" ht="15.75" customHeight="1">
      <c r="B637" s="23"/>
      <c r="C637" s="150" t="s">
        <v>992</v>
      </c>
      <c r="D637" s="150" t="s">
        <v>141</v>
      </c>
      <c r="E637" s="148" t="s">
        <v>993</v>
      </c>
      <c r="F637" s="149" t="s">
        <v>994</v>
      </c>
      <c r="G637" s="150" t="s">
        <v>641</v>
      </c>
      <c r="H637" s="151">
        <v>1</v>
      </c>
      <c r="I637" s="152"/>
      <c r="J637" s="153">
        <f>ROUND($I$637*$H$637,2)</f>
        <v>0</v>
      </c>
      <c r="K637" s="149"/>
      <c r="L637" s="43"/>
      <c r="M637" s="154"/>
      <c r="N637" s="155" t="s">
        <v>44</v>
      </c>
      <c r="O637" s="24"/>
      <c r="P637" s="156">
        <f>$O$637*$H$637</f>
        <v>0</v>
      </c>
      <c r="Q637" s="156">
        <v>0</v>
      </c>
      <c r="R637" s="156">
        <f>$Q$637*$H$637</f>
        <v>0</v>
      </c>
      <c r="S637" s="156">
        <v>0</v>
      </c>
      <c r="T637" s="157">
        <f>$S$637*$H$637</f>
        <v>0</v>
      </c>
      <c r="AR637" s="93" t="s">
        <v>962</v>
      </c>
      <c r="AT637" s="93" t="s">
        <v>141</v>
      </c>
      <c r="AU637" s="93" t="s">
        <v>20</v>
      </c>
      <c r="AY637" s="93" t="s">
        <v>139</v>
      </c>
      <c r="BE637" s="158">
        <f>IF($N$637="základní",$J$637,0)</f>
        <v>0</v>
      </c>
      <c r="BF637" s="158">
        <f>IF($N$637="snížená",$J$637,0)</f>
        <v>0</v>
      </c>
      <c r="BG637" s="158">
        <f>IF($N$637="zákl. přenesená",$J$637,0)</f>
        <v>0</v>
      </c>
      <c r="BH637" s="158">
        <f>IF($N$637="sníž. přenesená",$J$637,0)</f>
        <v>0</v>
      </c>
      <c r="BI637" s="158">
        <f>IF($N$637="nulová",$J$637,0)</f>
        <v>0</v>
      </c>
      <c r="BJ637" s="93" t="s">
        <v>20</v>
      </c>
      <c r="BK637" s="158">
        <f>ROUND($I$637*$H$637,2)</f>
        <v>0</v>
      </c>
      <c r="BL637" s="93" t="s">
        <v>962</v>
      </c>
      <c r="BM637" s="93" t="s">
        <v>995</v>
      </c>
    </row>
    <row r="638" spans="2:65" s="6" customFormat="1" ht="15.75" customHeight="1">
      <c r="B638" s="23"/>
      <c r="C638" s="150" t="s">
        <v>996</v>
      </c>
      <c r="D638" s="150" t="s">
        <v>141</v>
      </c>
      <c r="E638" s="148" t="s">
        <v>997</v>
      </c>
      <c r="F638" s="149" t="s">
        <v>998</v>
      </c>
      <c r="G638" s="150" t="s">
        <v>641</v>
      </c>
      <c r="H638" s="151">
        <v>1</v>
      </c>
      <c r="I638" s="152"/>
      <c r="J638" s="153">
        <f>ROUND($I$638*$H$638,2)</f>
        <v>0</v>
      </c>
      <c r="K638" s="149"/>
      <c r="L638" s="43"/>
      <c r="M638" s="154"/>
      <c r="N638" s="203" t="s">
        <v>44</v>
      </c>
      <c r="O638" s="204"/>
      <c r="P638" s="205">
        <f>$O$638*$H$638</f>
        <v>0</v>
      </c>
      <c r="Q638" s="205">
        <v>0</v>
      </c>
      <c r="R638" s="205">
        <f>$Q$638*$H$638</f>
        <v>0</v>
      </c>
      <c r="S638" s="205">
        <v>0</v>
      </c>
      <c r="T638" s="206">
        <f>$S$638*$H$638</f>
        <v>0</v>
      </c>
      <c r="AR638" s="93" t="s">
        <v>962</v>
      </c>
      <c r="AT638" s="93" t="s">
        <v>141</v>
      </c>
      <c r="AU638" s="93" t="s">
        <v>20</v>
      </c>
      <c r="AY638" s="93" t="s">
        <v>139</v>
      </c>
      <c r="BE638" s="158">
        <f>IF($N$638="základní",$J$638,0)</f>
        <v>0</v>
      </c>
      <c r="BF638" s="158">
        <f>IF($N$638="snížená",$J$638,0)</f>
        <v>0</v>
      </c>
      <c r="BG638" s="158">
        <f>IF($N$638="zákl. přenesená",$J$638,0)</f>
        <v>0</v>
      </c>
      <c r="BH638" s="158">
        <f>IF($N$638="sníž. přenesená",$J$638,0)</f>
        <v>0</v>
      </c>
      <c r="BI638" s="158">
        <f>IF($N$638="nulová",$J$638,0)</f>
        <v>0</v>
      </c>
      <c r="BJ638" s="93" t="s">
        <v>20</v>
      </c>
      <c r="BK638" s="158">
        <f>ROUND($I$638*$H$638,2)</f>
        <v>0</v>
      </c>
      <c r="BL638" s="93" t="s">
        <v>962</v>
      </c>
      <c r="BM638" s="93" t="s">
        <v>999</v>
      </c>
    </row>
    <row r="639" spans="2:46" s="6" customFormat="1" ht="7.5" customHeight="1">
      <c r="B639" s="38"/>
      <c r="C639" s="39"/>
      <c r="D639" s="39"/>
      <c r="E639" s="39"/>
      <c r="F639" s="39"/>
      <c r="G639" s="39"/>
      <c r="H639" s="39"/>
      <c r="I639" s="105"/>
      <c r="J639" s="39"/>
      <c r="K639" s="39"/>
      <c r="L639" s="43"/>
      <c r="AT639" s="2"/>
    </row>
  </sheetData>
  <sheetProtection password="CC35" sheet="1" objects="1" scenarios="1" formatColumns="0" formatRows="0" sort="0" autoFilter="0"/>
  <autoFilter ref="C99:K99"/>
  <mergeCells count="9">
    <mergeCell ref="E92:H92"/>
    <mergeCell ref="G1:H1"/>
    <mergeCell ref="L2:V2"/>
    <mergeCell ref="E7:H7"/>
    <mergeCell ref="E9:H9"/>
    <mergeCell ref="E24:H24"/>
    <mergeCell ref="E45:H45"/>
    <mergeCell ref="E47:H47"/>
    <mergeCell ref="E90:H90"/>
  </mergeCells>
  <hyperlinks>
    <hyperlink ref="F1:G1" location="C2" tooltip="Krycí list soupisu" display="1) Krycí list soupisu"/>
    <hyperlink ref="G1:H1" location="C54" tooltip="Rekapitulace" display="2) Rekapitulace"/>
    <hyperlink ref="J1" location="C9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3"/>
      <c r="C1" s="253"/>
      <c r="D1" s="252" t="s">
        <v>1</v>
      </c>
      <c r="E1" s="253"/>
      <c r="F1" s="254" t="s">
        <v>1505</v>
      </c>
      <c r="G1" s="259" t="s">
        <v>1506</v>
      </c>
      <c r="H1" s="259"/>
      <c r="I1" s="253"/>
      <c r="J1" s="254" t="s">
        <v>1507</v>
      </c>
      <c r="K1" s="252" t="s">
        <v>88</v>
      </c>
      <c r="L1" s="254" t="s">
        <v>1508</v>
      </c>
      <c r="M1" s="254"/>
      <c r="N1" s="254"/>
      <c r="O1" s="254"/>
      <c r="P1" s="254"/>
      <c r="Q1" s="254"/>
      <c r="R1" s="254"/>
      <c r="S1" s="254"/>
      <c r="T1" s="254"/>
      <c r="U1" s="250"/>
      <c r="V1" s="2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7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1"/>
      <c r="J3" s="8"/>
      <c r="K3" s="9"/>
      <c r="AT3" s="2" t="s">
        <v>82</v>
      </c>
    </row>
    <row r="4" spans="2:46" s="2" customFormat="1" ht="37.5" customHeight="1">
      <c r="B4" s="10"/>
      <c r="C4" s="11"/>
      <c r="D4" s="12" t="s">
        <v>89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8" t="str">
        <f>'Rekapitulace stavby'!$K$6</f>
        <v>Park za Lidovým domem</v>
      </c>
      <c r="F7" s="213"/>
      <c r="G7" s="213"/>
      <c r="H7" s="213"/>
      <c r="J7" s="11"/>
      <c r="K7" s="13"/>
    </row>
    <row r="8" spans="2:11" s="2" customFormat="1" ht="15.75" customHeight="1">
      <c r="B8" s="10"/>
      <c r="C8" s="11"/>
      <c r="D8" s="19" t="s">
        <v>90</v>
      </c>
      <c r="E8" s="11"/>
      <c r="F8" s="11"/>
      <c r="G8" s="11"/>
      <c r="H8" s="11"/>
      <c r="J8" s="11"/>
      <c r="K8" s="13"/>
    </row>
    <row r="9" spans="2:11" s="93" customFormat="1" ht="16.5" customHeight="1">
      <c r="B9" s="94"/>
      <c r="C9" s="95"/>
      <c r="D9" s="95"/>
      <c r="E9" s="248" t="s">
        <v>1000</v>
      </c>
      <c r="F9" s="249"/>
      <c r="G9" s="249"/>
      <c r="H9" s="249"/>
      <c r="J9" s="95"/>
      <c r="K9" s="96"/>
    </row>
    <row r="10" spans="2:11" s="6" customFormat="1" ht="15.75" customHeight="1">
      <c r="B10" s="23"/>
      <c r="C10" s="24"/>
      <c r="D10" s="19" t="s">
        <v>1001</v>
      </c>
      <c r="E10" s="24"/>
      <c r="F10" s="24"/>
      <c r="G10" s="24"/>
      <c r="H10" s="24"/>
      <c r="J10" s="24"/>
      <c r="K10" s="27"/>
    </row>
    <row r="11" spans="2:11" s="6" customFormat="1" ht="37.5" customHeight="1">
      <c r="B11" s="23"/>
      <c r="C11" s="24"/>
      <c r="D11" s="24"/>
      <c r="E11" s="228" t="s">
        <v>1000</v>
      </c>
      <c r="F11" s="220"/>
      <c r="G11" s="220"/>
      <c r="H11" s="220"/>
      <c r="J11" s="24"/>
      <c r="K11" s="27"/>
    </row>
    <row r="12" spans="2:11" s="6" customFormat="1" ht="14.25" customHeight="1">
      <c r="B12" s="23"/>
      <c r="C12" s="24"/>
      <c r="D12" s="24"/>
      <c r="E12" s="24"/>
      <c r="F12" s="24"/>
      <c r="G12" s="24"/>
      <c r="H12" s="24"/>
      <c r="J12" s="24"/>
      <c r="K12" s="27"/>
    </row>
    <row r="13" spans="2:11" s="6" customFormat="1" ht="15" customHeight="1">
      <c r="B13" s="23"/>
      <c r="C13" s="24"/>
      <c r="D13" s="19" t="s">
        <v>18</v>
      </c>
      <c r="E13" s="24"/>
      <c r="F13" s="17"/>
      <c r="G13" s="24"/>
      <c r="H13" s="24"/>
      <c r="I13" s="92" t="s">
        <v>19</v>
      </c>
      <c r="J13" s="17" t="s">
        <v>92</v>
      </c>
      <c r="K13" s="27"/>
    </row>
    <row r="14" spans="2:11" s="6" customFormat="1" ht="15" customHeight="1">
      <c r="B14" s="23"/>
      <c r="C14" s="24"/>
      <c r="D14" s="19" t="s">
        <v>21</v>
      </c>
      <c r="E14" s="24"/>
      <c r="F14" s="17" t="s">
        <v>22</v>
      </c>
      <c r="G14" s="24"/>
      <c r="H14" s="24"/>
      <c r="I14" s="92" t="s">
        <v>23</v>
      </c>
      <c r="J14" s="52" t="str">
        <f>'Rekapitulace stavby'!$AN$8</f>
        <v>21.05.2014</v>
      </c>
      <c r="K14" s="27"/>
    </row>
    <row r="15" spans="2:11" s="6" customFormat="1" ht="12" customHeight="1">
      <c r="B15" s="23"/>
      <c r="C15" s="24"/>
      <c r="D15" s="24"/>
      <c r="E15" s="24"/>
      <c r="F15" s="24"/>
      <c r="G15" s="24"/>
      <c r="H15" s="24"/>
      <c r="J15" s="24"/>
      <c r="K15" s="27"/>
    </row>
    <row r="16" spans="2:11" s="6" customFormat="1" ht="15" customHeight="1">
      <c r="B16" s="23"/>
      <c r="C16" s="24"/>
      <c r="D16" s="19" t="s">
        <v>25</v>
      </c>
      <c r="E16" s="24"/>
      <c r="F16" s="24"/>
      <c r="G16" s="24"/>
      <c r="H16" s="24"/>
      <c r="I16" s="92" t="s">
        <v>26</v>
      </c>
      <c r="J16" s="17"/>
      <c r="K16" s="27"/>
    </row>
    <row r="17" spans="2:11" s="6" customFormat="1" ht="18.75" customHeight="1">
      <c r="B17" s="23"/>
      <c r="C17" s="24"/>
      <c r="D17" s="24"/>
      <c r="E17" s="17" t="s">
        <v>28</v>
      </c>
      <c r="F17" s="24"/>
      <c r="G17" s="24"/>
      <c r="H17" s="24"/>
      <c r="I17" s="92" t="s">
        <v>29</v>
      </c>
      <c r="J17" s="17"/>
      <c r="K17" s="27"/>
    </row>
    <row r="18" spans="2:11" s="6" customFormat="1" ht="7.5" customHeight="1">
      <c r="B18" s="23"/>
      <c r="C18" s="24"/>
      <c r="D18" s="24"/>
      <c r="E18" s="24"/>
      <c r="F18" s="24"/>
      <c r="G18" s="24"/>
      <c r="H18" s="24"/>
      <c r="J18" s="24"/>
      <c r="K18" s="27"/>
    </row>
    <row r="19" spans="2:11" s="6" customFormat="1" ht="15" customHeight="1">
      <c r="B19" s="23"/>
      <c r="C19" s="24"/>
      <c r="D19" s="19" t="s">
        <v>30</v>
      </c>
      <c r="E19" s="24"/>
      <c r="F19" s="24"/>
      <c r="G19" s="24"/>
      <c r="H19" s="24"/>
      <c r="I19" s="92" t="s">
        <v>26</v>
      </c>
      <c r="J19" s="17">
        <f>IF('Rekapitulace stavby'!$AN$13="Vyplň údaj","",IF('Rekapitulace stavby'!$AN$13="","",'Rekapitulace stavby'!$AN$13))</f>
      </c>
      <c r="K19" s="27"/>
    </row>
    <row r="20" spans="2:11" s="6" customFormat="1" ht="18.75" customHeight="1">
      <c r="B20" s="23"/>
      <c r="C20" s="24"/>
      <c r="D20" s="24"/>
      <c r="E20" s="17">
        <f>IF('Rekapitulace stavby'!$E$14="Vyplň údaj","",IF('Rekapitulace stavby'!$E$14="","",'Rekapitulace stavby'!$E$14))</f>
      </c>
      <c r="F20" s="24"/>
      <c r="G20" s="24"/>
      <c r="H20" s="24"/>
      <c r="I20" s="92" t="s">
        <v>29</v>
      </c>
      <c r="J20" s="17">
        <f>IF('Rekapitulace stavby'!$AN$14="Vyplň údaj","",IF('Rekapitulace stavby'!$AN$14="","",'Rekapitulace stavby'!$AN$14))</f>
      </c>
      <c r="K20" s="27"/>
    </row>
    <row r="21" spans="2:11" s="6" customFormat="1" ht="7.5" customHeight="1">
      <c r="B21" s="23"/>
      <c r="C21" s="24"/>
      <c r="D21" s="24"/>
      <c r="E21" s="24"/>
      <c r="F21" s="24"/>
      <c r="G21" s="24"/>
      <c r="H21" s="24"/>
      <c r="J21" s="24"/>
      <c r="K21" s="27"/>
    </row>
    <row r="22" spans="2:11" s="6" customFormat="1" ht="15" customHeight="1">
      <c r="B22" s="23"/>
      <c r="C22" s="24"/>
      <c r="D22" s="19" t="s">
        <v>32</v>
      </c>
      <c r="E22" s="24"/>
      <c r="F22" s="24"/>
      <c r="G22" s="24"/>
      <c r="H22" s="24"/>
      <c r="I22" s="92" t="s">
        <v>26</v>
      </c>
      <c r="J22" s="17" t="s">
        <v>33</v>
      </c>
      <c r="K22" s="27"/>
    </row>
    <row r="23" spans="2:11" s="6" customFormat="1" ht="18.75" customHeight="1">
      <c r="B23" s="23"/>
      <c r="C23" s="24"/>
      <c r="D23" s="24"/>
      <c r="E23" s="17" t="s">
        <v>34</v>
      </c>
      <c r="F23" s="24"/>
      <c r="G23" s="24"/>
      <c r="H23" s="24"/>
      <c r="I23" s="92" t="s">
        <v>29</v>
      </c>
      <c r="J23" s="17" t="s">
        <v>35</v>
      </c>
      <c r="K23" s="27"/>
    </row>
    <row r="24" spans="2:11" s="6" customFormat="1" ht="7.5" customHeight="1">
      <c r="B24" s="23"/>
      <c r="C24" s="24"/>
      <c r="D24" s="24"/>
      <c r="E24" s="24"/>
      <c r="F24" s="24"/>
      <c r="G24" s="24"/>
      <c r="H24" s="24"/>
      <c r="J24" s="24"/>
      <c r="K24" s="27"/>
    </row>
    <row r="25" spans="2:11" s="6" customFormat="1" ht="15" customHeight="1">
      <c r="B25" s="23"/>
      <c r="C25" s="24"/>
      <c r="D25" s="19" t="s">
        <v>37</v>
      </c>
      <c r="E25" s="24"/>
      <c r="F25" s="24"/>
      <c r="G25" s="24"/>
      <c r="H25" s="24"/>
      <c r="J25" s="24"/>
      <c r="K25" s="27"/>
    </row>
    <row r="26" spans="2:11" s="93" customFormat="1" ht="15.75" customHeight="1">
      <c r="B26" s="94"/>
      <c r="C26" s="95"/>
      <c r="D26" s="95"/>
      <c r="E26" s="216"/>
      <c r="F26" s="249"/>
      <c r="G26" s="249"/>
      <c r="H26" s="249"/>
      <c r="J26" s="95"/>
      <c r="K26" s="96"/>
    </row>
    <row r="27" spans="2:11" s="6" customFormat="1" ht="7.5" customHeight="1">
      <c r="B27" s="23"/>
      <c r="C27" s="24"/>
      <c r="D27" s="24"/>
      <c r="E27" s="24"/>
      <c r="F27" s="24"/>
      <c r="G27" s="24"/>
      <c r="H27" s="24"/>
      <c r="J27" s="24"/>
      <c r="K27" s="27"/>
    </row>
    <row r="28" spans="2:11" s="6" customFormat="1" ht="7.5" customHeight="1">
      <c r="B28" s="23"/>
      <c r="C28" s="24"/>
      <c r="D28" s="63"/>
      <c r="E28" s="63"/>
      <c r="F28" s="63"/>
      <c r="G28" s="63"/>
      <c r="H28" s="63"/>
      <c r="I28" s="53"/>
      <c r="J28" s="63"/>
      <c r="K28" s="97"/>
    </row>
    <row r="29" spans="2:11" s="6" customFormat="1" ht="26.25" customHeight="1">
      <c r="B29" s="23"/>
      <c r="C29" s="24"/>
      <c r="D29" s="98" t="s">
        <v>39</v>
      </c>
      <c r="E29" s="24"/>
      <c r="F29" s="24"/>
      <c r="G29" s="24"/>
      <c r="H29" s="24"/>
      <c r="J29" s="66">
        <f>ROUND($J$98,2)</f>
        <v>0</v>
      </c>
      <c r="K29" s="27"/>
    </row>
    <row r="30" spans="2:11" s="6" customFormat="1" ht="7.5" customHeight="1">
      <c r="B30" s="23"/>
      <c r="C30" s="24"/>
      <c r="D30" s="63"/>
      <c r="E30" s="63"/>
      <c r="F30" s="63"/>
      <c r="G30" s="63"/>
      <c r="H30" s="63"/>
      <c r="I30" s="53"/>
      <c r="J30" s="63"/>
      <c r="K30" s="97"/>
    </row>
    <row r="31" spans="2:11" s="6" customFormat="1" ht="15" customHeight="1">
      <c r="B31" s="23"/>
      <c r="C31" s="24"/>
      <c r="D31" s="24"/>
      <c r="E31" s="24"/>
      <c r="F31" s="28" t="s">
        <v>41</v>
      </c>
      <c r="G31" s="24"/>
      <c r="H31" s="24"/>
      <c r="I31" s="99" t="s">
        <v>40</v>
      </c>
      <c r="J31" s="28" t="s">
        <v>42</v>
      </c>
      <c r="K31" s="27"/>
    </row>
    <row r="32" spans="2:11" s="6" customFormat="1" ht="15" customHeight="1">
      <c r="B32" s="23"/>
      <c r="C32" s="24"/>
      <c r="D32" s="30" t="s">
        <v>43</v>
      </c>
      <c r="E32" s="30" t="s">
        <v>44</v>
      </c>
      <c r="F32" s="100">
        <f>ROUND(SUM($BE$98:$BE$585),2)</f>
        <v>0</v>
      </c>
      <c r="G32" s="24"/>
      <c r="H32" s="24"/>
      <c r="I32" s="101">
        <v>0.21</v>
      </c>
      <c r="J32" s="100">
        <f>ROUND(ROUND((SUM($BE$98:$BE$585)),2)*$I$32,2)</f>
        <v>0</v>
      </c>
      <c r="K32" s="27"/>
    </row>
    <row r="33" spans="2:11" s="6" customFormat="1" ht="15" customHeight="1">
      <c r="B33" s="23"/>
      <c r="C33" s="24"/>
      <c r="D33" s="24"/>
      <c r="E33" s="30" t="s">
        <v>45</v>
      </c>
      <c r="F33" s="100">
        <f>ROUND(SUM($BF$98:$BF$585),2)</f>
        <v>0</v>
      </c>
      <c r="G33" s="24"/>
      <c r="H33" s="24"/>
      <c r="I33" s="101">
        <v>0.15</v>
      </c>
      <c r="J33" s="100">
        <f>ROUND(ROUND((SUM($BF$98:$BF$585)),2)*$I$33,2)</f>
        <v>0</v>
      </c>
      <c r="K33" s="27"/>
    </row>
    <row r="34" spans="2:11" s="6" customFormat="1" ht="15" customHeight="1" hidden="1">
      <c r="B34" s="23"/>
      <c r="C34" s="24"/>
      <c r="D34" s="24"/>
      <c r="E34" s="30" t="s">
        <v>46</v>
      </c>
      <c r="F34" s="100">
        <f>ROUND(SUM($BG$98:$BG$585),2)</f>
        <v>0</v>
      </c>
      <c r="G34" s="24"/>
      <c r="H34" s="24"/>
      <c r="I34" s="101">
        <v>0.21</v>
      </c>
      <c r="J34" s="100">
        <v>0</v>
      </c>
      <c r="K34" s="27"/>
    </row>
    <row r="35" spans="2:11" s="6" customFormat="1" ht="15" customHeight="1" hidden="1">
      <c r="B35" s="23"/>
      <c r="C35" s="24"/>
      <c r="D35" s="24"/>
      <c r="E35" s="30" t="s">
        <v>47</v>
      </c>
      <c r="F35" s="100">
        <f>ROUND(SUM($BH$98:$BH$585),2)</f>
        <v>0</v>
      </c>
      <c r="G35" s="24"/>
      <c r="H35" s="24"/>
      <c r="I35" s="101">
        <v>0.15</v>
      </c>
      <c r="J35" s="100">
        <v>0</v>
      </c>
      <c r="K35" s="27"/>
    </row>
    <row r="36" spans="2:11" s="6" customFormat="1" ht="15" customHeight="1" hidden="1">
      <c r="B36" s="23"/>
      <c r="C36" s="24"/>
      <c r="D36" s="24"/>
      <c r="E36" s="30" t="s">
        <v>48</v>
      </c>
      <c r="F36" s="100">
        <f>ROUND(SUM($BI$98:$BI$585),2)</f>
        <v>0</v>
      </c>
      <c r="G36" s="24"/>
      <c r="H36" s="24"/>
      <c r="I36" s="101">
        <v>0</v>
      </c>
      <c r="J36" s="100">
        <v>0</v>
      </c>
      <c r="K36" s="27"/>
    </row>
    <row r="37" spans="2:11" s="6" customFormat="1" ht="7.5" customHeight="1">
      <c r="B37" s="23"/>
      <c r="C37" s="24"/>
      <c r="D37" s="24"/>
      <c r="E37" s="24"/>
      <c r="F37" s="24"/>
      <c r="G37" s="24"/>
      <c r="H37" s="24"/>
      <c r="J37" s="24"/>
      <c r="K37" s="27"/>
    </row>
    <row r="38" spans="2:11" s="6" customFormat="1" ht="26.25" customHeight="1">
      <c r="B38" s="23"/>
      <c r="C38" s="32"/>
      <c r="D38" s="33" t="s">
        <v>49</v>
      </c>
      <c r="E38" s="34"/>
      <c r="F38" s="34"/>
      <c r="G38" s="102" t="s">
        <v>50</v>
      </c>
      <c r="H38" s="35" t="s">
        <v>51</v>
      </c>
      <c r="I38" s="103"/>
      <c r="J38" s="36">
        <f>SUM($J$29:$J$36)</f>
        <v>0</v>
      </c>
      <c r="K38" s="104"/>
    </row>
    <row r="39" spans="2:11" s="6" customFormat="1" ht="15" customHeight="1">
      <c r="B39" s="38"/>
      <c r="C39" s="39"/>
      <c r="D39" s="39"/>
      <c r="E39" s="39"/>
      <c r="F39" s="39"/>
      <c r="G39" s="39"/>
      <c r="H39" s="39"/>
      <c r="I39" s="105"/>
      <c r="J39" s="39"/>
      <c r="K39" s="40"/>
    </row>
    <row r="43" spans="2:11" s="6" customFormat="1" ht="7.5" customHeight="1">
      <c r="B43" s="106"/>
      <c r="C43" s="107"/>
      <c r="D43" s="107"/>
      <c r="E43" s="107"/>
      <c r="F43" s="107"/>
      <c r="G43" s="107"/>
      <c r="H43" s="107"/>
      <c r="I43" s="107"/>
      <c r="J43" s="107"/>
      <c r="K43" s="108"/>
    </row>
    <row r="44" spans="2:11" s="6" customFormat="1" ht="37.5" customHeight="1">
      <c r="B44" s="23"/>
      <c r="C44" s="12" t="s">
        <v>93</v>
      </c>
      <c r="D44" s="24"/>
      <c r="E44" s="24"/>
      <c r="F44" s="24"/>
      <c r="G44" s="24"/>
      <c r="H44" s="24"/>
      <c r="J44" s="24"/>
      <c r="K44" s="27"/>
    </row>
    <row r="45" spans="2:11" s="6" customFormat="1" ht="7.5" customHeight="1">
      <c r="B45" s="23"/>
      <c r="C45" s="24"/>
      <c r="D45" s="24"/>
      <c r="E45" s="24"/>
      <c r="F45" s="24"/>
      <c r="G45" s="24"/>
      <c r="H45" s="24"/>
      <c r="J45" s="24"/>
      <c r="K45" s="27"/>
    </row>
    <row r="46" spans="2:11" s="6" customFormat="1" ht="15" customHeight="1">
      <c r="B46" s="23"/>
      <c r="C46" s="19" t="s">
        <v>16</v>
      </c>
      <c r="D46" s="24"/>
      <c r="E46" s="24"/>
      <c r="F46" s="24"/>
      <c r="G46" s="24"/>
      <c r="H46" s="24"/>
      <c r="J46" s="24"/>
      <c r="K46" s="27"/>
    </row>
    <row r="47" spans="2:11" s="6" customFormat="1" ht="16.5" customHeight="1">
      <c r="B47" s="23"/>
      <c r="C47" s="24"/>
      <c r="D47" s="24"/>
      <c r="E47" s="248" t="str">
        <f>$E$7</f>
        <v>Park za Lidovým domem</v>
      </c>
      <c r="F47" s="220"/>
      <c r="G47" s="220"/>
      <c r="H47" s="220"/>
      <c r="J47" s="24"/>
      <c r="K47" s="27"/>
    </row>
    <row r="48" spans="2:11" s="2" customFormat="1" ht="15.75" customHeight="1">
      <c r="B48" s="10"/>
      <c r="C48" s="19" t="s">
        <v>90</v>
      </c>
      <c r="D48" s="11"/>
      <c r="E48" s="11"/>
      <c r="F48" s="11"/>
      <c r="G48" s="11"/>
      <c r="H48" s="11"/>
      <c r="J48" s="11"/>
      <c r="K48" s="13"/>
    </row>
    <row r="49" spans="2:11" s="6" customFormat="1" ht="16.5" customHeight="1">
      <c r="B49" s="23"/>
      <c r="C49" s="24"/>
      <c r="D49" s="24"/>
      <c r="E49" s="248" t="s">
        <v>1000</v>
      </c>
      <c r="F49" s="220"/>
      <c r="G49" s="220"/>
      <c r="H49" s="220"/>
      <c r="J49" s="24"/>
      <c r="K49" s="27"/>
    </row>
    <row r="50" spans="2:11" s="6" customFormat="1" ht="15" customHeight="1">
      <c r="B50" s="23"/>
      <c r="C50" s="19" t="s">
        <v>1001</v>
      </c>
      <c r="D50" s="24"/>
      <c r="E50" s="24"/>
      <c r="F50" s="24"/>
      <c r="G50" s="24"/>
      <c r="H50" s="24"/>
      <c r="J50" s="24"/>
      <c r="K50" s="27"/>
    </row>
    <row r="51" spans="2:11" s="6" customFormat="1" ht="19.5" customHeight="1">
      <c r="B51" s="23"/>
      <c r="C51" s="24"/>
      <c r="D51" s="24"/>
      <c r="E51" s="228" t="str">
        <f>$E$11</f>
        <v>SO 02 - Opěrné zdi</v>
      </c>
      <c r="F51" s="220"/>
      <c r="G51" s="220"/>
      <c r="H51" s="220"/>
      <c r="J51" s="24"/>
      <c r="K51" s="27"/>
    </row>
    <row r="52" spans="2:11" s="6" customFormat="1" ht="7.5" customHeight="1">
      <c r="B52" s="23"/>
      <c r="C52" s="24"/>
      <c r="D52" s="24"/>
      <c r="E52" s="24"/>
      <c r="F52" s="24"/>
      <c r="G52" s="24"/>
      <c r="H52" s="24"/>
      <c r="J52" s="24"/>
      <c r="K52" s="27"/>
    </row>
    <row r="53" spans="2:11" s="6" customFormat="1" ht="18.75" customHeight="1">
      <c r="B53" s="23"/>
      <c r="C53" s="19" t="s">
        <v>21</v>
      </c>
      <c r="D53" s="24"/>
      <c r="E53" s="24"/>
      <c r="F53" s="17" t="str">
        <f>$F$14</f>
        <v>Karlovy Vary</v>
      </c>
      <c r="G53" s="24"/>
      <c r="H53" s="24"/>
      <c r="I53" s="92" t="s">
        <v>23</v>
      </c>
      <c r="J53" s="52" t="str">
        <f>IF($J$14="","",$J$14)</f>
        <v>21.05.2014</v>
      </c>
      <c r="K53" s="27"/>
    </row>
    <row r="54" spans="2:11" s="6" customFormat="1" ht="7.5" customHeight="1">
      <c r="B54" s="23"/>
      <c r="C54" s="24"/>
      <c r="D54" s="24"/>
      <c r="E54" s="24"/>
      <c r="F54" s="24"/>
      <c r="G54" s="24"/>
      <c r="H54" s="24"/>
      <c r="J54" s="24"/>
      <c r="K54" s="27"/>
    </row>
    <row r="55" spans="2:11" s="6" customFormat="1" ht="15.75" customHeight="1">
      <c r="B55" s="23"/>
      <c r="C55" s="19" t="s">
        <v>25</v>
      </c>
      <c r="D55" s="24"/>
      <c r="E55" s="24"/>
      <c r="F55" s="17" t="str">
        <f>$E$17</f>
        <v>Statutární město Karlovy Vary</v>
      </c>
      <c r="G55" s="24"/>
      <c r="H55" s="24"/>
      <c r="I55" s="92" t="s">
        <v>32</v>
      </c>
      <c r="J55" s="17" t="str">
        <f>$E$23</f>
        <v>BPO spol. s r.o., Lidická 1239, 363 17 Ostrov</v>
      </c>
      <c r="K55" s="27"/>
    </row>
    <row r="56" spans="2:11" s="6" customFormat="1" ht="15" customHeight="1">
      <c r="B56" s="23"/>
      <c r="C56" s="19" t="s">
        <v>30</v>
      </c>
      <c r="D56" s="24"/>
      <c r="E56" s="24"/>
      <c r="F56" s="17">
        <f>IF($E$20="","",$E$20)</f>
      </c>
      <c r="G56" s="24"/>
      <c r="H56" s="24"/>
      <c r="J56" s="24"/>
      <c r="K56" s="27"/>
    </row>
    <row r="57" spans="2:11" s="6" customFormat="1" ht="11.25" customHeight="1">
      <c r="B57" s="23"/>
      <c r="C57" s="24"/>
      <c r="D57" s="24"/>
      <c r="E57" s="24"/>
      <c r="F57" s="24"/>
      <c r="G57" s="24"/>
      <c r="H57" s="24"/>
      <c r="J57" s="24"/>
      <c r="K57" s="27"/>
    </row>
    <row r="58" spans="2:11" s="6" customFormat="1" ht="30" customHeight="1">
      <c r="B58" s="23"/>
      <c r="C58" s="109" t="s">
        <v>94</v>
      </c>
      <c r="D58" s="32"/>
      <c r="E58" s="32"/>
      <c r="F58" s="32"/>
      <c r="G58" s="32"/>
      <c r="H58" s="32"/>
      <c r="I58" s="110"/>
      <c r="J58" s="111" t="s">
        <v>95</v>
      </c>
      <c r="K58" s="37"/>
    </row>
    <row r="59" spans="2:11" s="6" customFormat="1" ht="11.2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47" s="6" customFormat="1" ht="30" customHeight="1">
      <c r="B60" s="23"/>
      <c r="C60" s="65" t="s">
        <v>96</v>
      </c>
      <c r="D60" s="24"/>
      <c r="E60" s="24"/>
      <c r="F60" s="24"/>
      <c r="G60" s="24"/>
      <c r="H60" s="24"/>
      <c r="J60" s="66">
        <f>$J$98</f>
        <v>0</v>
      </c>
      <c r="K60" s="27"/>
      <c r="AU60" s="6" t="s">
        <v>97</v>
      </c>
    </row>
    <row r="61" spans="2:11" s="72" customFormat="1" ht="25.5" customHeight="1">
      <c r="B61" s="112"/>
      <c r="C61" s="113"/>
      <c r="D61" s="114" t="s">
        <v>98</v>
      </c>
      <c r="E61" s="114"/>
      <c r="F61" s="114"/>
      <c r="G61" s="114"/>
      <c r="H61" s="114"/>
      <c r="I61" s="115"/>
      <c r="J61" s="116">
        <f>$J$99</f>
        <v>0</v>
      </c>
      <c r="K61" s="117"/>
    </row>
    <row r="62" spans="2:11" s="82" customFormat="1" ht="21" customHeight="1">
      <c r="B62" s="118"/>
      <c r="C62" s="84"/>
      <c r="D62" s="119" t="s">
        <v>99</v>
      </c>
      <c r="E62" s="119"/>
      <c r="F62" s="119"/>
      <c r="G62" s="119"/>
      <c r="H62" s="119"/>
      <c r="I62" s="120"/>
      <c r="J62" s="121">
        <f>$J$100</f>
        <v>0</v>
      </c>
      <c r="K62" s="122"/>
    </row>
    <row r="63" spans="2:11" s="82" customFormat="1" ht="21" customHeight="1">
      <c r="B63" s="118"/>
      <c r="C63" s="84"/>
      <c r="D63" s="119" t="s">
        <v>101</v>
      </c>
      <c r="E63" s="119"/>
      <c r="F63" s="119"/>
      <c r="G63" s="119"/>
      <c r="H63" s="119"/>
      <c r="I63" s="120"/>
      <c r="J63" s="121">
        <f>$J$240</f>
        <v>0</v>
      </c>
      <c r="K63" s="122"/>
    </row>
    <row r="64" spans="2:11" s="82" customFormat="1" ht="21" customHeight="1">
      <c r="B64" s="118"/>
      <c r="C64" s="84"/>
      <c r="D64" s="119" t="s">
        <v>1002</v>
      </c>
      <c r="E64" s="119"/>
      <c r="F64" s="119"/>
      <c r="G64" s="119"/>
      <c r="H64" s="119"/>
      <c r="I64" s="120"/>
      <c r="J64" s="121">
        <f>$J$318</f>
        <v>0</v>
      </c>
      <c r="K64" s="122"/>
    </row>
    <row r="65" spans="2:11" s="82" customFormat="1" ht="21" customHeight="1">
      <c r="B65" s="118"/>
      <c r="C65" s="84"/>
      <c r="D65" s="119" t="s">
        <v>1003</v>
      </c>
      <c r="E65" s="119"/>
      <c r="F65" s="119"/>
      <c r="G65" s="119"/>
      <c r="H65" s="119"/>
      <c r="I65" s="120"/>
      <c r="J65" s="121">
        <f>$J$409</f>
        <v>0</v>
      </c>
      <c r="K65" s="122"/>
    </row>
    <row r="66" spans="2:11" s="82" customFormat="1" ht="21" customHeight="1">
      <c r="B66" s="118"/>
      <c r="C66" s="84"/>
      <c r="D66" s="119" t="s">
        <v>103</v>
      </c>
      <c r="E66" s="119"/>
      <c r="F66" s="119"/>
      <c r="G66" s="119"/>
      <c r="H66" s="119"/>
      <c r="I66" s="120"/>
      <c r="J66" s="121">
        <f>$J$426</f>
        <v>0</v>
      </c>
      <c r="K66" s="122"/>
    </row>
    <row r="67" spans="2:11" s="82" customFormat="1" ht="21" customHeight="1">
      <c r="B67" s="118"/>
      <c r="C67" s="84"/>
      <c r="D67" s="119" t="s">
        <v>114</v>
      </c>
      <c r="E67" s="119"/>
      <c r="F67" s="119"/>
      <c r="G67" s="119"/>
      <c r="H67" s="119"/>
      <c r="I67" s="120"/>
      <c r="J67" s="121">
        <f>$J$431</f>
        <v>0</v>
      </c>
      <c r="K67" s="122"/>
    </row>
    <row r="68" spans="2:11" s="82" customFormat="1" ht="21" customHeight="1">
      <c r="B68" s="118"/>
      <c r="C68" s="84"/>
      <c r="D68" s="119" t="s">
        <v>115</v>
      </c>
      <c r="E68" s="119"/>
      <c r="F68" s="119"/>
      <c r="G68" s="119"/>
      <c r="H68" s="119"/>
      <c r="I68" s="120"/>
      <c r="J68" s="121">
        <f>$J$445</f>
        <v>0</v>
      </c>
      <c r="K68" s="122"/>
    </row>
    <row r="69" spans="2:11" s="82" customFormat="1" ht="21" customHeight="1">
      <c r="B69" s="118"/>
      <c r="C69" s="84"/>
      <c r="D69" s="119" t="s">
        <v>116</v>
      </c>
      <c r="E69" s="119"/>
      <c r="F69" s="119"/>
      <c r="G69" s="119"/>
      <c r="H69" s="119"/>
      <c r="I69" s="120"/>
      <c r="J69" s="121">
        <f>$J$452</f>
        <v>0</v>
      </c>
      <c r="K69" s="122"/>
    </row>
    <row r="70" spans="2:11" s="82" customFormat="1" ht="21" customHeight="1">
      <c r="B70" s="118"/>
      <c r="C70" s="84"/>
      <c r="D70" s="119" t="s">
        <v>1004</v>
      </c>
      <c r="E70" s="119"/>
      <c r="F70" s="119"/>
      <c r="G70" s="119"/>
      <c r="H70" s="119"/>
      <c r="I70" s="120"/>
      <c r="J70" s="121">
        <f>$J$489</f>
        <v>0</v>
      </c>
      <c r="K70" s="122"/>
    </row>
    <row r="71" spans="2:11" s="82" customFormat="1" ht="21" customHeight="1">
      <c r="B71" s="118"/>
      <c r="C71" s="84"/>
      <c r="D71" s="119" t="s">
        <v>117</v>
      </c>
      <c r="E71" s="119"/>
      <c r="F71" s="119"/>
      <c r="G71" s="119"/>
      <c r="H71" s="119"/>
      <c r="I71" s="120"/>
      <c r="J71" s="121">
        <f>$J$501</f>
        <v>0</v>
      </c>
      <c r="K71" s="122"/>
    </row>
    <row r="72" spans="2:11" s="72" customFormat="1" ht="25.5" customHeight="1">
      <c r="B72" s="112"/>
      <c r="C72" s="113"/>
      <c r="D72" s="114" t="s">
        <v>118</v>
      </c>
      <c r="E72" s="114"/>
      <c r="F72" s="114"/>
      <c r="G72" s="114"/>
      <c r="H72" s="114"/>
      <c r="I72" s="115"/>
      <c r="J72" s="116">
        <f>$J$512</f>
        <v>0</v>
      </c>
      <c r="K72" s="117"/>
    </row>
    <row r="73" spans="2:11" s="82" customFormat="1" ht="21" customHeight="1">
      <c r="B73" s="118"/>
      <c r="C73" s="84"/>
      <c r="D73" s="119" t="s">
        <v>1005</v>
      </c>
      <c r="E73" s="119"/>
      <c r="F73" s="119"/>
      <c r="G73" s="119"/>
      <c r="H73" s="119"/>
      <c r="I73" s="120"/>
      <c r="J73" s="121">
        <f>$J$513</f>
        <v>0</v>
      </c>
      <c r="K73" s="122"/>
    </row>
    <row r="74" spans="2:11" s="82" customFormat="1" ht="21" customHeight="1">
      <c r="B74" s="118"/>
      <c r="C74" s="84"/>
      <c r="D74" s="119" t="s">
        <v>119</v>
      </c>
      <c r="E74" s="119"/>
      <c r="F74" s="119"/>
      <c r="G74" s="119"/>
      <c r="H74" s="119"/>
      <c r="I74" s="120"/>
      <c r="J74" s="121">
        <f>$J$561</f>
        <v>0</v>
      </c>
      <c r="K74" s="122"/>
    </row>
    <row r="75" spans="2:11" s="72" customFormat="1" ht="25.5" customHeight="1">
      <c r="B75" s="112"/>
      <c r="C75" s="113"/>
      <c r="D75" s="114" t="s">
        <v>120</v>
      </c>
      <c r="E75" s="114"/>
      <c r="F75" s="114"/>
      <c r="G75" s="114"/>
      <c r="H75" s="114"/>
      <c r="I75" s="115"/>
      <c r="J75" s="116">
        <f>$J$573</f>
        <v>0</v>
      </c>
      <c r="K75" s="117"/>
    </row>
    <row r="76" spans="2:11" s="72" customFormat="1" ht="25.5" customHeight="1">
      <c r="B76" s="112"/>
      <c r="C76" s="113"/>
      <c r="D76" s="114" t="s">
        <v>121</v>
      </c>
      <c r="E76" s="114"/>
      <c r="F76" s="114"/>
      <c r="G76" s="114"/>
      <c r="H76" s="114"/>
      <c r="I76" s="115"/>
      <c r="J76" s="116">
        <f>$J$575</f>
        <v>0</v>
      </c>
      <c r="K76" s="117"/>
    </row>
    <row r="77" spans="2:11" s="6" customFormat="1" ht="22.5" customHeight="1">
      <c r="B77" s="23"/>
      <c r="C77" s="24"/>
      <c r="D77" s="24"/>
      <c r="E77" s="24"/>
      <c r="F77" s="24"/>
      <c r="G77" s="24"/>
      <c r="H77" s="24"/>
      <c r="J77" s="24"/>
      <c r="K77" s="27"/>
    </row>
    <row r="78" spans="2:11" s="6" customFormat="1" ht="7.5" customHeight="1">
      <c r="B78" s="38"/>
      <c r="C78" s="39"/>
      <c r="D78" s="39"/>
      <c r="E78" s="39"/>
      <c r="F78" s="39"/>
      <c r="G78" s="39"/>
      <c r="H78" s="39"/>
      <c r="I78" s="105"/>
      <c r="J78" s="39"/>
      <c r="K78" s="40"/>
    </row>
    <row r="82" spans="2:12" s="6" customFormat="1" ht="7.5" customHeight="1">
      <c r="B82" s="41"/>
      <c r="C82" s="42"/>
      <c r="D82" s="42"/>
      <c r="E82" s="42"/>
      <c r="F82" s="42"/>
      <c r="G82" s="42"/>
      <c r="H82" s="42"/>
      <c r="I82" s="107"/>
      <c r="J82" s="42"/>
      <c r="K82" s="42"/>
      <c r="L82" s="43"/>
    </row>
    <row r="83" spans="2:12" s="6" customFormat="1" ht="37.5" customHeight="1">
      <c r="B83" s="23"/>
      <c r="C83" s="12" t="s">
        <v>122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7.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12" s="6" customFormat="1" ht="15" customHeight="1">
      <c r="B85" s="23"/>
      <c r="C85" s="19" t="s">
        <v>16</v>
      </c>
      <c r="D85" s="24"/>
      <c r="E85" s="24"/>
      <c r="F85" s="24"/>
      <c r="G85" s="24"/>
      <c r="H85" s="24"/>
      <c r="J85" s="24"/>
      <c r="K85" s="24"/>
      <c r="L85" s="43"/>
    </row>
    <row r="86" spans="2:12" s="6" customFormat="1" ht="16.5" customHeight="1">
      <c r="B86" s="23"/>
      <c r="C86" s="24"/>
      <c r="D86" s="24"/>
      <c r="E86" s="248" t="str">
        <f>$E$7</f>
        <v>Park za Lidovým domem</v>
      </c>
      <c r="F86" s="220"/>
      <c r="G86" s="220"/>
      <c r="H86" s="220"/>
      <c r="J86" s="24"/>
      <c r="K86" s="24"/>
      <c r="L86" s="43"/>
    </row>
    <row r="87" spans="2:12" s="2" customFormat="1" ht="15.75" customHeight="1">
      <c r="B87" s="10"/>
      <c r="C87" s="19" t="s">
        <v>90</v>
      </c>
      <c r="D87" s="11"/>
      <c r="E87" s="11"/>
      <c r="F87" s="11"/>
      <c r="G87" s="11"/>
      <c r="H87" s="11"/>
      <c r="J87" s="11"/>
      <c r="K87" s="11"/>
      <c r="L87" s="207"/>
    </row>
    <row r="88" spans="2:12" s="6" customFormat="1" ht="16.5" customHeight="1">
      <c r="B88" s="23"/>
      <c r="C88" s="24"/>
      <c r="D88" s="24"/>
      <c r="E88" s="248" t="s">
        <v>1000</v>
      </c>
      <c r="F88" s="220"/>
      <c r="G88" s="220"/>
      <c r="H88" s="220"/>
      <c r="J88" s="24"/>
      <c r="K88" s="24"/>
      <c r="L88" s="43"/>
    </row>
    <row r="89" spans="2:12" s="6" customFormat="1" ht="15" customHeight="1">
      <c r="B89" s="23"/>
      <c r="C89" s="19" t="s">
        <v>1001</v>
      </c>
      <c r="D89" s="24"/>
      <c r="E89" s="24"/>
      <c r="F89" s="24"/>
      <c r="G89" s="24"/>
      <c r="H89" s="24"/>
      <c r="J89" s="24"/>
      <c r="K89" s="24"/>
      <c r="L89" s="43"/>
    </row>
    <row r="90" spans="2:12" s="6" customFormat="1" ht="19.5" customHeight="1">
      <c r="B90" s="23"/>
      <c r="C90" s="24"/>
      <c r="D90" s="24"/>
      <c r="E90" s="228" t="str">
        <f>$E$11</f>
        <v>SO 02 - Opěrné zdi</v>
      </c>
      <c r="F90" s="220"/>
      <c r="G90" s="220"/>
      <c r="H90" s="220"/>
      <c r="J90" s="24"/>
      <c r="K90" s="24"/>
      <c r="L90" s="43"/>
    </row>
    <row r="91" spans="2:12" s="6" customFormat="1" ht="7.5" customHeight="1">
      <c r="B91" s="23"/>
      <c r="C91" s="24"/>
      <c r="D91" s="24"/>
      <c r="E91" s="24"/>
      <c r="F91" s="24"/>
      <c r="G91" s="24"/>
      <c r="H91" s="24"/>
      <c r="J91" s="24"/>
      <c r="K91" s="24"/>
      <c r="L91" s="43"/>
    </row>
    <row r="92" spans="2:12" s="6" customFormat="1" ht="18.75" customHeight="1">
      <c r="B92" s="23"/>
      <c r="C92" s="19" t="s">
        <v>21</v>
      </c>
      <c r="D92" s="24"/>
      <c r="E92" s="24"/>
      <c r="F92" s="17" t="str">
        <f>$F$14</f>
        <v>Karlovy Vary</v>
      </c>
      <c r="G92" s="24"/>
      <c r="H92" s="24"/>
      <c r="I92" s="92" t="s">
        <v>23</v>
      </c>
      <c r="J92" s="52" t="str">
        <f>IF($J$14="","",$J$14)</f>
        <v>21.05.2014</v>
      </c>
      <c r="K92" s="24"/>
      <c r="L92" s="43"/>
    </row>
    <row r="93" spans="2:12" s="6" customFormat="1" ht="7.5" customHeight="1">
      <c r="B93" s="23"/>
      <c r="C93" s="24"/>
      <c r="D93" s="24"/>
      <c r="E93" s="24"/>
      <c r="F93" s="24"/>
      <c r="G93" s="24"/>
      <c r="H93" s="24"/>
      <c r="J93" s="24"/>
      <c r="K93" s="24"/>
      <c r="L93" s="43"/>
    </row>
    <row r="94" spans="2:12" s="6" customFormat="1" ht="15.75" customHeight="1">
      <c r="B94" s="23"/>
      <c r="C94" s="19" t="s">
        <v>25</v>
      </c>
      <c r="D94" s="24"/>
      <c r="E94" s="24"/>
      <c r="F94" s="17" t="str">
        <f>$E$17</f>
        <v>Statutární město Karlovy Vary</v>
      </c>
      <c r="G94" s="24"/>
      <c r="H94" s="24"/>
      <c r="I94" s="92" t="s">
        <v>32</v>
      </c>
      <c r="J94" s="17" t="str">
        <f>$E$23</f>
        <v>BPO spol. s r.o., Lidická 1239, 363 17 Ostrov</v>
      </c>
      <c r="K94" s="24"/>
      <c r="L94" s="43"/>
    </row>
    <row r="95" spans="2:12" s="6" customFormat="1" ht="15" customHeight="1">
      <c r="B95" s="23"/>
      <c r="C95" s="19" t="s">
        <v>30</v>
      </c>
      <c r="D95" s="24"/>
      <c r="E95" s="24"/>
      <c r="F95" s="17">
        <f>IF($E$20="","",$E$20)</f>
      </c>
      <c r="G95" s="24"/>
      <c r="H95" s="24"/>
      <c r="J95" s="24"/>
      <c r="K95" s="24"/>
      <c r="L95" s="43"/>
    </row>
    <row r="96" spans="2:12" s="6" customFormat="1" ht="11.25" customHeight="1">
      <c r="B96" s="23"/>
      <c r="C96" s="24"/>
      <c r="D96" s="24"/>
      <c r="E96" s="24"/>
      <c r="F96" s="24"/>
      <c r="G96" s="24"/>
      <c r="H96" s="24"/>
      <c r="J96" s="24"/>
      <c r="K96" s="24"/>
      <c r="L96" s="43"/>
    </row>
    <row r="97" spans="2:20" s="123" customFormat="1" ht="30" customHeight="1">
      <c r="B97" s="124"/>
      <c r="C97" s="125" t="s">
        <v>123</v>
      </c>
      <c r="D97" s="126" t="s">
        <v>58</v>
      </c>
      <c r="E97" s="126" t="s">
        <v>54</v>
      </c>
      <c r="F97" s="126" t="s">
        <v>124</v>
      </c>
      <c r="G97" s="126" t="s">
        <v>125</v>
      </c>
      <c r="H97" s="126" t="s">
        <v>126</v>
      </c>
      <c r="I97" s="127" t="s">
        <v>127</v>
      </c>
      <c r="J97" s="126" t="s">
        <v>128</v>
      </c>
      <c r="K97" s="128" t="s">
        <v>129</v>
      </c>
      <c r="L97" s="129"/>
      <c r="M97" s="58" t="s">
        <v>130</v>
      </c>
      <c r="N97" s="59" t="s">
        <v>43</v>
      </c>
      <c r="O97" s="59" t="s">
        <v>131</v>
      </c>
      <c r="P97" s="59" t="s">
        <v>132</v>
      </c>
      <c r="Q97" s="59" t="s">
        <v>133</v>
      </c>
      <c r="R97" s="59" t="s">
        <v>134</v>
      </c>
      <c r="S97" s="59" t="s">
        <v>135</v>
      </c>
      <c r="T97" s="60" t="s">
        <v>136</v>
      </c>
    </row>
    <row r="98" spans="2:63" s="6" customFormat="1" ht="30" customHeight="1">
      <c r="B98" s="23"/>
      <c r="C98" s="65" t="s">
        <v>96</v>
      </c>
      <c r="D98" s="24"/>
      <c r="E98" s="24"/>
      <c r="F98" s="24"/>
      <c r="G98" s="24"/>
      <c r="H98" s="24"/>
      <c r="J98" s="130">
        <f>$BK$98</f>
        <v>0</v>
      </c>
      <c r="K98" s="24"/>
      <c r="L98" s="43"/>
      <c r="M98" s="62"/>
      <c r="N98" s="63"/>
      <c r="O98" s="63"/>
      <c r="P98" s="131">
        <f>$P$99+$P$512+$P$573+$P$575</f>
        <v>0</v>
      </c>
      <c r="Q98" s="63"/>
      <c r="R98" s="131">
        <f>$R$99+$R$512+$R$573+$R$575</f>
        <v>191.30559912299998</v>
      </c>
      <c r="S98" s="63"/>
      <c r="T98" s="132">
        <f>$T$99+$T$512+$T$573+$T$575</f>
        <v>830.5599420000001</v>
      </c>
      <c r="AT98" s="6" t="s">
        <v>72</v>
      </c>
      <c r="AU98" s="6" t="s">
        <v>97</v>
      </c>
      <c r="BK98" s="133">
        <f>$BK$99+$BK$512+$BK$573+$BK$575</f>
        <v>0</v>
      </c>
    </row>
    <row r="99" spans="2:63" s="134" customFormat="1" ht="37.5" customHeight="1">
      <c r="B99" s="135"/>
      <c r="C99" s="136"/>
      <c r="D99" s="136" t="s">
        <v>72</v>
      </c>
      <c r="E99" s="137" t="s">
        <v>137</v>
      </c>
      <c r="F99" s="137" t="s">
        <v>138</v>
      </c>
      <c r="G99" s="136"/>
      <c r="H99" s="136"/>
      <c r="J99" s="138">
        <f>$BK$99</f>
        <v>0</v>
      </c>
      <c r="K99" s="136"/>
      <c r="L99" s="139"/>
      <c r="M99" s="140"/>
      <c r="N99" s="136"/>
      <c r="O99" s="136"/>
      <c r="P99" s="141">
        <f>$P$100+$P$240+$P$318+$P$409+$P$426+$P$431+$P$445+$P$452+$P$489+$P$501</f>
        <v>0</v>
      </c>
      <c r="Q99" s="136"/>
      <c r="R99" s="141">
        <f>$R$100+$R$240+$R$318+$R$409+$R$426+$R$431+$R$445+$R$452+$R$489+$R$501</f>
        <v>191.06921912299998</v>
      </c>
      <c r="S99" s="136"/>
      <c r="T99" s="142">
        <f>$T$100+$T$240+$T$318+$T$409+$T$426+$T$431+$T$445+$T$452+$T$489+$T$501</f>
        <v>830.5599420000001</v>
      </c>
      <c r="AR99" s="143" t="s">
        <v>20</v>
      </c>
      <c r="AT99" s="143" t="s">
        <v>72</v>
      </c>
      <c r="AU99" s="143" t="s">
        <v>73</v>
      </c>
      <c r="AY99" s="143" t="s">
        <v>139</v>
      </c>
      <c r="BK99" s="144">
        <f>$BK$100+$BK$240+$BK$318+$BK$409+$BK$426+$BK$431+$BK$445+$BK$452+$BK$489+$BK$501</f>
        <v>0</v>
      </c>
    </row>
    <row r="100" spans="2:63" s="134" customFormat="1" ht="21" customHeight="1">
      <c r="B100" s="135"/>
      <c r="C100" s="136"/>
      <c r="D100" s="136" t="s">
        <v>72</v>
      </c>
      <c r="E100" s="145" t="s">
        <v>20</v>
      </c>
      <c r="F100" s="145" t="s">
        <v>140</v>
      </c>
      <c r="G100" s="136"/>
      <c r="H100" s="136"/>
      <c r="J100" s="146">
        <f>$BK$100</f>
        <v>0</v>
      </c>
      <c r="K100" s="136"/>
      <c r="L100" s="139"/>
      <c r="M100" s="140"/>
      <c r="N100" s="136"/>
      <c r="O100" s="136"/>
      <c r="P100" s="141">
        <f>SUM($P$101:$P$239)</f>
        <v>0</v>
      </c>
      <c r="Q100" s="136"/>
      <c r="R100" s="141">
        <f>SUM($R$101:$R$239)</f>
        <v>0.1302</v>
      </c>
      <c r="S100" s="136"/>
      <c r="T100" s="142">
        <f>SUM($T$101:$T$239)</f>
        <v>0</v>
      </c>
      <c r="AR100" s="143" t="s">
        <v>20</v>
      </c>
      <c r="AT100" s="143" t="s">
        <v>72</v>
      </c>
      <c r="AU100" s="143" t="s">
        <v>20</v>
      </c>
      <c r="AY100" s="143" t="s">
        <v>139</v>
      </c>
      <c r="BK100" s="144">
        <f>SUM($BK$101:$BK$239)</f>
        <v>0</v>
      </c>
    </row>
    <row r="101" spans="2:65" s="6" customFormat="1" ht="15.75" customHeight="1">
      <c r="B101" s="23"/>
      <c r="C101" s="147" t="s">
        <v>20</v>
      </c>
      <c r="D101" s="147" t="s">
        <v>141</v>
      </c>
      <c r="E101" s="148" t="s">
        <v>1006</v>
      </c>
      <c r="F101" s="149" t="s">
        <v>1007</v>
      </c>
      <c r="G101" s="150" t="s">
        <v>152</v>
      </c>
      <c r="H101" s="151">
        <v>245.7</v>
      </c>
      <c r="I101" s="152"/>
      <c r="J101" s="153">
        <f>ROUND($I$101*$H$101,2)</f>
        <v>0</v>
      </c>
      <c r="K101" s="149"/>
      <c r="L101" s="43"/>
      <c r="M101" s="154"/>
      <c r="N101" s="155" t="s">
        <v>44</v>
      </c>
      <c r="O101" s="24"/>
      <c r="P101" s="156">
        <f>$O$101*$H$101</f>
        <v>0</v>
      </c>
      <c r="Q101" s="156">
        <v>0</v>
      </c>
      <c r="R101" s="156">
        <f>$Q$101*$H$101</f>
        <v>0</v>
      </c>
      <c r="S101" s="156">
        <v>0</v>
      </c>
      <c r="T101" s="157">
        <f>$S$101*$H$101</f>
        <v>0</v>
      </c>
      <c r="AR101" s="93" t="s">
        <v>145</v>
      </c>
      <c r="AT101" s="93" t="s">
        <v>141</v>
      </c>
      <c r="AU101" s="93" t="s">
        <v>82</v>
      </c>
      <c r="AY101" s="6" t="s">
        <v>139</v>
      </c>
      <c r="BE101" s="158">
        <f>IF($N$101="základní",$J$101,0)</f>
        <v>0</v>
      </c>
      <c r="BF101" s="158">
        <f>IF($N$101="snížená",$J$101,0)</f>
        <v>0</v>
      </c>
      <c r="BG101" s="158">
        <f>IF($N$101="zákl. přenesená",$J$101,0)</f>
        <v>0</v>
      </c>
      <c r="BH101" s="158">
        <f>IF($N$101="sníž. přenesená",$J$101,0)</f>
        <v>0</v>
      </c>
      <c r="BI101" s="158">
        <f>IF($N$101="nulová",$J$101,0)</f>
        <v>0</v>
      </c>
      <c r="BJ101" s="93" t="s">
        <v>20</v>
      </c>
      <c r="BK101" s="158">
        <f>ROUND($I$101*$H$101,2)</f>
        <v>0</v>
      </c>
      <c r="BL101" s="93" t="s">
        <v>145</v>
      </c>
      <c r="BM101" s="93" t="s">
        <v>1008</v>
      </c>
    </row>
    <row r="102" spans="2:51" s="6" customFormat="1" ht="15.75" customHeight="1">
      <c r="B102" s="159"/>
      <c r="C102" s="160"/>
      <c r="D102" s="161" t="s">
        <v>147</v>
      </c>
      <c r="E102" s="162"/>
      <c r="F102" s="162" t="s">
        <v>1009</v>
      </c>
      <c r="G102" s="160"/>
      <c r="H102" s="160"/>
      <c r="J102" s="160"/>
      <c r="K102" s="160"/>
      <c r="L102" s="163"/>
      <c r="M102" s="164"/>
      <c r="N102" s="160"/>
      <c r="O102" s="160"/>
      <c r="P102" s="160"/>
      <c r="Q102" s="160"/>
      <c r="R102" s="160"/>
      <c r="S102" s="160"/>
      <c r="T102" s="165"/>
      <c r="AT102" s="166" t="s">
        <v>147</v>
      </c>
      <c r="AU102" s="166" t="s">
        <v>82</v>
      </c>
      <c r="AV102" s="166" t="s">
        <v>20</v>
      </c>
      <c r="AW102" s="166" t="s">
        <v>97</v>
      </c>
      <c r="AX102" s="166" t="s">
        <v>73</v>
      </c>
      <c r="AY102" s="166" t="s">
        <v>139</v>
      </c>
    </row>
    <row r="103" spans="2:51" s="6" customFormat="1" ht="15.75" customHeight="1">
      <c r="B103" s="167"/>
      <c r="C103" s="168"/>
      <c r="D103" s="169" t="s">
        <v>147</v>
      </c>
      <c r="E103" s="168"/>
      <c r="F103" s="170" t="s">
        <v>1010</v>
      </c>
      <c r="G103" s="168"/>
      <c r="H103" s="171">
        <v>0.7</v>
      </c>
      <c r="J103" s="168"/>
      <c r="K103" s="168"/>
      <c r="L103" s="172"/>
      <c r="M103" s="173"/>
      <c r="N103" s="168"/>
      <c r="O103" s="168"/>
      <c r="P103" s="168"/>
      <c r="Q103" s="168"/>
      <c r="R103" s="168"/>
      <c r="S103" s="168"/>
      <c r="T103" s="174"/>
      <c r="AT103" s="175" t="s">
        <v>147</v>
      </c>
      <c r="AU103" s="175" t="s">
        <v>82</v>
      </c>
      <c r="AV103" s="175" t="s">
        <v>82</v>
      </c>
      <c r="AW103" s="175" t="s">
        <v>97</v>
      </c>
      <c r="AX103" s="175" t="s">
        <v>73</v>
      </c>
      <c r="AY103" s="175" t="s">
        <v>139</v>
      </c>
    </row>
    <row r="104" spans="2:51" s="6" customFormat="1" ht="15.75" customHeight="1">
      <c r="B104" s="159"/>
      <c r="C104" s="160"/>
      <c r="D104" s="169" t="s">
        <v>147</v>
      </c>
      <c r="E104" s="160"/>
      <c r="F104" s="162" t="s">
        <v>1011</v>
      </c>
      <c r="G104" s="160"/>
      <c r="H104" s="160"/>
      <c r="J104" s="160"/>
      <c r="K104" s="160"/>
      <c r="L104" s="163"/>
      <c r="M104" s="164"/>
      <c r="N104" s="160"/>
      <c r="O104" s="160"/>
      <c r="P104" s="160"/>
      <c r="Q104" s="160"/>
      <c r="R104" s="160"/>
      <c r="S104" s="160"/>
      <c r="T104" s="165"/>
      <c r="AT104" s="166" t="s">
        <v>147</v>
      </c>
      <c r="AU104" s="166" t="s">
        <v>82</v>
      </c>
      <c r="AV104" s="166" t="s">
        <v>20</v>
      </c>
      <c r="AW104" s="166" t="s">
        <v>97</v>
      </c>
      <c r="AX104" s="166" t="s">
        <v>73</v>
      </c>
      <c r="AY104" s="166" t="s">
        <v>139</v>
      </c>
    </row>
    <row r="105" spans="2:51" s="6" customFormat="1" ht="15.75" customHeight="1">
      <c r="B105" s="159"/>
      <c r="C105" s="160"/>
      <c r="D105" s="169" t="s">
        <v>147</v>
      </c>
      <c r="E105" s="160"/>
      <c r="F105" s="162" t="s">
        <v>1012</v>
      </c>
      <c r="G105" s="160"/>
      <c r="H105" s="160"/>
      <c r="J105" s="160"/>
      <c r="K105" s="160"/>
      <c r="L105" s="163"/>
      <c r="M105" s="164"/>
      <c r="N105" s="160"/>
      <c r="O105" s="160"/>
      <c r="P105" s="160"/>
      <c r="Q105" s="160"/>
      <c r="R105" s="160"/>
      <c r="S105" s="160"/>
      <c r="T105" s="165"/>
      <c r="AT105" s="166" t="s">
        <v>147</v>
      </c>
      <c r="AU105" s="166" t="s">
        <v>82</v>
      </c>
      <c r="AV105" s="166" t="s">
        <v>20</v>
      </c>
      <c r="AW105" s="166" t="s">
        <v>97</v>
      </c>
      <c r="AX105" s="166" t="s">
        <v>73</v>
      </c>
      <c r="AY105" s="166" t="s">
        <v>139</v>
      </c>
    </row>
    <row r="106" spans="2:51" s="6" customFormat="1" ht="15.75" customHeight="1">
      <c r="B106" s="159"/>
      <c r="C106" s="160"/>
      <c r="D106" s="169" t="s">
        <v>147</v>
      </c>
      <c r="E106" s="160"/>
      <c r="F106" s="162" t="s">
        <v>154</v>
      </c>
      <c r="G106" s="160"/>
      <c r="H106" s="160"/>
      <c r="J106" s="160"/>
      <c r="K106" s="160"/>
      <c r="L106" s="163"/>
      <c r="M106" s="164"/>
      <c r="N106" s="160"/>
      <c r="O106" s="160"/>
      <c r="P106" s="160"/>
      <c r="Q106" s="160"/>
      <c r="R106" s="160"/>
      <c r="S106" s="160"/>
      <c r="T106" s="165"/>
      <c r="AT106" s="166" t="s">
        <v>147</v>
      </c>
      <c r="AU106" s="166" t="s">
        <v>82</v>
      </c>
      <c r="AV106" s="166" t="s">
        <v>20</v>
      </c>
      <c r="AW106" s="166" t="s">
        <v>97</v>
      </c>
      <c r="AX106" s="166" t="s">
        <v>73</v>
      </c>
      <c r="AY106" s="166" t="s">
        <v>139</v>
      </c>
    </row>
    <row r="107" spans="2:51" s="6" customFormat="1" ht="15.75" customHeight="1">
      <c r="B107" s="167"/>
      <c r="C107" s="168"/>
      <c r="D107" s="169" t="s">
        <v>147</v>
      </c>
      <c r="E107" s="168"/>
      <c r="F107" s="170" t="s">
        <v>1013</v>
      </c>
      <c r="G107" s="168"/>
      <c r="H107" s="171">
        <v>135</v>
      </c>
      <c r="J107" s="168"/>
      <c r="K107" s="168"/>
      <c r="L107" s="172"/>
      <c r="M107" s="173"/>
      <c r="N107" s="168"/>
      <c r="O107" s="168"/>
      <c r="P107" s="168"/>
      <c r="Q107" s="168"/>
      <c r="R107" s="168"/>
      <c r="S107" s="168"/>
      <c r="T107" s="174"/>
      <c r="AT107" s="175" t="s">
        <v>147</v>
      </c>
      <c r="AU107" s="175" t="s">
        <v>82</v>
      </c>
      <c r="AV107" s="175" t="s">
        <v>82</v>
      </c>
      <c r="AW107" s="175" t="s">
        <v>97</v>
      </c>
      <c r="AX107" s="175" t="s">
        <v>73</v>
      </c>
      <c r="AY107" s="175" t="s">
        <v>139</v>
      </c>
    </row>
    <row r="108" spans="2:51" s="6" customFormat="1" ht="15.75" customHeight="1">
      <c r="B108" s="159"/>
      <c r="C108" s="160"/>
      <c r="D108" s="169" t="s">
        <v>147</v>
      </c>
      <c r="E108" s="160"/>
      <c r="F108" s="162" t="s">
        <v>1014</v>
      </c>
      <c r="G108" s="160"/>
      <c r="H108" s="160"/>
      <c r="J108" s="160"/>
      <c r="K108" s="160"/>
      <c r="L108" s="163"/>
      <c r="M108" s="164"/>
      <c r="N108" s="160"/>
      <c r="O108" s="160"/>
      <c r="P108" s="160"/>
      <c r="Q108" s="160"/>
      <c r="R108" s="160"/>
      <c r="S108" s="160"/>
      <c r="T108" s="165"/>
      <c r="AT108" s="166" t="s">
        <v>147</v>
      </c>
      <c r="AU108" s="166" t="s">
        <v>82</v>
      </c>
      <c r="AV108" s="166" t="s">
        <v>20</v>
      </c>
      <c r="AW108" s="166" t="s">
        <v>97</v>
      </c>
      <c r="AX108" s="166" t="s">
        <v>73</v>
      </c>
      <c r="AY108" s="166" t="s">
        <v>139</v>
      </c>
    </row>
    <row r="109" spans="2:51" s="6" customFormat="1" ht="15.75" customHeight="1">
      <c r="B109" s="159"/>
      <c r="C109" s="160"/>
      <c r="D109" s="169" t="s">
        <v>147</v>
      </c>
      <c r="E109" s="160"/>
      <c r="F109" s="162" t="s">
        <v>154</v>
      </c>
      <c r="G109" s="160"/>
      <c r="H109" s="160"/>
      <c r="J109" s="160"/>
      <c r="K109" s="160"/>
      <c r="L109" s="163"/>
      <c r="M109" s="164"/>
      <c r="N109" s="160"/>
      <c r="O109" s="160"/>
      <c r="P109" s="160"/>
      <c r="Q109" s="160"/>
      <c r="R109" s="160"/>
      <c r="S109" s="160"/>
      <c r="T109" s="165"/>
      <c r="AT109" s="166" t="s">
        <v>147</v>
      </c>
      <c r="AU109" s="166" t="s">
        <v>82</v>
      </c>
      <c r="AV109" s="166" t="s">
        <v>20</v>
      </c>
      <c r="AW109" s="166" t="s">
        <v>97</v>
      </c>
      <c r="AX109" s="166" t="s">
        <v>73</v>
      </c>
      <c r="AY109" s="166" t="s">
        <v>139</v>
      </c>
    </row>
    <row r="110" spans="2:51" s="6" customFormat="1" ht="15.75" customHeight="1">
      <c r="B110" s="167"/>
      <c r="C110" s="168"/>
      <c r="D110" s="169" t="s">
        <v>147</v>
      </c>
      <c r="E110" s="168"/>
      <c r="F110" s="170" t="s">
        <v>364</v>
      </c>
      <c r="G110" s="168"/>
      <c r="H110" s="171">
        <v>110</v>
      </c>
      <c r="J110" s="168"/>
      <c r="K110" s="168"/>
      <c r="L110" s="172"/>
      <c r="M110" s="173"/>
      <c r="N110" s="168"/>
      <c r="O110" s="168"/>
      <c r="P110" s="168"/>
      <c r="Q110" s="168"/>
      <c r="R110" s="168"/>
      <c r="S110" s="168"/>
      <c r="T110" s="174"/>
      <c r="AT110" s="175" t="s">
        <v>147</v>
      </c>
      <c r="AU110" s="175" t="s">
        <v>82</v>
      </c>
      <c r="AV110" s="175" t="s">
        <v>82</v>
      </c>
      <c r="AW110" s="175" t="s">
        <v>97</v>
      </c>
      <c r="AX110" s="175" t="s">
        <v>73</v>
      </c>
      <c r="AY110" s="175" t="s">
        <v>139</v>
      </c>
    </row>
    <row r="111" spans="2:51" s="6" customFormat="1" ht="15.75" customHeight="1">
      <c r="B111" s="176"/>
      <c r="C111" s="177"/>
      <c r="D111" s="169" t="s">
        <v>147</v>
      </c>
      <c r="E111" s="177"/>
      <c r="F111" s="178" t="s">
        <v>179</v>
      </c>
      <c r="G111" s="177"/>
      <c r="H111" s="179">
        <v>245.7</v>
      </c>
      <c r="J111" s="177"/>
      <c r="K111" s="177"/>
      <c r="L111" s="180"/>
      <c r="M111" s="181"/>
      <c r="N111" s="177"/>
      <c r="O111" s="177"/>
      <c r="P111" s="177"/>
      <c r="Q111" s="177"/>
      <c r="R111" s="177"/>
      <c r="S111" s="177"/>
      <c r="T111" s="182"/>
      <c r="AT111" s="183" t="s">
        <v>147</v>
      </c>
      <c r="AU111" s="183" t="s">
        <v>82</v>
      </c>
      <c r="AV111" s="183" t="s">
        <v>145</v>
      </c>
      <c r="AW111" s="183" t="s">
        <v>97</v>
      </c>
      <c r="AX111" s="183" t="s">
        <v>20</v>
      </c>
      <c r="AY111" s="183" t="s">
        <v>139</v>
      </c>
    </row>
    <row r="112" spans="2:65" s="6" customFormat="1" ht="15.75" customHeight="1">
      <c r="B112" s="23"/>
      <c r="C112" s="147" t="s">
        <v>82</v>
      </c>
      <c r="D112" s="147" t="s">
        <v>141</v>
      </c>
      <c r="E112" s="148" t="s">
        <v>158</v>
      </c>
      <c r="F112" s="149" t="s">
        <v>1015</v>
      </c>
      <c r="G112" s="150" t="s">
        <v>152</v>
      </c>
      <c r="H112" s="151">
        <v>122.85</v>
      </c>
      <c r="I112" s="152"/>
      <c r="J112" s="153">
        <f>ROUND($I$112*$H$112,2)</f>
        <v>0</v>
      </c>
      <c r="K112" s="149"/>
      <c r="L112" s="43"/>
      <c r="M112" s="154"/>
      <c r="N112" s="155" t="s">
        <v>44</v>
      </c>
      <c r="O112" s="24"/>
      <c r="P112" s="156">
        <f>$O$112*$H$112</f>
        <v>0</v>
      </c>
      <c r="Q112" s="156">
        <v>0</v>
      </c>
      <c r="R112" s="156">
        <f>$Q$112*$H$112</f>
        <v>0</v>
      </c>
      <c r="S112" s="156">
        <v>0</v>
      </c>
      <c r="T112" s="157">
        <f>$S$112*$H$112</f>
        <v>0</v>
      </c>
      <c r="AR112" s="93" t="s">
        <v>145</v>
      </c>
      <c r="AT112" s="93" t="s">
        <v>141</v>
      </c>
      <c r="AU112" s="93" t="s">
        <v>82</v>
      </c>
      <c r="AY112" s="6" t="s">
        <v>139</v>
      </c>
      <c r="BE112" s="158">
        <f>IF($N$112="základní",$J$112,0)</f>
        <v>0</v>
      </c>
      <c r="BF112" s="158">
        <f>IF($N$112="snížená",$J$112,0)</f>
        <v>0</v>
      </c>
      <c r="BG112" s="158">
        <f>IF($N$112="zákl. přenesená",$J$112,0)</f>
        <v>0</v>
      </c>
      <c r="BH112" s="158">
        <f>IF($N$112="sníž. přenesená",$J$112,0)</f>
        <v>0</v>
      </c>
      <c r="BI112" s="158">
        <f>IF($N$112="nulová",$J$112,0)</f>
        <v>0</v>
      </c>
      <c r="BJ112" s="93" t="s">
        <v>20</v>
      </c>
      <c r="BK112" s="158">
        <f>ROUND($I$112*$H$112,2)</f>
        <v>0</v>
      </c>
      <c r="BL112" s="93" t="s">
        <v>145</v>
      </c>
      <c r="BM112" s="93" t="s">
        <v>1016</v>
      </c>
    </row>
    <row r="113" spans="2:51" s="6" customFormat="1" ht="15.75" customHeight="1">
      <c r="B113" s="159"/>
      <c r="C113" s="160"/>
      <c r="D113" s="161" t="s">
        <v>147</v>
      </c>
      <c r="E113" s="162"/>
      <c r="F113" s="162" t="s">
        <v>190</v>
      </c>
      <c r="G113" s="160"/>
      <c r="H113" s="160"/>
      <c r="J113" s="160"/>
      <c r="K113" s="160"/>
      <c r="L113" s="163"/>
      <c r="M113" s="164"/>
      <c r="N113" s="160"/>
      <c r="O113" s="160"/>
      <c r="P113" s="160"/>
      <c r="Q113" s="160"/>
      <c r="R113" s="160"/>
      <c r="S113" s="160"/>
      <c r="T113" s="165"/>
      <c r="AT113" s="166" t="s">
        <v>147</v>
      </c>
      <c r="AU113" s="166" t="s">
        <v>82</v>
      </c>
      <c r="AV113" s="166" t="s">
        <v>20</v>
      </c>
      <c r="AW113" s="166" t="s">
        <v>97</v>
      </c>
      <c r="AX113" s="166" t="s">
        <v>73</v>
      </c>
      <c r="AY113" s="166" t="s">
        <v>139</v>
      </c>
    </row>
    <row r="114" spans="2:51" s="6" customFormat="1" ht="15.75" customHeight="1">
      <c r="B114" s="159"/>
      <c r="C114" s="160"/>
      <c r="D114" s="169" t="s">
        <v>147</v>
      </c>
      <c r="E114" s="160"/>
      <c r="F114" s="162" t="s">
        <v>1017</v>
      </c>
      <c r="G114" s="160"/>
      <c r="H114" s="160"/>
      <c r="J114" s="160"/>
      <c r="K114" s="160"/>
      <c r="L114" s="163"/>
      <c r="M114" s="164"/>
      <c r="N114" s="160"/>
      <c r="O114" s="160"/>
      <c r="P114" s="160"/>
      <c r="Q114" s="160"/>
      <c r="R114" s="160"/>
      <c r="S114" s="160"/>
      <c r="T114" s="165"/>
      <c r="AT114" s="166" t="s">
        <v>147</v>
      </c>
      <c r="AU114" s="166" t="s">
        <v>82</v>
      </c>
      <c r="AV114" s="166" t="s">
        <v>20</v>
      </c>
      <c r="AW114" s="166" t="s">
        <v>97</v>
      </c>
      <c r="AX114" s="166" t="s">
        <v>73</v>
      </c>
      <c r="AY114" s="166" t="s">
        <v>139</v>
      </c>
    </row>
    <row r="115" spans="2:51" s="6" customFormat="1" ht="15.75" customHeight="1">
      <c r="B115" s="167"/>
      <c r="C115" s="168"/>
      <c r="D115" s="169" t="s">
        <v>147</v>
      </c>
      <c r="E115" s="168"/>
      <c r="F115" s="170" t="s">
        <v>1018</v>
      </c>
      <c r="G115" s="168"/>
      <c r="H115" s="171">
        <v>122.85</v>
      </c>
      <c r="J115" s="168"/>
      <c r="K115" s="168"/>
      <c r="L115" s="172"/>
      <c r="M115" s="173"/>
      <c r="N115" s="168"/>
      <c r="O115" s="168"/>
      <c r="P115" s="168"/>
      <c r="Q115" s="168"/>
      <c r="R115" s="168"/>
      <c r="S115" s="168"/>
      <c r="T115" s="174"/>
      <c r="AT115" s="175" t="s">
        <v>147</v>
      </c>
      <c r="AU115" s="175" t="s">
        <v>82</v>
      </c>
      <c r="AV115" s="175" t="s">
        <v>82</v>
      </c>
      <c r="AW115" s="175" t="s">
        <v>97</v>
      </c>
      <c r="AX115" s="175" t="s">
        <v>20</v>
      </c>
      <c r="AY115" s="175" t="s">
        <v>139</v>
      </c>
    </row>
    <row r="116" spans="2:65" s="6" customFormat="1" ht="15.75" customHeight="1">
      <c r="B116" s="23"/>
      <c r="C116" s="147" t="s">
        <v>157</v>
      </c>
      <c r="D116" s="147" t="s">
        <v>141</v>
      </c>
      <c r="E116" s="148" t="s">
        <v>1019</v>
      </c>
      <c r="F116" s="149" t="s">
        <v>1020</v>
      </c>
      <c r="G116" s="150" t="s">
        <v>172</v>
      </c>
      <c r="H116" s="151">
        <v>7</v>
      </c>
      <c r="I116" s="152"/>
      <c r="J116" s="153">
        <f>ROUND($I$116*$H$116,2)</f>
        <v>0</v>
      </c>
      <c r="K116" s="149"/>
      <c r="L116" s="43"/>
      <c r="M116" s="154"/>
      <c r="N116" s="155" t="s">
        <v>44</v>
      </c>
      <c r="O116" s="24"/>
      <c r="P116" s="156">
        <f>$O$116*$H$116</f>
        <v>0</v>
      </c>
      <c r="Q116" s="156">
        <v>0</v>
      </c>
      <c r="R116" s="156">
        <f>$Q$116*$H$116</f>
        <v>0</v>
      </c>
      <c r="S116" s="156">
        <v>0</v>
      </c>
      <c r="T116" s="157">
        <f>$S$116*$H$116</f>
        <v>0</v>
      </c>
      <c r="AR116" s="93" t="s">
        <v>145</v>
      </c>
      <c r="AT116" s="93" t="s">
        <v>141</v>
      </c>
      <c r="AU116" s="93" t="s">
        <v>82</v>
      </c>
      <c r="AY116" s="6" t="s">
        <v>139</v>
      </c>
      <c r="BE116" s="158">
        <f>IF($N$116="základní",$J$116,0)</f>
        <v>0</v>
      </c>
      <c r="BF116" s="158">
        <f>IF($N$116="snížená",$J$116,0)</f>
        <v>0</v>
      </c>
      <c r="BG116" s="158">
        <f>IF($N$116="zákl. přenesená",$J$116,0)</f>
        <v>0</v>
      </c>
      <c r="BH116" s="158">
        <f>IF($N$116="sníž. přenesená",$J$116,0)</f>
        <v>0</v>
      </c>
      <c r="BI116" s="158">
        <f>IF($N$116="nulová",$J$116,0)</f>
        <v>0</v>
      </c>
      <c r="BJ116" s="93" t="s">
        <v>20</v>
      </c>
      <c r="BK116" s="158">
        <f>ROUND($I$116*$H$116,2)</f>
        <v>0</v>
      </c>
      <c r="BL116" s="93" t="s">
        <v>145</v>
      </c>
      <c r="BM116" s="93" t="s">
        <v>1021</v>
      </c>
    </row>
    <row r="117" spans="2:51" s="6" customFormat="1" ht="15.75" customHeight="1">
      <c r="B117" s="159"/>
      <c r="C117" s="160"/>
      <c r="D117" s="161" t="s">
        <v>147</v>
      </c>
      <c r="E117" s="162"/>
      <c r="F117" s="162" t="s">
        <v>1022</v>
      </c>
      <c r="G117" s="160"/>
      <c r="H117" s="160"/>
      <c r="J117" s="160"/>
      <c r="K117" s="160"/>
      <c r="L117" s="163"/>
      <c r="M117" s="164"/>
      <c r="N117" s="160"/>
      <c r="O117" s="160"/>
      <c r="P117" s="160"/>
      <c r="Q117" s="160"/>
      <c r="R117" s="160"/>
      <c r="S117" s="160"/>
      <c r="T117" s="165"/>
      <c r="AT117" s="166" t="s">
        <v>147</v>
      </c>
      <c r="AU117" s="166" t="s">
        <v>82</v>
      </c>
      <c r="AV117" s="166" t="s">
        <v>20</v>
      </c>
      <c r="AW117" s="166" t="s">
        <v>97</v>
      </c>
      <c r="AX117" s="166" t="s">
        <v>73</v>
      </c>
      <c r="AY117" s="166" t="s">
        <v>139</v>
      </c>
    </row>
    <row r="118" spans="2:51" s="6" customFormat="1" ht="15.75" customHeight="1">
      <c r="B118" s="167"/>
      <c r="C118" s="168"/>
      <c r="D118" s="169" t="s">
        <v>147</v>
      </c>
      <c r="E118" s="168"/>
      <c r="F118" s="170" t="s">
        <v>1023</v>
      </c>
      <c r="G118" s="168"/>
      <c r="H118" s="171">
        <v>7</v>
      </c>
      <c r="J118" s="168"/>
      <c r="K118" s="168"/>
      <c r="L118" s="172"/>
      <c r="M118" s="173"/>
      <c r="N118" s="168"/>
      <c r="O118" s="168"/>
      <c r="P118" s="168"/>
      <c r="Q118" s="168"/>
      <c r="R118" s="168"/>
      <c r="S118" s="168"/>
      <c r="T118" s="174"/>
      <c r="AT118" s="175" t="s">
        <v>147</v>
      </c>
      <c r="AU118" s="175" t="s">
        <v>82</v>
      </c>
      <c r="AV118" s="175" t="s">
        <v>82</v>
      </c>
      <c r="AW118" s="175" t="s">
        <v>97</v>
      </c>
      <c r="AX118" s="175" t="s">
        <v>20</v>
      </c>
      <c r="AY118" s="175" t="s">
        <v>139</v>
      </c>
    </row>
    <row r="119" spans="2:65" s="6" customFormat="1" ht="15.75" customHeight="1">
      <c r="B119" s="23"/>
      <c r="C119" s="147" t="s">
        <v>145</v>
      </c>
      <c r="D119" s="147" t="s">
        <v>141</v>
      </c>
      <c r="E119" s="148" t="s">
        <v>1024</v>
      </c>
      <c r="F119" s="149" t="s">
        <v>1025</v>
      </c>
      <c r="G119" s="150" t="s">
        <v>152</v>
      </c>
      <c r="H119" s="151">
        <v>56.323</v>
      </c>
      <c r="I119" s="152"/>
      <c r="J119" s="153">
        <f>ROUND($I$119*$H$119,2)</f>
        <v>0</v>
      </c>
      <c r="K119" s="149"/>
      <c r="L119" s="43"/>
      <c r="M119" s="154"/>
      <c r="N119" s="155" t="s">
        <v>44</v>
      </c>
      <c r="O119" s="24"/>
      <c r="P119" s="156">
        <f>$O$119*$H$119</f>
        <v>0</v>
      </c>
      <c r="Q119" s="156">
        <v>0</v>
      </c>
      <c r="R119" s="156">
        <f>$Q$119*$H$119</f>
        <v>0</v>
      </c>
      <c r="S119" s="156">
        <v>0</v>
      </c>
      <c r="T119" s="157">
        <f>$S$119*$H$119</f>
        <v>0</v>
      </c>
      <c r="AR119" s="93" t="s">
        <v>145</v>
      </c>
      <c r="AT119" s="93" t="s">
        <v>141</v>
      </c>
      <c r="AU119" s="93" t="s">
        <v>82</v>
      </c>
      <c r="AY119" s="6" t="s">
        <v>139</v>
      </c>
      <c r="BE119" s="158">
        <f>IF($N$119="základní",$J$119,0)</f>
        <v>0</v>
      </c>
      <c r="BF119" s="158">
        <f>IF($N$119="snížená",$J$119,0)</f>
        <v>0</v>
      </c>
      <c r="BG119" s="158">
        <f>IF($N$119="zákl. přenesená",$J$119,0)</f>
        <v>0</v>
      </c>
      <c r="BH119" s="158">
        <f>IF($N$119="sníž. přenesená",$J$119,0)</f>
        <v>0</v>
      </c>
      <c r="BI119" s="158">
        <f>IF($N$119="nulová",$J$119,0)</f>
        <v>0</v>
      </c>
      <c r="BJ119" s="93" t="s">
        <v>20</v>
      </c>
      <c r="BK119" s="158">
        <f>ROUND($I$119*$H$119,2)</f>
        <v>0</v>
      </c>
      <c r="BL119" s="93" t="s">
        <v>145</v>
      </c>
      <c r="BM119" s="93" t="s">
        <v>1026</v>
      </c>
    </row>
    <row r="120" spans="2:51" s="6" customFormat="1" ht="15.75" customHeight="1">
      <c r="B120" s="159"/>
      <c r="C120" s="160"/>
      <c r="D120" s="161" t="s">
        <v>147</v>
      </c>
      <c r="E120" s="162"/>
      <c r="F120" s="162" t="s">
        <v>1027</v>
      </c>
      <c r="G120" s="160"/>
      <c r="H120" s="160"/>
      <c r="J120" s="160"/>
      <c r="K120" s="160"/>
      <c r="L120" s="163"/>
      <c r="M120" s="164"/>
      <c r="N120" s="160"/>
      <c r="O120" s="160"/>
      <c r="P120" s="160"/>
      <c r="Q120" s="160"/>
      <c r="R120" s="160"/>
      <c r="S120" s="160"/>
      <c r="T120" s="165"/>
      <c r="AT120" s="166" t="s">
        <v>147</v>
      </c>
      <c r="AU120" s="166" t="s">
        <v>82</v>
      </c>
      <c r="AV120" s="166" t="s">
        <v>20</v>
      </c>
      <c r="AW120" s="166" t="s">
        <v>97</v>
      </c>
      <c r="AX120" s="166" t="s">
        <v>73</v>
      </c>
      <c r="AY120" s="166" t="s">
        <v>139</v>
      </c>
    </row>
    <row r="121" spans="2:51" s="6" customFormat="1" ht="15.75" customHeight="1">
      <c r="B121" s="159"/>
      <c r="C121" s="160"/>
      <c r="D121" s="169" t="s">
        <v>147</v>
      </c>
      <c r="E121" s="160"/>
      <c r="F121" s="162" t="s">
        <v>1028</v>
      </c>
      <c r="G121" s="160"/>
      <c r="H121" s="160"/>
      <c r="J121" s="160"/>
      <c r="K121" s="160"/>
      <c r="L121" s="163"/>
      <c r="M121" s="164"/>
      <c r="N121" s="160"/>
      <c r="O121" s="160"/>
      <c r="P121" s="160"/>
      <c r="Q121" s="160"/>
      <c r="R121" s="160"/>
      <c r="S121" s="160"/>
      <c r="T121" s="165"/>
      <c r="AT121" s="166" t="s">
        <v>147</v>
      </c>
      <c r="AU121" s="166" t="s">
        <v>82</v>
      </c>
      <c r="AV121" s="166" t="s">
        <v>20</v>
      </c>
      <c r="AW121" s="166" t="s">
        <v>97</v>
      </c>
      <c r="AX121" s="166" t="s">
        <v>73</v>
      </c>
      <c r="AY121" s="166" t="s">
        <v>139</v>
      </c>
    </row>
    <row r="122" spans="2:51" s="6" customFormat="1" ht="15.75" customHeight="1">
      <c r="B122" s="159"/>
      <c r="C122" s="160"/>
      <c r="D122" s="169" t="s">
        <v>147</v>
      </c>
      <c r="E122" s="160"/>
      <c r="F122" s="162" t="s">
        <v>1029</v>
      </c>
      <c r="G122" s="160"/>
      <c r="H122" s="160"/>
      <c r="J122" s="160"/>
      <c r="K122" s="160"/>
      <c r="L122" s="163"/>
      <c r="M122" s="164"/>
      <c r="N122" s="160"/>
      <c r="O122" s="160"/>
      <c r="P122" s="160"/>
      <c r="Q122" s="160"/>
      <c r="R122" s="160"/>
      <c r="S122" s="160"/>
      <c r="T122" s="165"/>
      <c r="AT122" s="166" t="s">
        <v>147</v>
      </c>
      <c r="AU122" s="166" t="s">
        <v>82</v>
      </c>
      <c r="AV122" s="166" t="s">
        <v>20</v>
      </c>
      <c r="AW122" s="166" t="s">
        <v>97</v>
      </c>
      <c r="AX122" s="166" t="s">
        <v>73</v>
      </c>
      <c r="AY122" s="166" t="s">
        <v>139</v>
      </c>
    </row>
    <row r="123" spans="2:51" s="6" customFormat="1" ht="15.75" customHeight="1">
      <c r="B123" s="167"/>
      <c r="C123" s="168"/>
      <c r="D123" s="169" t="s">
        <v>147</v>
      </c>
      <c r="E123" s="168"/>
      <c r="F123" s="170" t="s">
        <v>1030</v>
      </c>
      <c r="G123" s="168"/>
      <c r="H123" s="171">
        <v>20.732</v>
      </c>
      <c r="J123" s="168"/>
      <c r="K123" s="168"/>
      <c r="L123" s="172"/>
      <c r="M123" s="173"/>
      <c r="N123" s="168"/>
      <c r="O123" s="168"/>
      <c r="P123" s="168"/>
      <c r="Q123" s="168"/>
      <c r="R123" s="168"/>
      <c r="S123" s="168"/>
      <c r="T123" s="174"/>
      <c r="AT123" s="175" t="s">
        <v>147</v>
      </c>
      <c r="AU123" s="175" t="s">
        <v>82</v>
      </c>
      <c r="AV123" s="175" t="s">
        <v>82</v>
      </c>
      <c r="AW123" s="175" t="s">
        <v>97</v>
      </c>
      <c r="AX123" s="175" t="s">
        <v>73</v>
      </c>
      <c r="AY123" s="175" t="s">
        <v>139</v>
      </c>
    </row>
    <row r="124" spans="2:51" s="6" customFormat="1" ht="15.75" customHeight="1">
      <c r="B124" s="167"/>
      <c r="C124" s="168"/>
      <c r="D124" s="169" t="s">
        <v>147</v>
      </c>
      <c r="E124" s="168"/>
      <c r="F124" s="170" t="s">
        <v>1031</v>
      </c>
      <c r="G124" s="168"/>
      <c r="H124" s="171">
        <v>23.591</v>
      </c>
      <c r="J124" s="168"/>
      <c r="K124" s="168"/>
      <c r="L124" s="172"/>
      <c r="M124" s="173"/>
      <c r="N124" s="168"/>
      <c r="O124" s="168"/>
      <c r="P124" s="168"/>
      <c r="Q124" s="168"/>
      <c r="R124" s="168"/>
      <c r="S124" s="168"/>
      <c r="T124" s="174"/>
      <c r="AT124" s="175" t="s">
        <v>147</v>
      </c>
      <c r="AU124" s="175" t="s">
        <v>82</v>
      </c>
      <c r="AV124" s="175" t="s">
        <v>82</v>
      </c>
      <c r="AW124" s="175" t="s">
        <v>97</v>
      </c>
      <c r="AX124" s="175" t="s">
        <v>73</v>
      </c>
      <c r="AY124" s="175" t="s">
        <v>139</v>
      </c>
    </row>
    <row r="125" spans="2:51" s="6" customFormat="1" ht="15.75" customHeight="1">
      <c r="B125" s="184"/>
      <c r="C125" s="185"/>
      <c r="D125" s="169" t="s">
        <v>147</v>
      </c>
      <c r="E125" s="185"/>
      <c r="F125" s="186" t="s">
        <v>213</v>
      </c>
      <c r="G125" s="185"/>
      <c r="H125" s="187">
        <v>44.323</v>
      </c>
      <c r="J125" s="185"/>
      <c r="K125" s="185"/>
      <c r="L125" s="188"/>
      <c r="M125" s="189"/>
      <c r="N125" s="185"/>
      <c r="O125" s="185"/>
      <c r="P125" s="185"/>
      <c r="Q125" s="185"/>
      <c r="R125" s="185"/>
      <c r="S125" s="185"/>
      <c r="T125" s="190"/>
      <c r="AT125" s="191" t="s">
        <v>147</v>
      </c>
      <c r="AU125" s="191" t="s">
        <v>82</v>
      </c>
      <c r="AV125" s="191" t="s">
        <v>157</v>
      </c>
      <c r="AW125" s="191" t="s">
        <v>97</v>
      </c>
      <c r="AX125" s="191" t="s">
        <v>73</v>
      </c>
      <c r="AY125" s="191" t="s">
        <v>139</v>
      </c>
    </row>
    <row r="126" spans="2:51" s="6" customFormat="1" ht="15.75" customHeight="1">
      <c r="B126" s="159"/>
      <c r="C126" s="160"/>
      <c r="D126" s="169" t="s">
        <v>147</v>
      </c>
      <c r="E126" s="160"/>
      <c r="F126" s="162" t="s">
        <v>1032</v>
      </c>
      <c r="G126" s="160"/>
      <c r="H126" s="160"/>
      <c r="J126" s="160"/>
      <c r="K126" s="160"/>
      <c r="L126" s="163"/>
      <c r="M126" s="164"/>
      <c r="N126" s="160"/>
      <c r="O126" s="160"/>
      <c r="P126" s="160"/>
      <c r="Q126" s="160"/>
      <c r="R126" s="160"/>
      <c r="S126" s="160"/>
      <c r="T126" s="165"/>
      <c r="AT126" s="166" t="s">
        <v>147</v>
      </c>
      <c r="AU126" s="166" t="s">
        <v>82</v>
      </c>
      <c r="AV126" s="166" t="s">
        <v>20</v>
      </c>
      <c r="AW126" s="166" t="s">
        <v>97</v>
      </c>
      <c r="AX126" s="166" t="s">
        <v>73</v>
      </c>
      <c r="AY126" s="166" t="s">
        <v>139</v>
      </c>
    </row>
    <row r="127" spans="2:51" s="6" customFormat="1" ht="15.75" customHeight="1">
      <c r="B127" s="167"/>
      <c r="C127" s="168"/>
      <c r="D127" s="169" t="s">
        <v>147</v>
      </c>
      <c r="E127" s="168"/>
      <c r="F127" s="170" t="s">
        <v>1033</v>
      </c>
      <c r="G127" s="168"/>
      <c r="H127" s="171">
        <v>11.44</v>
      </c>
      <c r="J127" s="168"/>
      <c r="K127" s="168"/>
      <c r="L127" s="172"/>
      <c r="M127" s="173"/>
      <c r="N127" s="168"/>
      <c r="O127" s="168"/>
      <c r="P127" s="168"/>
      <c r="Q127" s="168"/>
      <c r="R127" s="168"/>
      <c r="S127" s="168"/>
      <c r="T127" s="174"/>
      <c r="AT127" s="175" t="s">
        <v>147</v>
      </c>
      <c r="AU127" s="175" t="s">
        <v>82</v>
      </c>
      <c r="AV127" s="175" t="s">
        <v>82</v>
      </c>
      <c r="AW127" s="175" t="s">
        <v>97</v>
      </c>
      <c r="AX127" s="175" t="s">
        <v>73</v>
      </c>
      <c r="AY127" s="175" t="s">
        <v>139</v>
      </c>
    </row>
    <row r="128" spans="2:51" s="6" customFormat="1" ht="15.75" customHeight="1">
      <c r="B128" s="167"/>
      <c r="C128" s="168"/>
      <c r="D128" s="169" t="s">
        <v>147</v>
      </c>
      <c r="E128" s="168"/>
      <c r="F128" s="170" t="s">
        <v>1034</v>
      </c>
      <c r="G128" s="168"/>
      <c r="H128" s="171">
        <v>0.56</v>
      </c>
      <c r="J128" s="168"/>
      <c r="K128" s="168"/>
      <c r="L128" s="172"/>
      <c r="M128" s="173"/>
      <c r="N128" s="168"/>
      <c r="O128" s="168"/>
      <c r="P128" s="168"/>
      <c r="Q128" s="168"/>
      <c r="R128" s="168"/>
      <c r="S128" s="168"/>
      <c r="T128" s="174"/>
      <c r="AT128" s="175" t="s">
        <v>147</v>
      </c>
      <c r="AU128" s="175" t="s">
        <v>82</v>
      </c>
      <c r="AV128" s="175" t="s">
        <v>82</v>
      </c>
      <c r="AW128" s="175" t="s">
        <v>97</v>
      </c>
      <c r="AX128" s="175" t="s">
        <v>73</v>
      </c>
      <c r="AY128" s="175" t="s">
        <v>139</v>
      </c>
    </row>
    <row r="129" spans="2:51" s="6" customFormat="1" ht="15.75" customHeight="1">
      <c r="B129" s="184"/>
      <c r="C129" s="185"/>
      <c r="D129" s="169" t="s">
        <v>147</v>
      </c>
      <c r="E129" s="185"/>
      <c r="F129" s="186" t="s">
        <v>280</v>
      </c>
      <c r="G129" s="185"/>
      <c r="H129" s="187">
        <v>12</v>
      </c>
      <c r="J129" s="185"/>
      <c r="K129" s="185"/>
      <c r="L129" s="188"/>
      <c r="M129" s="189"/>
      <c r="N129" s="185"/>
      <c r="O129" s="185"/>
      <c r="P129" s="185"/>
      <c r="Q129" s="185"/>
      <c r="R129" s="185"/>
      <c r="S129" s="185"/>
      <c r="T129" s="190"/>
      <c r="AT129" s="191" t="s">
        <v>147</v>
      </c>
      <c r="AU129" s="191" t="s">
        <v>82</v>
      </c>
      <c r="AV129" s="191" t="s">
        <v>157</v>
      </c>
      <c r="AW129" s="191" t="s">
        <v>97</v>
      </c>
      <c r="AX129" s="191" t="s">
        <v>73</v>
      </c>
      <c r="AY129" s="191" t="s">
        <v>139</v>
      </c>
    </row>
    <row r="130" spans="2:51" s="6" customFormat="1" ht="15.75" customHeight="1">
      <c r="B130" s="176"/>
      <c r="C130" s="177"/>
      <c r="D130" s="169" t="s">
        <v>147</v>
      </c>
      <c r="E130" s="177"/>
      <c r="F130" s="178" t="s">
        <v>179</v>
      </c>
      <c r="G130" s="177"/>
      <c r="H130" s="179">
        <v>56.323</v>
      </c>
      <c r="J130" s="177"/>
      <c r="K130" s="177"/>
      <c r="L130" s="180"/>
      <c r="M130" s="181"/>
      <c r="N130" s="177"/>
      <c r="O130" s="177"/>
      <c r="P130" s="177"/>
      <c r="Q130" s="177"/>
      <c r="R130" s="177"/>
      <c r="S130" s="177"/>
      <c r="T130" s="182"/>
      <c r="AT130" s="183" t="s">
        <v>147</v>
      </c>
      <c r="AU130" s="183" t="s">
        <v>82</v>
      </c>
      <c r="AV130" s="183" t="s">
        <v>145</v>
      </c>
      <c r="AW130" s="183" t="s">
        <v>97</v>
      </c>
      <c r="AX130" s="183" t="s">
        <v>20</v>
      </c>
      <c r="AY130" s="183" t="s">
        <v>139</v>
      </c>
    </row>
    <row r="131" spans="2:65" s="6" customFormat="1" ht="15.75" customHeight="1">
      <c r="B131" s="23"/>
      <c r="C131" s="147" t="s">
        <v>169</v>
      </c>
      <c r="D131" s="147" t="s">
        <v>141</v>
      </c>
      <c r="E131" s="148" t="s">
        <v>1035</v>
      </c>
      <c r="F131" s="149" t="s">
        <v>1036</v>
      </c>
      <c r="G131" s="150" t="s">
        <v>152</v>
      </c>
      <c r="H131" s="151">
        <v>28.2</v>
      </c>
      <c r="I131" s="152"/>
      <c r="J131" s="153">
        <f>ROUND($I$131*$H$131,2)</f>
        <v>0</v>
      </c>
      <c r="K131" s="149"/>
      <c r="L131" s="43"/>
      <c r="M131" s="154"/>
      <c r="N131" s="155" t="s">
        <v>44</v>
      </c>
      <c r="O131" s="24"/>
      <c r="P131" s="156">
        <f>$O$131*$H$131</f>
        <v>0</v>
      </c>
      <c r="Q131" s="156">
        <v>0</v>
      </c>
      <c r="R131" s="156">
        <f>$Q$131*$H$131</f>
        <v>0</v>
      </c>
      <c r="S131" s="156">
        <v>0</v>
      </c>
      <c r="T131" s="157">
        <f>$S$131*$H$131</f>
        <v>0</v>
      </c>
      <c r="AR131" s="93" t="s">
        <v>145</v>
      </c>
      <c r="AT131" s="93" t="s">
        <v>141</v>
      </c>
      <c r="AU131" s="93" t="s">
        <v>82</v>
      </c>
      <c r="AY131" s="6" t="s">
        <v>139</v>
      </c>
      <c r="BE131" s="158">
        <f>IF($N$131="základní",$J$131,0)</f>
        <v>0</v>
      </c>
      <c r="BF131" s="158">
        <f>IF($N$131="snížená",$J$131,0)</f>
        <v>0</v>
      </c>
      <c r="BG131" s="158">
        <f>IF($N$131="zákl. přenesená",$J$131,0)</f>
        <v>0</v>
      </c>
      <c r="BH131" s="158">
        <f>IF($N$131="sníž. přenesená",$J$131,0)</f>
        <v>0</v>
      </c>
      <c r="BI131" s="158">
        <f>IF($N$131="nulová",$J$131,0)</f>
        <v>0</v>
      </c>
      <c r="BJ131" s="93" t="s">
        <v>20</v>
      </c>
      <c r="BK131" s="158">
        <f>ROUND($I$131*$H$131,2)</f>
        <v>0</v>
      </c>
      <c r="BL131" s="93" t="s">
        <v>145</v>
      </c>
      <c r="BM131" s="93" t="s">
        <v>1037</v>
      </c>
    </row>
    <row r="132" spans="2:51" s="6" customFormat="1" ht="15.75" customHeight="1">
      <c r="B132" s="159"/>
      <c r="C132" s="160"/>
      <c r="D132" s="161" t="s">
        <v>147</v>
      </c>
      <c r="E132" s="162"/>
      <c r="F132" s="162" t="s">
        <v>190</v>
      </c>
      <c r="G132" s="160"/>
      <c r="H132" s="160"/>
      <c r="J132" s="160"/>
      <c r="K132" s="160"/>
      <c r="L132" s="163"/>
      <c r="M132" s="164"/>
      <c r="N132" s="160"/>
      <c r="O132" s="160"/>
      <c r="P132" s="160"/>
      <c r="Q132" s="160"/>
      <c r="R132" s="160"/>
      <c r="S132" s="160"/>
      <c r="T132" s="165"/>
      <c r="AT132" s="166" t="s">
        <v>147</v>
      </c>
      <c r="AU132" s="166" t="s">
        <v>82</v>
      </c>
      <c r="AV132" s="166" t="s">
        <v>20</v>
      </c>
      <c r="AW132" s="166" t="s">
        <v>97</v>
      </c>
      <c r="AX132" s="166" t="s">
        <v>73</v>
      </c>
      <c r="AY132" s="166" t="s">
        <v>139</v>
      </c>
    </row>
    <row r="133" spans="2:51" s="6" customFormat="1" ht="15.75" customHeight="1">
      <c r="B133" s="167"/>
      <c r="C133" s="168"/>
      <c r="D133" s="169" t="s">
        <v>147</v>
      </c>
      <c r="E133" s="168"/>
      <c r="F133" s="170" t="s">
        <v>1038</v>
      </c>
      <c r="G133" s="168"/>
      <c r="H133" s="171">
        <v>28.2</v>
      </c>
      <c r="J133" s="168"/>
      <c r="K133" s="168"/>
      <c r="L133" s="172"/>
      <c r="M133" s="173"/>
      <c r="N133" s="168"/>
      <c r="O133" s="168"/>
      <c r="P133" s="168"/>
      <c r="Q133" s="168"/>
      <c r="R133" s="168"/>
      <c r="S133" s="168"/>
      <c r="T133" s="174"/>
      <c r="AT133" s="175" t="s">
        <v>147</v>
      </c>
      <c r="AU133" s="175" t="s">
        <v>82</v>
      </c>
      <c r="AV133" s="175" t="s">
        <v>82</v>
      </c>
      <c r="AW133" s="175" t="s">
        <v>97</v>
      </c>
      <c r="AX133" s="175" t="s">
        <v>20</v>
      </c>
      <c r="AY133" s="175" t="s">
        <v>139</v>
      </c>
    </row>
    <row r="134" spans="2:65" s="6" customFormat="1" ht="15.75" customHeight="1">
      <c r="B134" s="23"/>
      <c r="C134" s="147" t="s">
        <v>180</v>
      </c>
      <c r="D134" s="147" t="s">
        <v>141</v>
      </c>
      <c r="E134" s="148" t="s">
        <v>193</v>
      </c>
      <c r="F134" s="149" t="s">
        <v>194</v>
      </c>
      <c r="G134" s="150" t="s">
        <v>152</v>
      </c>
      <c r="H134" s="151">
        <v>86.5</v>
      </c>
      <c r="I134" s="152"/>
      <c r="J134" s="153">
        <f>ROUND($I$134*$H$134,2)</f>
        <v>0</v>
      </c>
      <c r="K134" s="149"/>
      <c r="L134" s="43"/>
      <c r="M134" s="154"/>
      <c r="N134" s="155" t="s">
        <v>44</v>
      </c>
      <c r="O134" s="24"/>
      <c r="P134" s="156">
        <f>$O$134*$H$134</f>
        <v>0</v>
      </c>
      <c r="Q134" s="156">
        <v>0</v>
      </c>
      <c r="R134" s="156">
        <f>$Q$134*$H$134</f>
        <v>0</v>
      </c>
      <c r="S134" s="156">
        <v>0</v>
      </c>
      <c r="T134" s="157">
        <f>$S$134*$H$134</f>
        <v>0</v>
      </c>
      <c r="AR134" s="93" t="s">
        <v>145</v>
      </c>
      <c r="AT134" s="93" t="s">
        <v>141</v>
      </c>
      <c r="AU134" s="93" t="s">
        <v>82</v>
      </c>
      <c r="AY134" s="6" t="s">
        <v>139</v>
      </c>
      <c r="BE134" s="158">
        <f>IF($N$134="základní",$J$134,0)</f>
        <v>0</v>
      </c>
      <c r="BF134" s="158">
        <f>IF($N$134="snížená",$J$134,0)</f>
        <v>0</v>
      </c>
      <c r="BG134" s="158">
        <f>IF($N$134="zákl. přenesená",$J$134,0)</f>
        <v>0</v>
      </c>
      <c r="BH134" s="158">
        <f>IF($N$134="sníž. přenesená",$J$134,0)</f>
        <v>0</v>
      </c>
      <c r="BI134" s="158">
        <f>IF($N$134="nulová",$J$134,0)</f>
        <v>0</v>
      </c>
      <c r="BJ134" s="93" t="s">
        <v>20</v>
      </c>
      <c r="BK134" s="158">
        <f>ROUND($I$134*$H$134,2)</f>
        <v>0</v>
      </c>
      <c r="BL134" s="93" t="s">
        <v>145</v>
      </c>
      <c r="BM134" s="93" t="s">
        <v>1039</v>
      </c>
    </row>
    <row r="135" spans="2:51" s="6" customFormat="1" ht="15.75" customHeight="1">
      <c r="B135" s="159"/>
      <c r="C135" s="160"/>
      <c r="D135" s="161" t="s">
        <v>147</v>
      </c>
      <c r="E135" s="162"/>
      <c r="F135" s="162" t="s">
        <v>1027</v>
      </c>
      <c r="G135" s="160"/>
      <c r="H135" s="160"/>
      <c r="J135" s="160"/>
      <c r="K135" s="160"/>
      <c r="L135" s="163"/>
      <c r="M135" s="164"/>
      <c r="N135" s="160"/>
      <c r="O135" s="160"/>
      <c r="P135" s="160"/>
      <c r="Q135" s="160"/>
      <c r="R135" s="160"/>
      <c r="S135" s="160"/>
      <c r="T135" s="165"/>
      <c r="AT135" s="166" t="s">
        <v>147</v>
      </c>
      <c r="AU135" s="166" t="s">
        <v>82</v>
      </c>
      <c r="AV135" s="166" t="s">
        <v>20</v>
      </c>
      <c r="AW135" s="166" t="s">
        <v>97</v>
      </c>
      <c r="AX135" s="166" t="s">
        <v>73</v>
      </c>
      <c r="AY135" s="166" t="s">
        <v>139</v>
      </c>
    </row>
    <row r="136" spans="2:51" s="6" customFormat="1" ht="15.75" customHeight="1">
      <c r="B136" s="159"/>
      <c r="C136" s="160"/>
      <c r="D136" s="169" t="s">
        <v>147</v>
      </c>
      <c r="E136" s="160"/>
      <c r="F136" s="162" t="s">
        <v>1028</v>
      </c>
      <c r="G136" s="160"/>
      <c r="H136" s="160"/>
      <c r="J136" s="160"/>
      <c r="K136" s="160"/>
      <c r="L136" s="163"/>
      <c r="M136" s="164"/>
      <c r="N136" s="160"/>
      <c r="O136" s="160"/>
      <c r="P136" s="160"/>
      <c r="Q136" s="160"/>
      <c r="R136" s="160"/>
      <c r="S136" s="160"/>
      <c r="T136" s="165"/>
      <c r="AT136" s="166" t="s">
        <v>147</v>
      </c>
      <c r="AU136" s="166" t="s">
        <v>82</v>
      </c>
      <c r="AV136" s="166" t="s">
        <v>20</v>
      </c>
      <c r="AW136" s="166" t="s">
        <v>97</v>
      </c>
      <c r="AX136" s="166" t="s">
        <v>73</v>
      </c>
      <c r="AY136" s="166" t="s">
        <v>139</v>
      </c>
    </row>
    <row r="137" spans="2:51" s="6" customFormat="1" ht="15.75" customHeight="1">
      <c r="B137" s="159"/>
      <c r="C137" s="160"/>
      <c r="D137" s="169" t="s">
        <v>147</v>
      </c>
      <c r="E137" s="160"/>
      <c r="F137" s="162" t="s">
        <v>1029</v>
      </c>
      <c r="G137" s="160"/>
      <c r="H137" s="160"/>
      <c r="J137" s="160"/>
      <c r="K137" s="160"/>
      <c r="L137" s="163"/>
      <c r="M137" s="164"/>
      <c r="N137" s="160"/>
      <c r="O137" s="160"/>
      <c r="P137" s="160"/>
      <c r="Q137" s="160"/>
      <c r="R137" s="160"/>
      <c r="S137" s="160"/>
      <c r="T137" s="165"/>
      <c r="AT137" s="166" t="s">
        <v>147</v>
      </c>
      <c r="AU137" s="166" t="s">
        <v>82</v>
      </c>
      <c r="AV137" s="166" t="s">
        <v>20</v>
      </c>
      <c r="AW137" s="166" t="s">
        <v>97</v>
      </c>
      <c r="AX137" s="166" t="s">
        <v>73</v>
      </c>
      <c r="AY137" s="166" t="s">
        <v>139</v>
      </c>
    </row>
    <row r="138" spans="2:51" s="6" customFormat="1" ht="15.75" customHeight="1">
      <c r="B138" s="167"/>
      <c r="C138" s="168"/>
      <c r="D138" s="169" t="s">
        <v>147</v>
      </c>
      <c r="E138" s="168"/>
      <c r="F138" s="170" t="s">
        <v>1040</v>
      </c>
      <c r="G138" s="168"/>
      <c r="H138" s="171">
        <v>17.029</v>
      </c>
      <c r="J138" s="168"/>
      <c r="K138" s="168"/>
      <c r="L138" s="172"/>
      <c r="M138" s="173"/>
      <c r="N138" s="168"/>
      <c r="O138" s="168"/>
      <c r="P138" s="168"/>
      <c r="Q138" s="168"/>
      <c r="R138" s="168"/>
      <c r="S138" s="168"/>
      <c r="T138" s="174"/>
      <c r="AT138" s="175" t="s">
        <v>147</v>
      </c>
      <c r="AU138" s="175" t="s">
        <v>82</v>
      </c>
      <c r="AV138" s="175" t="s">
        <v>82</v>
      </c>
      <c r="AW138" s="175" t="s">
        <v>97</v>
      </c>
      <c r="AX138" s="175" t="s">
        <v>73</v>
      </c>
      <c r="AY138" s="175" t="s">
        <v>139</v>
      </c>
    </row>
    <row r="139" spans="2:51" s="6" customFormat="1" ht="15.75" customHeight="1">
      <c r="B139" s="167"/>
      <c r="C139" s="168"/>
      <c r="D139" s="169" t="s">
        <v>147</v>
      </c>
      <c r="E139" s="168"/>
      <c r="F139" s="170" t="s">
        <v>1041</v>
      </c>
      <c r="G139" s="168"/>
      <c r="H139" s="171">
        <v>7.409</v>
      </c>
      <c r="J139" s="168"/>
      <c r="K139" s="168"/>
      <c r="L139" s="172"/>
      <c r="M139" s="173"/>
      <c r="N139" s="168"/>
      <c r="O139" s="168"/>
      <c r="P139" s="168"/>
      <c r="Q139" s="168"/>
      <c r="R139" s="168"/>
      <c r="S139" s="168"/>
      <c r="T139" s="174"/>
      <c r="AT139" s="175" t="s">
        <v>147</v>
      </c>
      <c r="AU139" s="175" t="s">
        <v>82</v>
      </c>
      <c r="AV139" s="175" t="s">
        <v>82</v>
      </c>
      <c r="AW139" s="175" t="s">
        <v>97</v>
      </c>
      <c r="AX139" s="175" t="s">
        <v>73</v>
      </c>
      <c r="AY139" s="175" t="s">
        <v>139</v>
      </c>
    </row>
    <row r="140" spans="2:51" s="6" customFormat="1" ht="15.75" customHeight="1">
      <c r="B140" s="167"/>
      <c r="C140" s="168"/>
      <c r="D140" s="169" t="s">
        <v>147</v>
      </c>
      <c r="E140" s="168"/>
      <c r="F140" s="170" t="s">
        <v>1042</v>
      </c>
      <c r="G140" s="168"/>
      <c r="H140" s="171">
        <v>1.856</v>
      </c>
      <c r="J140" s="168"/>
      <c r="K140" s="168"/>
      <c r="L140" s="172"/>
      <c r="M140" s="173"/>
      <c r="N140" s="168"/>
      <c r="O140" s="168"/>
      <c r="P140" s="168"/>
      <c r="Q140" s="168"/>
      <c r="R140" s="168"/>
      <c r="S140" s="168"/>
      <c r="T140" s="174"/>
      <c r="AT140" s="175" t="s">
        <v>147</v>
      </c>
      <c r="AU140" s="175" t="s">
        <v>82</v>
      </c>
      <c r="AV140" s="175" t="s">
        <v>82</v>
      </c>
      <c r="AW140" s="175" t="s">
        <v>97</v>
      </c>
      <c r="AX140" s="175" t="s">
        <v>73</v>
      </c>
      <c r="AY140" s="175" t="s">
        <v>139</v>
      </c>
    </row>
    <row r="141" spans="2:51" s="6" customFormat="1" ht="15.75" customHeight="1">
      <c r="B141" s="159"/>
      <c r="C141" s="160"/>
      <c r="D141" s="169" t="s">
        <v>147</v>
      </c>
      <c r="E141" s="160"/>
      <c r="F141" s="162" t="s">
        <v>1043</v>
      </c>
      <c r="G141" s="160"/>
      <c r="H141" s="160"/>
      <c r="J141" s="160"/>
      <c r="K141" s="160"/>
      <c r="L141" s="163"/>
      <c r="M141" s="164"/>
      <c r="N141" s="160"/>
      <c r="O141" s="160"/>
      <c r="P141" s="160"/>
      <c r="Q141" s="160"/>
      <c r="R141" s="160"/>
      <c r="S141" s="160"/>
      <c r="T141" s="165"/>
      <c r="AT141" s="166" t="s">
        <v>147</v>
      </c>
      <c r="AU141" s="166" t="s">
        <v>82</v>
      </c>
      <c r="AV141" s="166" t="s">
        <v>20</v>
      </c>
      <c r="AW141" s="166" t="s">
        <v>97</v>
      </c>
      <c r="AX141" s="166" t="s">
        <v>73</v>
      </c>
      <c r="AY141" s="166" t="s">
        <v>139</v>
      </c>
    </row>
    <row r="142" spans="2:51" s="6" customFormat="1" ht="15.75" customHeight="1">
      <c r="B142" s="167"/>
      <c r="C142" s="168"/>
      <c r="D142" s="169" t="s">
        <v>147</v>
      </c>
      <c r="E142" s="168"/>
      <c r="F142" s="170" t="s">
        <v>1044</v>
      </c>
      <c r="G142" s="168"/>
      <c r="H142" s="171">
        <v>18.764</v>
      </c>
      <c r="J142" s="168"/>
      <c r="K142" s="168"/>
      <c r="L142" s="172"/>
      <c r="M142" s="173"/>
      <c r="N142" s="168"/>
      <c r="O142" s="168"/>
      <c r="P142" s="168"/>
      <c r="Q142" s="168"/>
      <c r="R142" s="168"/>
      <c r="S142" s="168"/>
      <c r="T142" s="174"/>
      <c r="AT142" s="175" t="s">
        <v>147</v>
      </c>
      <c r="AU142" s="175" t="s">
        <v>82</v>
      </c>
      <c r="AV142" s="175" t="s">
        <v>82</v>
      </c>
      <c r="AW142" s="175" t="s">
        <v>97</v>
      </c>
      <c r="AX142" s="175" t="s">
        <v>73</v>
      </c>
      <c r="AY142" s="175" t="s">
        <v>139</v>
      </c>
    </row>
    <row r="143" spans="2:51" s="6" customFormat="1" ht="15.75" customHeight="1">
      <c r="B143" s="167"/>
      <c r="C143" s="168"/>
      <c r="D143" s="169" t="s">
        <v>147</v>
      </c>
      <c r="E143" s="168"/>
      <c r="F143" s="170" t="s">
        <v>1045</v>
      </c>
      <c r="G143" s="168"/>
      <c r="H143" s="171">
        <v>14.98</v>
      </c>
      <c r="J143" s="168"/>
      <c r="K143" s="168"/>
      <c r="L143" s="172"/>
      <c r="M143" s="173"/>
      <c r="N143" s="168"/>
      <c r="O143" s="168"/>
      <c r="P143" s="168"/>
      <c r="Q143" s="168"/>
      <c r="R143" s="168"/>
      <c r="S143" s="168"/>
      <c r="T143" s="174"/>
      <c r="AT143" s="175" t="s">
        <v>147</v>
      </c>
      <c r="AU143" s="175" t="s">
        <v>82</v>
      </c>
      <c r="AV143" s="175" t="s">
        <v>82</v>
      </c>
      <c r="AW143" s="175" t="s">
        <v>97</v>
      </c>
      <c r="AX143" s="175" t="s">
        <v>73</v>
      </c>
      <c r="AY143" s="175" t="s">
        <v>139</v>
      </c>
    </row>
    <row r="144" spans="2:51" s="6" customFormat="1" ht="15.75" customHeight="1">
      <c r="B144" s="167"/>
      <c r="C144" s="168"/>
      <c r="D144" s="169" t="s">
        <v>147</v>
      </c>
      <c r="E144" s="168"/>
      <c r="F144" s="170" t="s">
        <v>1046</v>
      </c>
      <c r="G144" s="168"/>
      <c r="H144" s="171">
        <v>3.749</v>
      </c>
      <c r="J144" s="168"/>
      <c r="K144" s="168"/>
      <c r="L144" s="172"/>
      <c r="M144" s="173"/>
      <c r="N144" s="168"/>
      <c r="O144" s="168"/>
      <c r="P144" s="168"/>
      <c r="Q144" s="168"/>
      <c r="R144" s="168"/>
      <c r="S144" s="168"/>
      <c r="T144" s="174"/>
      <c r="AT144" s="175" t="s">
        <v>147</v>
      </c>
      <c r="AU144" s="175" t="s">
        <v>82</v>
      </c>
      <c r="AV144" s="175" t="s">
        <v>82</v>
      </c>
      <c r="AW144" s="175" t="s">
        <v>97</v>
      </c>
      <c r="AX144" s="175" t="s">
        <v>73</v>
      </c>
      <c r="AY144" s="175" t="s">
        <v>139</v>
      </c>
    </row>
    <row r="145" spans="2:51" s="6" customFormat="1" ht="15.75" customHeight="1">
      <c r="B145" s="167"/>
      <c r="C145" s="168"/>
      <c r="D145" s="169" t="s">
        <v>147</v>
      </c>
      <c r="E145" s="168"/>
      <c r="F145" s="170" t="s">
        <v>1047</v>
      </c>
      <c r="G145" s="168"/>
      <c r="H145" s="171">
        <v>4.284</v>
      </c>
      <c r="J145" s="168"/>
      <c r="K145" s="168"/>
      <c r="L145" s="172"/>
      <c r="M145" s="173"/>
      <c r="N145" s="168"/>
      <c r="O145" s="168"/>
      <c r="P145" s="168"/>
      <c r="Q145" s="168"/>
      <c r="R145" s="168"/>
      <c r="S145" s="168"/>
      <c r="T145" s="174"/>
      <c r="AT145" s="175" t="s">
        <v>147</v>
      </c>
      <c r="AU145" s="175" t="s">
        <v>82</v>
      </c>
      <c r="AV145" s="175" t="s">
        <v>82</v>
      </c>
      <c r="AW145" s="175" t="s">
        <v>97</v>
      </c>
      <c r="AX145" s="175" t="s">
        <v>73</v>
      </c>
      <c r="AY145" s="175" t="s">
        <v>139</v>
      </c>
    </row>
    <row r="146" spans="2:51" s="6" customFormat="1" ht="15.75" customHeight="1">
      <c r="B146" s="167"/>
      <c r="C146" s="168"/>
      <c r="D146" s="169" t="s">
        <v>147</v>
      </c>
      <c r="E146" s="168"/>
      <c r="F146" s="170" t="s">
        <v>1048</v>
      </c>
      <c r="G146" s="168"/>
      <c r="H146" s="171">
        <v>6.929</v>
      </c>
      <c r="J146" s="168"/>
      <c r="K146" s="168"/>
      <c r="L146" s="172"/>
      <c r="M146" s="173"/>
      <c r="N146" s="168"/>
      <c r="O146" s="168"/>
      <c r="P146" s="168"/>
      <c r="Q146" s="168"/>
      <c r="R146" s="168"/>
      <c r="S146" s="168"/>
      <c r="T146" s="174"/>
      <c r="AT146" s="175" t="s">
        <v>147</v>
      </c>
      <c r="AU146" s="175" t="s">
        <v>82</v>
      </c>
      <c r="AV146" s="175" t="s">
        <v>82</v>
      </c>
      <c r="AW146" s="175" t="s">
        <v>97</v>
      </c>
      <c r="AX146" s="175" t="s">
        <v>73</v>
      </c>
      <c r="AY146" s="175" t="s">
        <v>139</v>
      </c>
    </row>
    <row r="147" spans="2:51" s="6" customFormat="1" ht="15.75" customHeight="1">
      <c r="B147" s="159"/>
      <c r="C147" s="160"/>
      <c r="D147" s="169" t="s">
        <v>147</v>
      </c>
      <c r="E147" s="160"/>
      <c r="F147" s="162" t="s">
        <v>1049</v>
      </c>
      <c r="G147" s="160"/>
      <c r="H147" s="160"/>
      <c r="J147" s="160"/>
      <c r="K147" s="160"/>
      <c r="L147" s="163"/>
      <c r="M147" s="164"/>
      <c r="N147" s="160"/>
      <c r="O147" s="160"/>
      <c r="P147" s="160"/>
      <c r="Q147" s="160"/>
      <c r="R147" s="160"/>
      <c r="S147" s="160"/>
      <c r="T147" s="165"/>
      <c r="AT147" s="166" t="s">
        <v>147</v>
      </c>
      <c r="AU147" s="166" t="s">
        <v>82</v>
      </c>
      <c r="AV147" s="166" t="s">
        <v>20</v>
      </c>
      <c r="AW147" s="166" t="s">
        <v>97</v>
      </c>
      <c r="AX147" s="166" t="s">
        <v>73</v>
      </c>
      <c r="AY147" s="166" t="s">
        <v>139</v>
      </c>
    </row>
    <row r="148" spans="2:51" s="6" customFormat="1" ht="15.75" customHeight="1">
      <c r="B148" s="167"/>
      <c r="C148" s="168"/>
      <c r="D148" s="169" t="s">
        <v>147</v>
      </c>
      <c r="E148" s="168"/>
      <c r="F148" s="170" t="s">
        <v>1050</v>
      </c>
      <c r="G148" s="168"/>
      <c r="H148" s="171">
        <v>11.5</v>
      </c>
      <c r="J148" s="168"/>
      <c r="K148" s="168"/>
      <c r="L148" s="172"/>
      <c r="M148" s="173"/>
      <c r="N148" s="168"/>
      <c r="O148" s="168"/>
      <c r="P148" s="168"/>
      <c r="Q148" s="168"/>
      <c r="R148" s="168"/>
      <c r="S148" s="168"/>
      <c r="T148" s="174"/>
      <c r="AT148" s="175" t="s">
        <v>147</v>
      </c>
      <c r="AU148" s="175" t="s">
        <v>82</v>
      </c>
      <c r="AV148" s="175" t="s">
        <v>82</v>
      </c>
      <c r="AW148" s="175" t="s">
        <v>97</v>
      </c>
      <c r="AX148" s="175" t="s">
        <v>73</v>
      </c>
      <c r="AY148" s="175" t="s">
        <v>139</v>
      </c>
    </row>
    <row r="149" spans="2:51" s="6" customFormat="1" ht="15.75" customHeight="1">
      <c r="B149" s="176"/>
      <c r="C149" s="177"/>
      <c r="D149" s="169" t="s">
        <v>147</v>
      </c>
      <c r="E149" s="177"/>
      <c r="F149" s="178" t="s">
        <v>179</v>
      </c>
      <c r="G149" s="177"/>
      <c r="H149" s="179">
        <v>86.5</v>
      </c>
      <c r="J149" s="177"/>
      <c r="K149" s="177"/>
      <c r="L149" s="180"/>
      <c r="M149" s="181"/>
      <c r="N149" s="177"/>
      <c r="O149" s="177"/>
      <c r="P149" s="177"/>
      <c r="Q149" s="177"/>
      <c r="R149" s="177"/>
      <c r="S149" s="177"/>
      <c r="T149" s="182"/>
      <c r="AT149" s="183" t="s">
        <v>147</v>
      </c>
      <c r="AU149" s="183" t="s">
        <v>82</v>
      </c>
      <c r="AV149" s="183" t="s">
        <v>145</v>
      </c>
      <c r="AW149" s="183" t="s">
        <v>97</v>
      </c>
      <c r="AX149" s="183" t="s">
        <v>20</v>
      </c>
      <c r="AY149" s="183" t="s">
        <v>139</v>
      </c>
    </row>
    <row r="150" spans="2:65" s="6" customFormat="1" ht="15.75" customHeight="1">
      <c r="B150" s="23"/>
      <c r="C150" s="147" t="s">
        <v>186</v>
      </c>
      <c r="D150" s="147" t="s">
        <v>141</v>
      </c>
      <c r="E150" s="148" t="s">
        <v>201</v>
      </c>
      <c r="F150" s="149" t="s">
        <v>1051</v>
      </c>
      <c r="G150" s="150" t="s">
        <v>152</v>
      </c>
      <c r="H150" s="151">
        <v>43.25</v>
      </c>
      <c r="I150" s="152"/>
      <c r="J150" s="153">
        <f>ROUND($I$150*$H$150,2)</f>
        <v>0</v>
      </c>
      <c r="K150" s="149"/>
      <c r="L150" s="43"/>
      <c r="M150" s="154"/>
      <c r="N150" s="155" t="s">
        <v>44</v>
      </c>
      <c r="O150" s="24"/>
      <c r="P150" s="156">
        <f>$O$150*$H$150</f>
        <v>0</v>
      </c>
      <c r="Q150" s="156">
        <v>0</v>
      </c>
      <c r="R150" s="156">
        <f>$Q$150*$H$150</f>
        <v>0</v>
      </c>
      <c r="S150" s="156">
        <v>0</v>
      </c>
      <c r="T150" s="157">
        <f>$S$150*$H$150</f>
        <v>0</v>
      </c>
      <c r="AR150" s="93" t="s">
        <v>145</v>
      </c>
      <c r="AT150" s="93" t="s">
        <v>141</v>
      </c>
      <c r="AU150" s="93" t="s">
        <v>82</v>
      </c>
      <c r="AY150" s="6" t="s">
        <v>139</v>
      </c>
      <c r="BE150" s="158">
        <f>IF($N$150="základní",$J$150,0)</f>
        <v>0</v>
      </c>
      <c r="BF150" s="158">
        <f>IF($N$150="snížená",$J$150,0)</f>
        <v>0</v>
      </c>
      <c r="BG150" s="158">
        <f>IF($N$150="zákl. přenesená",$J$150,0)</f>
        <v>0</v>
      </c>
      <c r="BH150" s="158">
        <f>IF($N$150="sníž. přenesená",$J$150,0)</f>
        <v>0</v>
      </c>
      <c r="BI150" s="158">
        <f>IF($N$150="nulová",$J$150,0)</f>
        <v>0</v>
      </c>
      <c r="BJ150" s="93" t="s">
        <v>20</v>
      </c>
      <c r="BK150" s="158">
        <f>ROUND($I$150*$H$150,2)</f>
        <v>0</v>
      </c>
      <c r="BL150" s="93" t="s">
        <v>145</v>
      </c>
      <c r="BM150" s="93" t="s">
        <v>1052</v>
      </c>
    </row>
    <row r="151" spans="2:51" s="6" customFormat="1" ht="15.75" customHeight="1">
      <c r="B151" s="159"/>
      <c r="C151" s="160"/>
      <c r="D151" s="161" t="s">
        <v>147</v>
      </c>
      <c r="E151" s="162"/>
      <c r="F151" s="162" t="s">
        <v>190</v>
      </c>
      <c r="G151" s="160"/>
      <c r="H151" s="160"/>
      <c r="J151" s="160"/>
      <c r="K151" s="160"/>
      <c r="L151" s="163"/>
      <c r="M151" s="164"/>
      <c r="N151" s="160"/>
      <c r="O151" s="160"/>
      <c r="P151" s="160"/>
      <c r="Q151" s="160"/>
      <c r="R151" s="160"/>
      <c r="S151" s="160"/>
      <c r="T151" s="165"/>
      <c r="AT151" s="166" t="s">
        <v>147</v>
      </c>
      <c r="AU151" s="166" t="s">
        <v>82</v>
      </c>
      <c r="AV151" s="166" t="s">
        <v>20</v>
      </c>
      <c r="AW151" s="166" t="s">
        <v>97</v>
      </c>
      <c r="AX151" s="166" t="s">
        <v>73</v>
      </c>
      <c r="AY151" s="166" t="s">
        <v>139</v>
      </c>
    </row>
    <row r="152" spans="2:51" s="6" customFormat="1" ht="15.75" customHeight="1">
      <c r="B152" s="167"/>
      <c r="C152" s="168"/>
      <c r="D152" s="169" t="s">
        <v>147</v>
      </c>
      <c r="E152" s="168"/>
      <c r="F152" s="170" t="s">
        <v>1053</v>
      </c>
      <c r="G152" s="168"/>
      <c r="H152" s="171">
        <v>43.25</v>
      </c>
      <c r="J152" s="168"/>
      <c r="K152" s="168"/>
      <c r="L152" s="172"/>
      <c r="M152" s="173"/>
      <c r="N152" s="168"/>
      <c r="O152" s="168"/>
      <c r="P152" s="168"/>
      <c r="Q152" s="168"/>
      <c r="R152" s="168"/>
      <c r="S152" s="168"/>
      <c r="T152" s="174"/>
      <c r="AT152" s="175" t="s">
        <v>147</v>
      </c>
      <c r="AU152" s="175" t="s">
        <v>82</v>
      </c>
      <c r="AV152" s="175" t="s">
        <v>82</v>
      </c>
      <c r="AW152" s="175" t="s">
        <v>97</v>
      </c>
      <c r="AX152" s="175" t="s">
        <v>20</v>
      </c>
      <c r="AY152" s="175" t="s">
        <v>139</v>
      </c>
    </row>
    <row r="153" spans="2:65" s="6" customFormat="1" ht="15.75" customHeight="1">
      <c r="B153" s="23"/>
      <c r="C153" s="147" t="s">
        <v>192</v>
      </c>
      <c r="D153" s="147" t="s">
        <v>141</v>
      </c>
      <c r="E153" s="148" t="s">
        <v>1054</v>
      </c>
      <c r="F153" s="149" t="s">
        <v>1055</v>
      </c>
      <c r="G153" s="150" t="s">
        <v>152</v>
      </c>
      <c r="H153" s="151">
        <v>20</v>
      </c>
      <c r="I153" s="152"/>
      <c r="J153" s="153">
        <f>ROUND($I$153*$H$153,2)</f>
        <v>0</v>
      </c>
      <c r="K153" s="149"/>
      <c r="L153" s="43"/>
      <c r="M153" s="154"/>
      <c r="N153" s="155" t="s">
        <v>44</v>
      </c>
      <c r="O153" s="24"/>
      <c r="P153" s="156">
        <f>$O$153*$H$153</f>
        <v>0</v>
      </c>
      <c r="Q153" s="156">
        <v>0</v>
      </c>
      <c r="R153" s="156">
        <f>$Q$153*$H$153</f>
        <v>0</v>
      </c>
      <c r="S153" s="156">
        <v>0</v>
      </c>
      <c r="T153" s="157">
        <f>$S$153*$H$153</f>
        <v>0</v>
      </c>
      <c r="AR153" s="93" t="s">
        <v>145</v>
      </c>
      <c r="AT153" s="93" t="s">
        <v>141</v>
      </c>
      <c r="AU153" s="93" t="s">
        <v>82</v>
      </c>
      <c r="AY153" s="6" t="s">
        <v>139</v>
      </c>
      <c r="BE153" s="158">
        <f>IF($N$153="základní",$J$153,0)</f>
        <v>0</v>
      </c>
      <c r="BF153" s="158">
        <f>IF($N$153="snížená",$J$153,0)</f>
        <v>0</v>
      </c>
      <c r="BG153" s="158">
        <f>IF($N$153="zákl. přenesená",$J$153,0)</f>
        <v>0</v>
      </c>
      <c r="BH153" s="158">
        <f>IF($N$153="sníž. přenesená",$J$153,0)</f>
        <v>0</v>
      </c>
      <c r="BI153" s="158">
        <f>IF($N$153="nulová",$J$153,0)</f>
        <v>0</v>
      </c>
      <c r="BJ153" s="93" t="s">
        <v>20</v>
      </c>
      <c r="BK153" s="158">
        <f>ROUND($I$153*$H$153,2)</f>
        <v>0</v>
      </c>
      <c r="BL153" s="93" t="s">
        <v>145</v>
      </c>
      <c r="BM153" s="93" t="s">
        <v>1056</v>
      </c>
    </row>
    <row r="154" spans="2:65" s="6" customFormat="1" ht="27" customHeight="1">
      <c r="B154" s="23"/>
      <c r="C154" s="150" t="s">
        <v>200</v>
      </c>
      <c r="D154" s="150" t="s">
        <v>141</v>
      </c>
      <c r="E154" s="148" t="s">
        <v>1057</v>
      </c>
      <c r="F154" s="149" t="s">
        <v>1058</v>
      </c>
      <c r="G154" s="150" t="s">
        <v>339</v>
      </c>
      <c r="H154" s="151">
        <v>15</v>
      </c>
      <c r="I154" s="152"/>
      <c r="J154" s="153">
        <f>ROUND($I$154*$H$154,2)</f>
        <v>0</v>
      </c>
      <c r="K154" s="149"/>
      <c r="L154" s="43"/>
      <c r="M154" s="154"/>
      <c r="N154" s="155" t="s">
        <v>44</v>
      </c>
      <c r="O154" s="24"/>
      <c r="P154" s="156">
        <f>$O$154*$H$154</f>
        <v>0</v>
      </c>
      <c r="Q154" s="156">
        <v>0.00868</v>
      </c>
      <c r="R154" s="156">
        <f>$Q$154*$H$154</f>
        <v>0.1302</v>
      </c>
      <c r="S154" s="156">
        <v>0</v>
      </c>
      <c r="T154" s="157">
        <f>$S$154*$H$154</f>
        <v>0</v>
      </c>
      <c r="AR154" s="93" t="s">
        <v>145</v>
      </c>
      <c r="AT154" s="93" t="s">
        <v>141</v>
      </c>
      <c r="AU154" s="93" t="s">
        <v>82</v>
      </c>
      <c r="AY154" s="93" t="s">
        <v>139</v>
      </c>
      <c r="BE154" s="158">
        <f>IF($N$154="základní",$J$154,0)</f>
        <v>0</v>
      </c>
      <c r="BF154" s="158">
        <f>IF($N$154="snížená",$J$154,0)</f>
        <v>0</v>
      </c>
      <c r="BG154" s="158">
        <f>IF($N$154="zákl. přenesená",$J$154,0)</f>
        <v>0</v>
      </c>
      <c r="BH154" s="158">
        <f>IF($N$154="sníž. přenesená",$J$154,0)</f>
        <v>0</v>
      </c>
      <c r="BI154" s="158">
        <f>IF($N$154="nulová",$J$154,0)</f>
        <v>0</v>
      </c>
      <c r="BJ154" s="93" t="s">
        <v>20</v>
      </c>
      <c r="BK154" s="158">
        <f>ROUND($I$154*$H$154,2)</f>
        <v>0</v>
      </c>
      <c r="BL154" s="93" t="s">
        <v>145</v>
      </c>
      <c r="BM154" s="93" t="s">
        <v>1059</v>
      </c>
    </row>
    <row r="155" spans="2:65" s="6" customFormat="1" ht="15.75" customHeight="1">
      <c r="B155" s="23"/>
      <c r="C155" s="150" t="s">
        <v>206</v>
      </c>
      <c r="D155" s="150" t="s">
        <v>141</v>
      </c>
      <c r="E155" s="148" t="s">
        <v>228</v>
      </c>
      <c r="F155" s="149" t="s">
        <v>229</v>
      </c>
      <c r="G155" s="150" t="s">
        <v>152</v>
      </c>
      <c r="H155" s="151">
        <v>16</v>
      </c>
      <c r="I155" s="152"/>
      <c r="J155" s="153">
        <f>ROUND($I$155*$H$155,2)</f>
        <v>0</v>
      </c>
      <c r="K155" s="149"/>
      <c r="L155" s="43"/>
      <c r="M155" s="154"/>
      <c r="N155" s="155" t="s">
        <v>44</v>
      </c>
      <c r="O155" s="24"/>
      <c r="P155" s="156">
        <f>$O$155*$H$155</f>
        <v>0</v>
      </c>
      <c r="Q155" s="156">
        <v>0</v>
      </c>
      <c r="R155" s="156">
        <f>$Q$155*$H$155</f>
        <v>0</v>
      </c>
      <c r="S155" s="156">
        <v>0</v>
      </c>
      <c r="T155" s="157">
        <f>$S$155*$H$155</f>
        <v>0</v>
      </c>
      <c r="AR155" s="93" t="s">
        <v>145</v>
      </c>
      <c r="AT155" s="93" t="s">
        <v>141</v>
      </c>
      <c r="AU155" s="93" t="s">
        <v>82</v>
      </c>
      <c r="AY155" s="93" t="s">
        <v>139</v>
      </c>
      <c r="BE155" s="158">
        <f>IF($N$155="základní",$J$155,0)</f>
        <v>0</v>
      </c>
      <c r="BF155" s="158">
        <f>IF($N$155="snížená",$J$155,0)</f>
        <v>0</v>
      </c>
      <c r="BG155" s="158">
        <f>IF($N$155="zákl. přenesená",$J$155,0)</f>
        <v>0</v>
      </c>
      <c r="BH155" s="158">
        <f>IF($N$155="sníž. přenesená",$J$155,0)</f>
        <v>0</v>
      </c>
      <c r="BI155" s="158">
        <f>IF($N$155="nulová",$J$155,0)</f>
        <v>0</v>
      </c>
      <c r="BJ155" s="93" t="s">
        <v>20</v>
      </c>
      <c r="BK155" s="158">
        <f>ROUND($I$155*$H$155,2)</f>
        <v>0</v>
      </c>
      <c r="BL155" s="93" t="s">
        <v>145</v>
      </c>
      <c r="BM155" s="93" t="s">
        <v>1060</v>
      </c>
    </row>
    <row r="156" spans="2:51" s="6" customFormat="1" ht="15.75" customHeight="1">
      <c r="B156" s="159"/>
      <c r="C156" s="160"/>
      <c r="D156" s="161" t="s">
        <v>147</v>
      </c>
      <c r="E156" s="162"/>
      <c r="F156" s="162" t="s">
        <v>1061</v>
      </c>
      <c r="G156" s="160"/>
      <c r="H156" s="160"/>
      <c r="J156" s="160"/>
      <c r="K156" s="160"/>
      <c r="L156" s="163"/>
      <c r="M156" s="164"/>
      <c r="N156" s="160"/>
      <c r="O156" s="160"/>
      <c r="P156" s="160"/>
      <c r="Q156" s="160"/>
      <c r="R156" s="160"/>
      <c r="S156" s="160"/>
      <c r="T156" s="165"/>
      <c r="AT156" s="166" t="s">
        <v>147</v>
      </c>
      <c r="AU156" s="166" t="s">
        <v>82</v>
      </c>
      <c r="AV156" s="166" t="s">
        <v>20</v>
      </c>
      <c r="AW156" s="166" t="s">
        <v>97</v>
      </c>
      <c r="AX156" s="166" t="s">
        <v>73</v>
      </c>
      <c r="AY156" s="166" t="s">
        <v>139</v>
      </c>
    </row>
    <row r="157" spans="2:51" s="6" customFormat="1" ht="15.75" customHeight="1">
      <c r="B157" s="159"/>
      <c r="C157" s="160"/>
      <c r="D157" s="169" t="s">
        <v>147</v>
      </c>
      <c r="E157" s="160"/>
      <c r="F157" s="162" t="s">
        <v>1062</v>
      </c>
      <c r="G157" s="160"/>
      <c r="H157" s="160"/>
      <c r="J157" s="160"/>
      <c r="K157" s="160"/>
      <c r="L157" s="163"/>
      <c r="M157" s="164"/>
      <c r="N157" s="160"/>
      <c r="O157" s="160"/>
      <c r="P157" s="160"/>
      <c r="Q157" s="160"/>
      <c r="R157" s="160"/>
      <c r="S157" s="160"/>
      <c r="T157" s="165"/>
      <c r="AT157" s="166" t="s">
        <v>147</v>
      </c>
      <c r="AU157" s="166" t="s">
        <v>82</v>
      </c>
      <c r="AV157" s="166" t="s">
        <v>20</v>
      </c>
      <c r="AW157" s="166" t="s">
        <v>97</v>
      </c>
      <c r="AX157" s="166" t="s">
        <v>73</v>
      </c>
      <c r="AY157" s="166" t="s">
        <v>139</v>
      </c>
    </row>
    <row r="158" spans="2:51" s="6" customFormat="1" ht="15.75" customHeight="1">
      <c r="B158" s="159"/>
      <c r="C158" s="160"/>
      <c r="D158" s="169" t="s">
        <v>147</v>
      </c>
      <c r="E158" s="160"/>
      <c r="F158" s="162" t="s">
        <v>1063</v>
      </c>
      <c r="G158" s="160"/>
      <c r="H158" s="160"/>
      <c r="J158" s="160"/>
      <c r="K158" s="160"/>
      <c r="L158" s="163"/>
      <c r="M158" s="164"/>
      <c r="N158" s="160"/>
      <c r="O158" s="160"/>
      <c r="P158" s="160"/>
      <c r="Q158" s="160"/>
      <c r="R158" s="160"/>
      <c r="S158" s="160"/>
      <c r="T158" s="165"/>
      <c r="AT158" s="166" t="s">
        <v>147</v>
      </c>
      <c r="AU158" s="166" t="s">
        <v>82</v>
      </c>
      <c r="AV158" s="166" t="s">
        <v>20</v>
      </c>
      <c r="AW158" s="166" t="s">
        <v>97</v>
      </c>
      <c r="AX158" s="166" t="s">
        <v>73</v>
      </c>
      <c r="AY158" s="166" t="s">
        <v>139</v>
      </c>
    </row>
    <row r="159" spans="2:51" s="6" customFormat="1" ht="15.75" customHeight="1">
      <c r="B159" s="167"/>
      <c r="C159" s="168"/>
      <c r="D159" s="169" t="s">
        <v>147</v>
      </c>
      <c r="E159" s="168"/>
      <c r="F159" s="170" t="s">
        <v>1064</v>
      </c>
      <c r="G159" s="168"/>
      <c r="H159" s="171">
        <v>11.54</v>
      </c>
      <c r="J159" s="168"/>
      <c r="K159" s="168"/>
      <c r="L159" s="172"/>
      <c r="M159" s="173"/>
      <c r="N159" s="168"/>
      <c r="O159" s="168"/>
      <c r="P159" s="168"/>
      <c r="Q159" s="168"/>
      <c r="R159" s="168"/>
      <c r="S159" s="168"/>
      <c r="T159" s="174"/>
      <c r="AT159" s="175" t="s">
        <v>147</v>
      </c>
      <c r="AU159" s="175" t="s">
        <v>82</v>
      </c>
      <c r="AV159" s="175" t="s">
        <v>82</v>
      </c>
      <c r="AW159" s="175" t="s">
        <v>97</v>
      </c>
      <c r="AX159" s="175" t="s">
        <v>73</v>
      </c>
      <c r="AY159" s="175" t="s">
        <v>139</v>
      </c>
    </row>
    <row r="160" spans="2:51" s="6" customFormat="1" ht="15.75" customHeight="1">
      <c r="B160" s="159"/>
      <c r="C160" s="160"/>
      <c r="D160" s="169" t="s">
        <v>147</v>
      </c>
      <c r="E160" s="160"/>
      <c r="F160" s="162" t="s">
        <v>1065</v>
      </c>
      <c r="G160" s="160"/>
      <c r="H160" s="160"/>
      <c r="J160" s="160"/>
      <c r="K160" s="160"/>
      <c r="L160" s="163"/>
      <c r="M160" s="164"/>
      <c r="N160" s="160"/>
      <c r="O160" s="160"/>
      <c r="P160" s="160"/>
      <c r="Q160" s="160"/>
      <c r="R160" s="160"/>
      <c r="S160" s="160"/>
      <c r="T160" s="165"/>
      <c r="AT160" s="166" t="s">
        <v>147</v>
      </c>
      <c r="AU160" s="166" t="s">
        <v>82</v>
      </c>
      <c r="AV160" s="166" t="s">
        <v>20</v>
      </c>
      <c r="AW160" s="166" t="s">
        <v>97</v>
      </c>
      <c r="AX160" s="166" t="s">
        <v>73</v>
      </c>
      <c r="AY160" s="166" t="s">
        <v>139</v>
      </c>
    </row>
    <row r="161" spans="2:51" s="6" customFormat="1" ht="15.75" customHeight="1">
      <c r="B161" s="167"/>
      <c r="C161" s="168"/>
      <c r="D161" s="169" t="s">
        <v>147</v>
      </c>
      <c r="E161" s="168"/>
      <c r="F161" s="170" t="s">
        <v>1066</v>
      </c>
      <c r="G161" s="168"/>
      <c r="H161" s="171">
        <v>-3.713</v>
      </c>
      <c r="J161" s="168"/>
      <c r="K161" s="168"/>
      <c r="L161" s="172"/>
      <c r="M161" s="173"/>
      <c r="N161" s="168"/>
      <c r="O161" s="168"/>
      <c r="P161" s="168"/>
      <c r="Q161" s="168"/>
      <c r="R161" s="168"/>
      <c r="S161" s="168"/>
      <c r="T161" s="174"/>
      <c r="AT161" s="175" t="s">
        <v>147</v>
      </c>
      <c r="AU161" s="175" t="s">
        <v>82</v>
      </c>
      <c r="AV161" s="175" t="s">
        <v>82</v>
      </c>
      <c r="AW161" s="175" t="s">
        <v>97</v>
      </c>
      <c r="AX161" s="175" t="s">
        <v>73</v>
      </c>
      <c r="AY161" s="175" t="s">
        <v>139</v>
      </c>
    </row>
    <row r="162" spans="2:51" s="6" customFormat="1" ht="15.75" customHeight="1">
      <c r="B162" s="159"/>
      <c r="C162" s="160"/>
      <c r="D162" s="169" t="s">
        <v>147</v>
      </c>
      <c r="E162" s="160"/>
      <c r="F162" s="162" t="s">
        <v>1067</v>
      </c>
      <c r="G162" s="160"/>
      <c r="H162" s="160"/>
      <c r="J162" s="160"/>
      <c r="K162" s="160"/>
      <c r="L162" s="163"/>
      <c r="M162" s="164"/>
      <c r="N162" s="160"/>
      <c r="O162" s="160"/>
      <c r="P162" s="160"/>
      <c r="Q162" s="160"/>
      <c r="R162" s="160"/>
      <c r="S162" s="160"/>
      <c r="T162" s="165"/>
      <c r="AT162" s="166" t="s">
        <v>147</v>
      </c>
      <c r="AU162" s="166" t="s">
        <v>82</v>
      </c>
      <c r="AV162" s="166" t="s">
        <v>20</v>
      </c>
      <c r="AW162" s="166" t="s">
        <v>97</v>
      </c>
      <c r="AX162" s="166" t="s">
        <v>73</v>
      </c>
      <c r="AY162" s="166" t="s">
        <v>139</v>
      </c>
    </row>
    <row r="163" spans="2:51" s="6" customFormat="1" ht="15.75" customHeight="1">
      <c r="B163" s="167"/>
      <c r="C163" s="168"/>
      <c r="D163" s="169" t="s">
        <v>147</v>
      </c>
      <c r="E163" s="168"/>
      <c r="F163" s="170" t="s">
        <v>1068</v>
      </c>
      <c r="G163" s="168"/>
      <c r="H163" s="171">
        <v>-0.66</v>
      </c>
      <c r="J163" s="168"/>
      <c r="K163" s="168"/>
      <c r="L163" s="172"/>
      <c r="M163" s="173"/>
      <c r="N163" s="168"/>
      <c r="O163" s="168"/>
      <c r="P163" s="168"/>
      <c r="Q163" s="168"/>
      <c r="R163" s="168"/>
      <c r="S163" s="168"/>
      <c r="T163" s="174"/>
      <c r="AT163" s="175" t="s">
        <v>147</v>
      </c>
      <c r="AU163" s="175" t="s">
        <v>82</v>
      </c>
      <c r="AV163" s="175" t="s">
        <v>82</v>
      </c>
      <c r="AW163" s="175" t="s">
        <v>97</v>
      </c>
      <c r="AX163" s="175" t="s">
        <v>73</v>
      </c>
      <c r="AY163" s="175" t="s">
        <v>139</v>
      </c>
    </row>
    <row r="164" spans="2:51" s="6" customFormat="1" ht="15.75" customHeight="1">
      <c r="B164" s="167"/>
      <c r="C164" s="168"/>
      <c r="D164" s="169" t="s">
        <v>147</v>
      </c>
      <c r="E164" s="168"/>
      <c r="F164" s="170" t="s">
        <v>1069</v>
      </c>
      <c r="G164" s="168"/>
      <c r="H164" s="171">
        <v>0.033</v>
      </c>
      <c r="J164" s="168"/>
      <c r="K164" s="168"/>
      <c r="L164" s="172"/>
      <c r="M164" s="173"/>
      <c r="N164" s="168"/>
      <c r="O164" s="168"/>
      <c r="P164" s="168"/>
      <c r="Q164" s="168"/>
      <c r="R164" s="168"/>
      <c r="S164" s="168"/>
      <c r="T164" s="174"/>
      <c r="AT164" s="175" t="s">
        <v>147</v>
      </c>
      <c r="AU164" s="175" t="s">
        <v>82</v>
      </c>
      <c r="AV164" s="175" t="s">
        <v>82</v>
      </c>
      <c r="AW164" s="175" t="s">
        <v>97</v>
      </c>
      <c r="AX164" s="175" t="s">
        <v>73</v>
      </c>
      <c r="AY164" s="175" t="s">
        <v>139</v>
      </c>
    </row>
    <row r="165" spans="2:51" s="6" customFormat="1" ht="15.75" customHeight="1">
      <c r="B165" s="184"/>
      <c r="C165" s="185"/>
      <c r="D165" s="169" t="s">
        <v>147</v>
      </c>
      <c r="E165" s="185"/>
      <c r="F165" s="186" t="s">
        <v>213</v>
      </c>
      <c r="G165" s="185"/>
      <c r="H165" s="187">
        <v>7.2</v>
      </c>
      <c r="J165" s="185"/>
      <c r="K165" s="185"/>
      <c r="L165" s="188"/>
      <c r="M165" s="189"/>
      <c r="N165" s="185"/>
      <c r="O165" s="185"/>
      <c r="P165" s="185"/>
      <c r="Q165" s="185"/>
      <c r="R165" s="185"/>
      <c r="S165" s="185"/>
      <c r="T165" s="190"/>
      <c r="AT165" s="191" t="s">
        <v>147</v>
      </c>
      <c r="AU165" s="191" t="s">
        <v>82</v>
      </c>
      <c r="AV165" s="191" t="s">
        <v>157</v>
      </c>
      <c r="AW165" s="191" t="s">
        <v>97</v>
      </c>
      <c r="AX165" s="191" t="s">
        <v>73</v>
      </c>
      <c r="AY165" s="191" t="s">
        <v>139</v>
      </c>
    </row>
    <row r="166" spans="2:51" s="6" customFormat="1" ht="15.75" customHeight="1">
      <c r="B166" s="159"/>
      <c r="C166" s="160"/>
      <c r="D166" s="169" t="s">
        <v>147</v>
      </c>
      <c r="E166" s="160"/>
      <c r="F166" s="162" t="s">
        <v>1070</v>
      </c>
      <c r="G166" s="160"/>
      <c r="H166" s="160"/>
      <c r="J166" s="160"/>
      <c r="K166" s="160"/>
      <c r="L166" s="163"/>
      <c r="M166" s="164"/>
      <c r="N166" s="160"/>
      <c r="O166" s="160"/>
      <c r="P166" s="160"/>
      <c r="Q166" s="160"/>
      <c r="R166" s="160"/>
      <c r="S166" s="160"/>
      <c r="T166" s="165"/>
      <c r="AT166" s="166" t="s">
        <v>147</v>
      </c>
      <c r="AU166" s="166" t="s">
        <v>82</v>
      </c>
      <c r="AV166" s="166" t="s">
        <v>20</v>
      </c>
      <c r="AW166" s="166" t="s">
        <v>97</v>
      </c>
      <c r="AX166" s="166" t="s">
        <v>73</v>
      </c>
      <c r="AY166" s="166" t="s">
        <v>139</v>
      </c>
    </row>
    <row r="167" spans="2:51" s="6" customFormat="1" ht="15.75" customHeight="1">
      <c r="B167" s="159"/>
      <c r="C167" s="160"/>
      <c r="D167" s="169" t="s">
        <v>147</v>
      </c>
      <c r="E167" s="160"/>
      <c r="F167" s="162" t="s">
        <v>1071</v>
      </c>
      <c r="G167" s="160"/>
      <c r="H167" s="160"/>
      <c r="J167" s="160"/>
      <c r="K167" s="160"/>
      <c r="L167" s="163"/>
      <c r="M167" s="164"/>
      <c r="N167" s="160"/>
      <c r="O167" s="160"/>
      <c r="P167" s="160"/>
      <c r="Q167" s="160"/>
      <c r="R167" s="160"/>
      <c r="S167" s="160"/>
      <c r="T167" s="165"/>
      <c r="AT167" s="166" t="s">
        <v>147</v>
      </c>
      <c r="AU167" s="166" t="s">
        <v>82</v>
      </c>
      <c r="AV167" s="166" t="s">
        <v>20</v>
      </c>
      <c r="AW167" s="166" t="s">
        <v>97</v>
      </c>
      <c r="AX167" s="166" t="s">
        <v>73</v>
      </c>
      <c r="AY167" s="166" t="s">
        <v>139</v>
      </c>
    </row>
    <row r="168" spans="2:51" s="6" customFormat="1" ht="15.75" customHeight="1">
      <c r="B168" s="167"/>
      <c r="C168" s="168"/>
      <c r="D168" s="169" t="s">
        <v>147</v>
      </c>
      <c r="E168" s="168"/>
      <c r="F168" s="170" t="s">
        <v>1072</v>
      </c>
      <c r="G168" s="168"/>
      <c r="H168" s="171">
        <v>8.8</v>
      </c>
      <c r="J168" s="168"/>
      <c r="K168" s="168"/>
      <c r="L168" s="172"/>
      <c r="M168" s="173"/>
      <c r="N168" s="168"/>
      <c r="O168" s="168"/>
      <c r="P168" s="168"/>
      <c r="Q168" s="168"/>
      <c r="R168" s="168"/>
      <c r="S168" s="168"/>
      <c r="T168" s="174"/>
      <c r="AT168" s="175" t="s">
        <v>147</v>
      </c>
      <c r="AU168" s="175" t="s">
        <v>82</v>
      </c>
      <c r="AV168" s="175" t="s">
        <v>82</v>
      </c>
      <c r="AW168" s="175" t="s">
        <v>97</v>
      </c>
      <c r="AX168" s="175" t="s">
        <v>73</v>
      </c>
      <c r="AY168" s="175" t="s">
        <v>139</v>
      </c>
    </row>
    <row r="169" spans="2:51" s="6" customFormat="1" ht="15.75" customHeight="1">
      <c r="B169" s="184"/>
      <c r="C169" s="185"/>
      <c r="D169" s="169" t="s">
        <v>147</v>
      </c>
      <c r="E169" s="185"/>
      <c r="F169" s="186" t="s">
        <v>280</v>
      </c>
      <c r="G169" s="185"/>
      <c r="H169" s="187">
        <v>8.8</v>
      </c>
      <c r="J169" s="185"/>
      <c r="K169" s="185"/>
      <c r="L169" s="188"/>
      <c r="M169" s="189"/>
      <c r="N169" s="185"/>
      <c r="O169" s="185"/>
      <c r="P169" s="185"/>
      <c r="Q169" s="185"/>
      <c r="R169" s="185"/>
      <c r="S169" s="185"/>
      <c r="T169" s="190"/>
      <c r="AT169" s="191" t="s">
        <v>147</v>
      </c>
      <c r="AU169" s="191" t="s">
        <v>82</v>
      </c>
      <c r="AV169" s="191" t="s">
        <v>157</v>
      </c>
      <c r="AW169" s="191" t="s">
        <v>97</v>
      </c>
      <c r="AX169" s="191" t="s">
        <v>73</v>
      </c>
      <c r="AY169" s="191" t="s">
        <v>139</v>
      </c>
    </row>
    <row r="170" spans="2:51" s="6" customFormat="1" ht="15.75" customHeight="1">
      <c r="B170" s="176"/>
      <c r="C170" s="177"/>
      <c r="D170" s="169" t="s">
        <v>147</v>
      </c>
      <c r="E170" s="177"/>
      <c r="F170" s="178" t="s">
        <v>179</v>
      </c>
      <c r="G170" s="177"/>
      <c r="H170" s="179">
        <v>16</v>
      </c>
      <c r="J170" s="177"/>
      <c r="K170" s="177"/>
      <c r="L170" s="180"/>
      <c r="M170" s="181"/>
      <c r="N170" s="177"/>
      <c r="O170" s="177"/>
      <c r="P170" s="177"/>
      <c r="Q170" s="177"/>
      <c r="R170" s="177"/>
      <c r="S170" s="177"/>
      <c r="T170" s="182"/>
      <c r="AT170" s="183" t="s">
        <v>147</v>
      </c>
      <c r="AU170" s="183" t="s">
        <v>82</v>
      </c>
      <c r="AV170" s="183" t="s">
        <v>145</v>
      </c>
      <c r="AW170" s="183" t="s">
        <v>97</v>
      </c>
      <c r="AX170" s="183" t="s">
        <v>20</v>
      </c>
      <c r="AY170" s="183" t="s">
        <v>139</v>
      </c>
    </row>
    <row r="171" spans="2:65" s="6" customFormat="1" ht="15.75" customHeight="1">
      <c r="B171" s="23"/>
      <c r="C171" s="192" t="s">
        <v>218</v>
      </c>
      <c r="D171" s="192" t="s">
        <v>219</v>
      </c>
      <c r="E171" s="193" t="s">
        <v>1073</v>
      </c>
      <c r="F171" s="194" t="s">
        <v>1074</v>
      </c>
      <c r="G171" s="195" t="s">
        <v>222</v>
      </c>
      <c r="H171" s="196">
        <v>16.606</v>
      </c>
      <c r="I171" s="197"/>
      <c r="J171" s="198">
        <f>ROUND($I$171*$H$171,2)</f>
        <v>0</v>
      </c>
      <c r="K171" s="194"/>
      <c r="L171" s="199"/>
      <c r="M171" s="200"/>
      <c r="N171" s="201" t="s">
        <v>44</v>
      </c>
      <c r="O171" s="24"/>
      <c r="P171" s="156">
        <f>$O$171*$H$171</f>
        <v>0</v>
      </c>
      <c r="Q171" s="156">
        <v>0</v>
      </c>
      <c r="R171" s="156">
        <f>$Q$171*$H$171</f>
        <v>0</v>
      </c>
      <c r="S171" s="156">
        <v>0</v>
      </c>
      <c r="T171" s="157">
        <f>$S$171*$H$171</f>
        <v>0</v>
      </c>
      <c r="AR171" s="93" t="s">
        <v>192</v>
      </c>
      <c r="AT171" s="93" t="s">
        <v>219</v>
      </c>
      <c r="AU171" s="93" t="s">
        <v>82</v>
      </c>
      <c r="AY171" s="6" t="s">
        <v>139</v>
      </c>
      <c r="BE171" s="158">
        <f>IF($N$171="základní",$J$171,0)</f>
        <v>0</v>
      </c>
      <c r="BF171" s="158">
        <f>IF($N$171="snížená",$J$171,0)</f>
        <v>0</v>
      </c>
      <c r="BG171" s="158">
        <f>IF($N$171="zákl. přenesená",$J$171,0)</f>
        <v>0</v>
      </c>
      <c r="BH171" s="158">
        <f>IF($N$171="sníž. přenesená",$J$171,0)</f>
        <v>0</v>
      </c>
      <c r="BI171" s="158">
        <f>IF($N$171="nulová",$J$171,0)</f>
        <v>0</v>
      </c>
      <c r="BJ171" s="93" t="s">
        <v>20</v>
      </c>
      <c r="BK171" s="158">
        <f>ROUND($I$171*$H$171,2)</f>
        <v>0</v>
      </c>
      <c r="BL171" s="93" t="s">
        <v>145</v>
      </c>
      <c r="BM171" s="93" t="s">
        <v>1075</v>
      </c>
    </row>
    <row r="172" spans="2:51" s="6" customFormat="1" ht="15.75" customHeight="1">
      <c r="B172" s="159"/>
      <c r="C172" s="160"/>
      <c r="D172" s="161" t="s">
        <v>147</v>
      </c>
      <c r="E172" s="162"/>
      <c r="F172" s="162" t="s">
        <v>1076</v>
      </c>
      <c r="G172" s="160"/>
      <c r="H172" s="160"/>
      <c r="J172" s="160"/>
      <c r="K172" s="160"/>
      <c r="L172" s="163"/>
      <c r="M172" s="164"/>
      <c r="N172" s="160"/>
      <c r="O172" s="160"/>
      <c r="P172" s="160"/>
      <c r="Q172" s="160"/>
      <c r="R172" s="160"/>
      <c r="S172" s="160"/>
      <c r="T172" s="165"/>
      <c r="AT172" s="166" t="s">
        <v>147</v>
      </c>
      <c r="AU172" s="166" t="s">
        <v>82</v>
      </c>
      <c r="AV172" s="166" t="s">
        <v>20</v>
      </c>
      <c r="AW172" s="166" t="s">
        <v>97</v>
      </c>
      <c r="AX172" s="166" t="s">
        <v>73</v>
      </c>
      <c r="AY172" s="166" t="s">
        <v>139</v>
      </c>
    </row>
    <row r="173" spans="2:51" s="6" customFormat="1" ht="15.75" customHeight="1">
      <c r="B173" s="159"/>
      <c r="C173" s="160"/>
      <c r="D173" s="169" t="s">
        <v>147</v>
      </c>
      <c r="E173" s="160"/>
      <c r="F173" s="162" t="s">
        <v>1077</v>
      </c>
      <c r="G173" s="160"/>
      <c r="H173" s="160"/>
      <c r="J173" s="160"/>
      <c r="K173" s="160"/>
      <c r="L173" s="163"/>
      <c r="M173" s="164"/>
      <c r="N173" s="160"/>
      <c r="O173" s="160"/>
      <c r="P173" s="160"/>
      <c r="Q173" s="160"/>
      <c r="R173" s="160"/>
      <c r="S173" s="160"/>
      <c r="T173" s="165"/>
      <c r="AT173" s="166" t="s">
        <v>147</v>
      </c>
      <c r="AU173" s="166" t="s">
        <v>82</v>
      </c>
      <c r="AV173" s="166" t="s">
        <v>20</v>
      </c>
      <c r="AW173" s="166" t="s">
        <v>97</v>
      </c>
      <c r="AX173" s="166" t="s">
        <v>73</v>
      </c>
      <c r="AY173" s="166" t="s">
        <v>139</v>
      </c>
    </row>
    <row r="174" spans="2:51" s="6" customFormat="1" ht="15.75" customHeight="1">
      <c r="B174" s="167"/>
      <c r="C174" s="168"/>
      <c r="D174" s="169" t="s">
        <v>147</v>
      </c>
      <c r="E174" s="168"/>
      <c r="F174" s="170" t="s">
        <v>1078</v>
      </c>
      <c r="G174" s="168"/>
      <c r="H174" s="171">
        <v>16.606</v>
      </c>
      <c r="J174" s="168"/>
      <c r="K174" s="168"/>
      <c r="L174" s="172"/>
      <c r="M174" s="173"/>
      <c r="N174" s="168"/>
      <c r="O174" s="168"/>
      <c r="P174" s="168"/>
      <c r="Q174" s="168"/>
      <c r="R174" s="168"/>
      <c r="S174" s="168"/>
      <c r="T174" s="174"/>
      <c r="AT174" s="175" t="s">
        <v>147</v>
      </c>
      <c r="AU174" s="175" t="s">
        <v>82</v>
      </c>
      <c r="AV174" s="175" t="s">
        <v>82</v>
      </c>
      <c r="AW174" s="175" t="s">
        <v>97</v>
      </c>
      <c r="AX174" s="175" t="s">
        <v>20</v>
      </c>
      <c r="AY174" s="175" t="s">
        <v>139</v>
      </c>
    </row>
    <row r="175" spans="2:65" s="6" customFormat="1" ht="15.75" customHeight="1">
      <c r="B175" s="23"/>
      <c r="C175" s="147" t="s">
        <v>227</v>
      </c>
      <c r="D175" s="147" t="s">
        <v>141</v>
      </c>
      <c r="E175" s="148" t="s">
        <v>1079</v>
      </c>
      <c r="F175" s="149" t="s">
        <v>1080</v>
      </c>
      <c r="G175" s="150" t="s">
        <v>152</v>
      </c>
      <c r="H175" s="151">
        <v>83.625</v>
      </c>
      <c r="I175" s="152"/>
      <c r="J175" s="153">
        <f>ROUND($I$175*$H$175,2)</f>
        <v>0</v>
      </c>
      <c r="K175" s="149"/>
      <c r="L175" s="43"/>
      <c r="M175" s="154"/>
      <c r="N175" s="155" t="s">
        <v>44</v>
      </c>
      <c r="O175" s="24"/>
      <c r="P175" s="156">
        <f>$O$175*$H$175</f>
        <v>0</v>
      </c>
      <c r="Q175" s="156">
        <v>0</v>
      </c>
      <c r="R175" s="156">
        <f>$Q$175*$H$175</f>
        <v>0</v>
      </c>
      <c r="S175" s="156">
        <v>0</v>
      </c>
      <c r="T175" s="157">
        <f>$S$175*$H$175</f>
        <v>0</v>
      </c>
      <c r="AR175" s="93" t="s">
        <v>145</v>
      </c>
      <c r="AT175" s="93" t="s">
        <v>141</v>
      </c>
      <c r="AU175" s="93" t="s">
        <v>82</v>
      </c>
      <c r="AY175" s="6" t="s">
        <v>139</v>
      </c>
      <c r="BE175" s="158">
        <f>IF($N$175="základní",$J$175,0)</f>
        <v>0</v>
      </c>
      <c r="BF175" s="158">
        <f>IF($N$175="snížená",$J$175,0)</f>
        <v>0</v>
      </c>
      <c r="BG175" s="158">
        <f>IF($N$175="zákl. přenesená",$J$175,0)</f>
        <v>0</v>
      </c>
      <c r="BH175" s="158">
        <f>IF($N$175="sníž. přenesená",$J$175,0)</f>
        <v>0</v>
      </c>
      <c r="BI175" s="158">
        <f>IF($N$175="nulová",$J$175,0)</f>
        <v>0</v>
      </c>
      <c r="BJ175" s="93" t="s">
        <v>20</v>
      </c>
      <c r="BK175" s="158">
        <f>ROUND($I$175*$H$175,2)</f>
        <v>0</v>
      </c>
      <c r="BL175" s="93" t="s">
        <v>145</v>
      </c>
      <c r="BM175" s="93" t="s">
        <v>1081</v>
      </c>
    </row>
    <row r="176" spans="2:51" s="6" customFormat="1" ht="15.75" customHeight="1">
      <c r="B176" s="159"/>
      <c r="C176" s="160"/>
      <c r="D176" s="161" t="s">
        <v>147</v>
      </c>
      <c r="E176" s="162"/>
      <c r="F176" s="162" t="s">
        <v>1082</v>
      </c>
      <c r="G176" s="160"/>
      <c r="H176" s="160"/>
      <c r="J176" s="160"/>
      <c r="K176" s="160"/>
      <c r="L176" s="163"/>
      <c r="M176" s="164"/>
      <c r="N176" s="160"/>
      <c r="O176" s="160"/>
      <c r="P176" s="160"/>
      <c r="Q176" s="160"/>
      <c r="R176" s="160"/>
      <c r="S176" s="160"/>
      <c r="T176" s="165"/>
      <c r="AT176" s="166" t="s">
        <v>147</v>
      </c>
      <c r="AU176" s="166" t="s">
        <v>82</v>
      </c>
      <c r="AV176" s="166" t="s">
        <v>20</v>
      </c>
      <c r="AW176" s="166" t="s">
        <v>97</v>
      </c>
      <c r="AX176" s="166" t="s">
        <v>73</v>
      </c>
      <c r="AY176" s="166" t="s">
        <v>139</v>
      </c>
    </row>
    <row r="177" spans="2:51" s="6" customFormat="1" ht="15.75" customHeight="1">
      <c r="B177" s="159"/>
      <c r="C177" s="160"/>
      <c r="D177" s="169" t="s">
        <v>147</v>
      </c>
      <c r="E177" s="160"/>
      <c r="F177" s="162" t="s">
        <v>1083</v>
      </c>
      <c r="G177" s="160"/>
      <c r="H177" s="160"/>
      <c r="J177" s="160"/>
      <c r="K177" s="160"/>
      <c r="L177" s="163"/>
      <c r="M177" s="164"/>
      <c r="N177" s="160"/>
      <c r="O177" s="160"/>
      <c r="P177" s="160"/>
      <c r="Q177" s="160"/>
      <c r="R177" s="160"/>
      <c r="S177" s="160"/>
      <c r="T177" s="165"/>
      <c r="AT177" s="166" t="s">
        <v>147</v>
      </c>
      <c r="AU177" s="166" t="s">
        <v>82</v>
      </c>
      <c r="AV177" s="166" t="s">
        <v>20</v>
      </c>
      <c r="AW177" s="166" t="s">
        <v>97</v>
      </c>
      <c r="AX177" s="166" t="s">
        <v>73</v>
      </c>
      <c r="AY177" s="166" t="s">
        <v>139</v>
      </c>
    </row>
    <row r="178" spans="2:51" s="6" customFormat="1" ht="15.75" customHeight="1">
      <c r="B178" s="167"/>
      <c r="C178" s="168"/>
      <c r="D178" s="169" t="s">
        <v>147</v>
      </c>
      <c r="E178" s="168"/>
      <c r="F178" s="170" t="s">
        <v>1084</v>
      </c>
      <c r="G178" s="168"/>
      <c r="H178" s="171">
        <v>111.5</v>
      </c>
      <c r="J178" s="168"/>
      <c r="K178" s="168"/>
      <c r="L178" s="172"/>
      <c r="M178" s="173"/>
      <c r="N178" s="168"/>
      <c r="O178" s="168"/>
      <c r="P178" s="168"/>
      <c r="Q178" s="168"/>
      <c r="R178" s="168"/>
      <c r="S178" s="168"/>
      <c r="T178" s="174"/>
      <c r="AT178" s="175" t="s">
        <v>147</v>
      </c>
      <c r="AU178" s="175" t="s">
        <v>82</v>
      </c>
      <c r="AV178" s="175" t="s">
        <v>82</v>
      </c>
      <c r="AW178" s="175" t="s">
        <v>97</v>
      </c>
      <c r="AX178" s="175" t="s">
        <v>73</v>
      </c>
      <c r="AY178" s="175" t="s">
        <v>139</v>
      </c>
    </row>
    <row r="179" spans="2:51" s="6" customFormat="1" ht="15.75" customHeight="1">
      <c r="B179" s="159"/>
      <c r="C179" s="160"/>
      <c r="D179" s="169" t="s">
        <v>147</v>
      </c>
      <c r="E179" s="160"/>
      <c r="F179" s="162" t="s">
        <v>1085</v>
      </c>
      <c r="G179" s="160"/>
      <c r="H179" s="160"/>
      <c r="J179" s="160"/>
      <c r="K179" s="160"/>
      <c r="L179" s="163"/>
      <c r="M179" s="164"/>
      <c r="N179" s="160"/>
      <c r="O179" s="160"/>
      <c r="P179" s="160"/>
      <c r="Q179" s="160"/>
      <c r="R179" s="160"/>
      <c r="S179" s="160"/>
      <c r="T179" s="165"/>
      <c r="AT179" s="166" t="s">
        <v>147</v>
      </c>
      <c r="AU179" s="166" t="s">
        <v>82</v>
      </c>
      <c r="AV179" s="166" t="s">
        <v>20</v>
      </c>
      <c r="AW179" s="166" t="s">
        <v>97</v>
      </c>
      <c r="AX179" s="166" t="s">
        <v>73</v>
      </c>
      <c r="AY179" s="166" t="s">
        <v>139</v>
      </c>
    </row>
    <row r="180" spans="2:51" s="6" customFormat="1" ht="15.75" customHeight="1">
      <c r="B180" s="159"/>
      <c r="C180" s="160"/>
      <c r="D180" s="169" t="s">
        <v>147</v>
      </c>
      <c r="E180" s="160"/>
      <c r="F180" s="162" t="s">
        <v>1086</v>
      </c>
      <c r="G180" s="160"/>
      <c r="H180" s="160"/>
      <c r="J180" s="160"/>
      <c r="K180" s="160"/>
      <c r="L180" s="163"/>
      <c r="M180" s="164"/>
      <c r="N180" s="160"/>
      <c r="O180" s="160"/>
      <c r="P180" s="160"/>
      <c r="Q180" s="160"/>
      <c r="R180" s="160"/>
      <c r="S180" s="160"/>
      <c r="T180" s="165"/>
      <c r="AT180" s="166" t="s">
        <v>147</v>
      </c>
      <c r="AU180" s="166" t="s">
        <v>82</v>
      </c>
      <c r="AV180" s="166" t="s">
        <v>20</v>
      </c>
      <c r="AW180" s="166" t="s">
        <v>97</v>
      </c>
      <c r="AX180" s="166" t="s">
        <v>73</v>
      </c>
      <c r="AY180" s="166" t="s">
        <v>139</v>
      </c>
    </row>
    <row r="181" spans="2:51" s="6" customFormat="1" ht="15.75" customHeight="1">
      <c r="B181" s="167"/>
      <c r="C181" s="168"/>
      <c r="D181" s="169" t="s">
        <v>147</v>
      </c>
      <c r="E181" s="168"/>
      <c r="F181" s="170" t="s">
        <v>1087</v>
      </c>
      <c r="G181" s="168"/>
      <c r="H181" s="171">
        <v>-27.875</v>
      </c>
      <c r="J181" s="168"/>
      <c r="K181" s="168"/>
      <c r="L181" s="172"/>
      <c r="M181" s="173"/>
      <c r="N181" s="168"/>
      <c r="O181" s="168"/>
      <c r="P181" s="168"/>
      <c r="Q181" s="168"/>
      <c r="R181" s="168"/>
      <c r="S181" s="168"/>
      <c r="T181" s="174"/>
      <c r="AT181" s="175" t="s">
        <v>147</v>
      </c>
      <c r="AU181" s="175" t="s">
        <v>82</v>
      </c>
      <c r="AV181" s="175" t="s">
        <v>82</v>
      </c>
      <c r="AW181" s="175" t="s">
        <v>97</v>
      </c>
      <c r="AX181" s="175" t="s">
        <v>73</v>
      </c>
      <c r="AY181" s="175" t="s">
        <v>139</v>
      </c>
    </row>
    <row r="182" spans="2:51" s="6" customFormat="1" ht="15.75" customHeight="1">
      <c r="B182" s="176"/>
      <c r="C182" s="177"/>
      <c r="D182" s="169" t="s">
        <v>147</v>
      </c>
      <c r="E182" s="177"/>
      <c r="F182" s="178" t="s">
        <v>179</v>
      </c>
      <c r="G182" s="177"/>
      <c r="H182" s="179">
        <v>83.625</v>
      </c>
      <c r="J182" s="177"/>
      <c r="K182" s="177"/>
      <c r="L182" s="180"/>
      <c r="M182" s="181"/>
      <c r="N182" s="177"/>
      <c r="O182" s="177"/>
      <c r="P182" s="177"/>
      <c r="Q182" s="177"/>
      <c r="R182" s="177"/>
      <c r="S182" s="177"/>
      <c r="T182" s="182"/>
      <c r="AT182" s="183" t="s">
        <v>147</v>
      </c>
      <c r="AU182" s="183" t="s">
        <v>82</v>
      </c>
      <c r="AV182" s="183" t="s">
        <v>145</v>
      </c>
      <c r="AW182" s="183" t="s">
        <v>97</v>
      </c>
      <c r="AX182" s="183" t="s">
        <v>20</v>
      </c>
      <c r="AY182" s="183" t="s">
        <v>139</v>
      </c>
    </row>
    <row r="183" spans="2:51" s="6" customFormat="1" ht="15.75" customHeight="1">
      <c r="B183" s="159"/>
      <c r="C183" s="160"/>
      <c r="D183" s="169" t="s">
        <v>147</v>
      </c>
      <c r="E183" s="160"/>
      <c r="F183" s="162" t="s">
        <v>281</v>
      </c>
      <c r="G183" s="160"/>
      <c r="H183" s="160"/>
      <c r="J183" s="160"/>
      <c r="K183" s="160"/>
      <c r="L183" s="163"/>
      <c r="M183" s="164"/>
      <c r="N183" s="160"/>
      <c r="O183" s="160"/>
      <c r="P183" s="160"/>
      <c r="Q183" s="160"/>
      <c r="R183" s="160"/>
      <c r="S183" s="160"/>
      <c r="T183" s="165"/>
      <c r="AT183" s="166" t="s">
        <v>147</v>
      </c>
      <c r="AU183" s="166" t="s">
        <v>82</v>
      </c>
      <c r="AV183" s="166" t="s">
        <v>20</v>
      </c>
      <c r="AW183" s="166" t="s">
        <v>97</v>
      </c>
      <c r="AX183" s="166" t="s">
        <v>73</v>
      </c>
      <c r="AY183" s="166" t="s">
        <v>139</v>
      </c>
    </row>
    <row r="184" spans="2:51" s="6" customFormat="1" ht="15.75" customHeight="1">
      <c r="B184" s="159"/>
      <c r="C184" s="160"/>
      <c r="D184" s="169" t="s">
        <v>147</v>
      </c>
      <c r="E184" s="160"/>
      <c r="F184" s="162" t="s">
        <v>1088</v>
      </c>
      <c r="G184" s="160"/>
      <c r="H184" s="160"/>
      <c r="J184" s="160"/>
      <c r="K184" s="160"/>
      <c r="L184" s="163"/>
      <c r="M184" s="164"/>
      <c r="N184" s="160"/>
      <c r="O184" s="160"/>
      <c r="P184" s="160"/>
      <c r="Q184" s="160"/>
      <c r="R184" s="160"/>
      <c r="S184" s="160"/>
      <c r="T184" s="165"/>
      <c r="AT184" s="166" t="s">
        <v>147</v>
      </c>
      <c r="AU184" s="166" t="s">
        <v>82</v>
      </c>
      <c r="AV184" s="166" t="s">
        <v>20</v>
      </c>
      <c r="AW184" s="166" t="s">
        <v>97</v>
      </c>
      <c r="AX184" s="166" t="s">
        <v>73</v>
      </c>
      <c r="AY184" s="166" t="s">
        <v>139</v>
      </c>
    </row>
    <row r="185" spans="2:51" s="6" customFormat="1" ht="15.75" customHeight="1">
      <c r="B185" s="159"/>
      <c r="C185" s="160"/>
      <c r="D185" s="169" t="s">
        <v>147</v>
      </c>
      <c r="E185" s="160"/>
      <c r="F185" s="162" t="s">
        <v>1089</v>
      </c>
      <c r="G185" s="160"/>
      <c r="H185" s="160"/>
      <c r="J185" s="160"/>
      <c r="K185" s="160"/>
      <c r="L185" s="163"/>
      <c r="M185" s="164"/>
      <c r="N185" s="160"/>
      <c r="O185" s="160"/>
      <c r="P185" s="160"/>
      <c r="Q185" s="160"/>
      <c r="R185" s="160"/>
      <c r="S185" s="160"/>
      <c r="T185" s="165"/>
      <c r="AT185" s="166" t="s">
        <v>147</v>
      </c>
      <c r="AU185" s="166" t="s">
        <v>82</v>
      </c>
      <c r="AV185" s="166" t="s">
        <v>20</v>
      </c>
      <c r="AW185" s="166" t="s">
        <v>97</v>
      </c>
      <c r="AX185" s="166" t="s">
        <v>73</v>
      </c>
      <c r="AY185" s="166" t="s">
        <v>139</v>
      </c>
    </row>
    <row r="186" spans="2:65" s="6" customFormat="1" ht="15.75" customHeight="1">
      <c r="B186" s="23"/>
      <c r="C186" s="192" t="s">
        <v>240</v>
      </c>
      <c r="D186" s="192" t="s">
        <v>219</v>
      </c>
      <c r="E186" s="193" t="s">
        <v>1090</v>
      </c>
      <c r="F186" s="194" t="s">
        <v>1091</v>
      </c>
      <c r="G186" s="195" t="s">
        <v>222</v>
      </c>
      <c r="H186" s="196">
        <v>167.585</v>
      </c>
      <c r="I186" s="197"/>
      <c r="J186" s="198">
        <f>ROUND($I$186*$H$186,2)</f>
        <v>0</v>
      </c>
      <c r="K186" s="194"/>
      <c r="L186" s="199"/>
      <c r="M186" s="200"/>
      <c r="N186" s="201" t="s">
        <v>44</v>
      </c>
      <c r="O186" s="24"/>
      <c r="P186" s="156">
        <f>$O$186*$H$186</f>
        <v>0</v>
      </c>
      <c r="Q186" s="156">
        <v>0</v>
      </c>
      <c r="R186" s="156">
        <f>$Q$186*$H$186</f>
        <v>0</v>
      </c>
      <c r="S186" s="156">
        <v>0</v>
      </c>
      <c r="T186" s="157">
        <f>$S$186*$H$186</f>
        <v>0</v>
      </c>
      <c r="AR186" s="93" t="s">
        <v>192</v>
      </c>
      <c r="AT186" s="93" t="s">
        <v>219</v>
      </c>
      <c r="AU186" s="93" t="s">
        <v>82</v>
      </c>
      <c r="AY186" s="6" t="s">
        <v>139</v>
      </c>
      <c r="BE186" s="158">
        <f>IF($N$186="základní",$J$186,0)</f>
        <v>0</v>
      </c>
      <c r="BF186" s="158">
        <f>IF($N$186="snížená",$J$186,0)</f>
        <v>0</v>
      </c>
      <c r="BG186" s="158">
        <f>IF($N$186="zákl. přenesená",$J$186,0)</f>
        <v>0</v>
      </c>
      <c r="BH186" s="158">
        <f>IF($N$186="sníž. přenesená",$J$186,0)</f>
        <v>0</v>
      </c>
      <c r="BI186" s="158">
        <f>IF($N$186="nulová",$J$186,0)</f>
        <v>0</v>
      </c>
      <c r="BJ186" s="93" t="s">
        <v>20</v>
      </c>
      <c r="BK186" s="158">
        <f>ROUND($I$186*$H$186,2)</f>
        <v>0</v>
      </c>
      <c r="BL186" s="93" t="s">
        <v>145</v>
      </c>
      <c r="BM186" s="93" t="s">
        <v>1092</v>
      </c>
    </row>
    <row r="187" spans="2:51" s="6" customFormat="1" ht="15.75" customHeight="1">
      <c r="B187" s="159"/>
      <c r="C187" s="160"/>
      <c r="D187" s="161" t="s">
        <v>147</v>
      </c>
      <c r="E187" s="162"/>
      <c r="F187" s="162" t="s">
        <v>1093</v>
      </c>
      <c r="G187" s="160"/>
      <c r="H187" s="160"/>
      <c r="J187" s="160"/>
      <c r="K187" s="160"/>
      <c r="L187" s="163"/>
      <c r="M187" s="164"/>
      <c r="N187" s="160"/>
      <c r="O187" s="160"/>
      <c r="P187" s="160"/>
      <c r="Q187" s="160"/>
      <c r="R187" s="160"/>
      <c r="S187" s="160"/>
      <c r="T187" s="165"/>
      <c r="AT187" s="166" t="s">
        <v>147</v>
      </c>
      <c r="AU187" s="166" t="s">
        <v>82</v>
      </c>
      <c r="AV187" s="166" t="s">
        <v>20</v>
      </c>
      <c r="AW187" s="166" t="s">
        <v>97</v>
      </c>
      <c r="AX187" s="166" t="s">
        <v>73</v>
      </c>
      <c r="AY187" s="166" t="s">
        <v>139</v>
      </c>
    </row>
    <row r="188" spans="2:51" s="6" customFormat="1" ht="15.75" customHeight="1">
      <c r="B188" s="159"/>
      <c r="C188" s="160"/>
      <c r="D188" s="169" t="s">
        <v>147</v>
      </c>
      <c r="E188" s="160"/>
      <c r="F188" s="162" t="s">
        <v>1094</v>
      </c>
      <c r="G188" s="160"/>
      <c r="H188" s="160"/>
      <c r="J188" s="160"/>
      <c r="K188" s="160"/>
      <c r="L188" s="163"/>
      <c r="M188" s="164"/>
      <c r="N188" s="160"/>
      <c r="O188" s="160"/>
      <c r="P188" s="160"/>
      <c r="Q188" s="160"/>
      <c r="R188" s="160"/>
      <c r="S188" s="160"/>
      <c r="T188" s="165"/>
      <c r="AT188" s="166" t="s">
        <v>147</v>
      </c>
      <c r="AU188" s="166" t="s">
        <v>82</v>
      </c>
      <c r="AV188" s="166" t="s">
        <v>20</v>
      </c>
      <c r="AW188" s="166" t="s">
        <v>97</v>
      </c>
      <c r="AX188" s="166" t="s">
        <v>73</v>
      </c>
      <c r="AY188" s="166" t="s">
        <v>139</v>
      </c>
    </row>
    <row r="189" spans="2:51" s="6" customFormat="1" ht="15.75" customHeight="1">
      <c r="B189" s="167"/>
      <c r="C189" s="168"/>
      <c r="D189" s="169" t="s">
        <v>147</v>
      </c>
      <c r="E189" s="168"/>
      <c r="F189" s="170" t="s">
        <v>1095</v>
      </c>
      <c r="G189" s="168"/>
      <c r="H189" s="171">
        <v>167.585</v>
      </c>
      <c r="J189" s="168"/>
      <c r="K189" s="168"/>
      <c r="L189" s="172"/>
      <c r="M189" s="173"/>
      <c r="N189" s="168"/>
      <c r="O189" s="168"/>
      <c r="P189" s="168"/>
      <c r="Q189" s="168"/>
      <c r="R189" s="168"/>
      <c r="S189" s="168"/>
      <c r="T189" s="174"/>
      <c r="AT189" s="175" t="s">
        <v>147</v>
      </c>
      <c r="AU189" s="175" t="s">
        <v>82</v>
      </c>
      <c r="AV189" s="175" t="s">
        <v>82</v>
      </c>
      <c r="AW189" s="175" t="s">
        <v>97</v>
      </c>
      <c r="AX189" s="175" t="s">
        <v>20</v>
      </c>
      <c r="AY189" s="175" t="s">
        <v>139</v>
      </c>
    </row>
    <row r="190" spans="2:65" s="6" customFormat="1" ht="15.75" customHeight="1">
      <c r="B190" s="23"/>
      <c r="C190" s="147" t="s">
        <v>249</v>
      </c>
      <c r="D190" s="147" t="s">
        <v>141</v>
      </c>
      <c r="E190" s="148" t="s">
        <v>207</v>
      </c>
      <c r="F190" s="149" t="s">
        <v>208</v>
      </c>
      <c r="G190" s="150" t="s">
        <v>152</v>
      </c>
      <c r="H190" s="151">
        <v>3.581</v>
      </c>
      <c r="I190" s="152"/>
      <c r="J190" s="153">
        <f>ROUND($I$190*$H$190,2)</f>
        <v>0</v>
      </c>
      <c r="K190" s="149"/>
      <c r="L190" s="43"/>
      <c r="M190" s="154"/>
      <c r="N190" s="155" t="s">
        <v>44</v>
      </c>
      <c r="O190" s="24"/>
      <c r="P190" s="156">
        <f>$O$190*$H$190</f>
        <v>0</v>
      </c>
      <c r="Q190" s="156">
        <v>0</v>
      </c>
      <c r="R190" s="156">
        <f>$Q$190*$H$190</f>
        <v>0</v>
      </c>
      <c r="S190" s="156">
        <v>0</v>
      </c>
      <c r="T190" s="157">
        <f>$S$190*$H$190</f>
        <v>0</v>
      </c>
      <c r="AR190" s="93" t="s">
        <v>145</v>
      </c>
      <c r="AT190" s="93" t="s">
        <v>141</v>
      </c>
      <c r="AU190" s="93" t="s">
        <v>82</v>
      </c>
      <c r="AY190" s="6" t="s">
        <v>139</v>
      </c>
      <c r="BE190" s="158">
        <f>IF($N$190="základní",$J$190,0)</f>
        <v>0</v>
      </c>
      <c r="BF190" s="158">
        <f>IF($N$190="snížená",$J$190,0)</f>
        <v>0</v>
      </c>
      <c r="BG190" s="158">
        <f>IF($N$190="zákl. přenesená",$J$190,0)</f>
        <v>0</v>
      </c>
      <c r="BH190" s="158">
        <f>IF($N$190="sníž. přenesená",$J$190,0)</f>
        <v>0</v>
      </c>
      <c r="BI190" s="158">
        <f>IF($N$190="nulová",$J$190,0)</f>
        <v>0</v>
      </c>
      <c r="BJ190" s="93" t="s">
        <v>20</v>
      </c>
      <c r="BK190" s="158">
        <f>ROUND($I$190*$H$190,2)</f>
        <v>0</v>
      </c>
      <c r="BL190" s="93" t="s">
        <v>145</v>
      </c>
      <c r="BM190" s="93" t="s">
        <v>1096</v>
      </c>
    </row>
    <row r="191" spans="2:51" s="6" customFormat="1" ht="15.75" customHeight="1">
      <c r="B191" s="159"/>
      <c r="C191" s="160"/>
      <c r="D191" s="161" t="s">
        <v>147</v>
      </c>
      <c r="E191" s="162"/>
      <c r="F191" s="162" t="s">
        <v>1097</v>
      </c>
      <c r="G191" s="160"/>
      <c r="H191" s="160"/>
      <c r="J191" s="160"/>
      <c r="K191" s="160"/>
      <c r="L191" s="163"/>
      <c r="M191" s="164"/>
      <c r="N191" s="160"/>
      <c r="O191" s="160"/>
      <c r="P191" s="160"/>
      <c r="Q191" s="160"/>
      <c r="R191" s="160"/>
      <c r="S191" s="160"/>
      <c r="T191" s="165"/>
      <c r="AT191" s="166" t="s">
        <v>147</v>
      </c>
      <c r="AU191" s="166" t="s">
        <v>82</v>
      </c>
      <c r="AV191" s="166" t="s">
        <v>20</v>
      </c>
      <c r="AW191" s="166" t="s">
        <v>97</v>
      </c>
      <c r="AX191" s="166" t="s">
        <v>73</v>
      </c>
      <c r="AY191" s="166" t="s">
        <v>139</v>
      </c>
    </row>
    <row r="192" spans="2:51" s="6" customFormat="1" ht="15.75" customHeight="1">
      <c r="B192" s="159"/>
      <c r="C192" s="160"/>
      <c r="D192" s="169" t="s">
        <v>147</v>
      </c>
      <c r="E192" s="160"/>
      <c r="F192" s="162" t="s">
        <v>1098</v>
      </c>
      <c r="G192" s="160"/>
      <c r="H192" s="160"/>
      <c r="J192" s="160"/>
      <c r="K192" s="160"/>
      <c r="L192" s="163"/>
      <c r="M192" s="164"/>
      <c r="N192" s="160"/>
      <c r="O192" s="160"/>
      <c r="P192" s="160"/>
      <c r="Q192" s="160"/>
      <c r="R192" s="160"/>
      <c r="S192" s="160"/>
      <c r="T192" s="165"/>
      <c r="AT192" s="166" t="s">
        <v>147</v>
      </c>
      <c r="AU192" s="166" t="s">
        <v>82</v>
      </c>
      <c r="AV192" s="166" t="s">
        <v>20</v>
      </c>
      <c r="AW192" s="166" t="s">
        <v>97</v>
      </c>
      <c r="AX192" s="166" t="s">
        <v>73</v>
      </c>
      <c r="AY192" s="166" t="s">
        <v>139</v>
      </c>
    </row>
    <row r="193" spans="2:51" s="6" customFormat="1" ht="15.75" customHeight="1">
      <c r="B193" s="159"/>
      <c r="C193" s="160"/>
      <c r="D193" s="169" t="s">
        <v>147</v>
      </c>
      <c r="E193" s="160"/>
      <c r="F193" s="162" t="s">
        <v>198</v>
      </c>
      <c r="G193" s="160"/>
      <c r="H193" s="160"/>
      <c r="J193" s="160"/>
      <c r="K193" s="160"/>
      <c r="L193" s="163"/>
      <c r="M193" s="164"/>
      <c r="N193" s="160"/>
      <c r="O193" s="160"/>
      <c r="P193" s="160"/>
      <c r="Q193" s="160"/>
      <c r="R193" s="160"/>
      <c r="S193" s="160"/>
      <c r="T193" s="165"/>
      <c r="AT193" s="166" t="s">
        <v>147</v>
      </c>
      <c r="AU193" s="166" t="s">
        <v>82</v>
      </c>
      <c r="AV193" s="166" t="s">
        <v>20</v>
      </c>
      <c r="AW193" s="166" t="s">
        <v>97</v>
      </c>
      <c r="AX193" s="166" t="s">
        <v>73</v>
      </c>
      <c r="AY193" s="166" t="s">
        <v>139</v>
      </c>
    </row>
    <row r="194" spans="2:51" s="6" customFormat="1" ht="15.75" customHeight="1">
      <c r="B194" s="167"/>
      <c r="C194" s="168"/>
      <c r="D194" s="169" t="s">
        <v>147</v>
      </c>
      <c r="E194" s="168"/>
      <c r="F194" s="170" t="s">
        <v>1099</v>
      </c>
      <c r="G194" s="168"/>
      <c r="H194" s="171">
        <v>3.713</v>
      </c>
      <c r="J194" s="168"/>
      <c r="K194" s="168"/>
      <c r="L194" s="172"/>
      <c r="M194" s="173"/>
      <c r="N194" s="168"/>
      <c r="O194" s="168"/>
      <c r="P194" s="168"/>
      <c r="Q194" s="168"/>
      <c r="R194" s="168"/>
      <c r="S194" s="168"/>
      <c r="T194" s="174"/>
      <c r="AT194" s="175" t="s">
        <v>147</v>
      </c>
      <c r="AU194" s="175" t="s">
        <v>82</v>
      </c>
      <c r="AV194" s="175" t="s">
        <v>82</v>
      </c>
      <c r="AW194" s="175" t="s">
        <v>97</v>
      </c>
      <c r="AX194" s="175" t="s">
        <v>73</v>
      </c>
      <c r="AY194" s="175" t="s">
        <v>139</v>
      </c>
    </row>
    <row r="195" spans="2:51" s="6" customFormat="1" ht="15.75" customHeight="1">
      <c r="B195" s="184"/>
      <c r="C195" s="185"/>
      <c r="D195" s="169" t="s">
        <v>147</v>
      </c>
      <c r="E195" s="185"/>
      <c r="F195" s="186" t="s">
        <v>213</v>
      </c>
      <c r="G195" s="185"/>
      <c r="H195" s="187">
        <v>3.713</v>
      </c>
      <c r="J195" s="185"/>
      <c r="K195" s="185"/>
      <c r="L195" s="188"/>
      <c r="M195" s="189"/>
      <c r="N195" s="185"/>
      <c r="O195" s="185"/>
      <c r="P195" s="185"/>
      <c r="Q195" s="185"/>
      <c r="R195" s="185"/>
      <c r="S195" s="185"/>
      <c r="T195" s="190"/>
      <c r="AT195" s="191" t="s">
        <v>147</v>
      </c>
      <c r="AU195" s="191" t="s">
        <v>82</v>
      </c>
      <c r="AV195" s="191" t="s">
        <v>157</v>
      </c>
      <c r="AW195" s="191" t="s">
        <v>97</v>
      </c>
      <c r="AX195" s="191" t="s">
        <v>73</v>
      </c>
      <c r="AY195" s="191" t="s">
        <v>139</v>
      </c>
    </row>
    <row r="196" spans="2:51" s="6" customFormat="1" ht="15.75" customHeight="1">
      <c r="B196" s="159"/>
      <c r="C196" s="160"/>
      <c r="D196" s="169" t="s">
        <v>147</v>
      </c>
      <c r="E196" s="160"/>
      <c r="F196" s="162" t="s">
        <v>214</v>
      </c>
      <c r="G196" s="160"/>
      <c r="H196" s="160"/>
      <c r="J196" s="160"/>
      <c r="K196" s="160"/>
      <c r="L196" s="163"/>
      <c r="M196" s="164"/>
      <c r="N196" s="160"/>
      <c r="O196" s="160"/>
      <c r="P196" s="160"/>
      <c r="Q196" s="160"/>
      <c r="R196" s="160"/>
      <c r="S196" s="160"/>
      <c r="T196" s="165"/>
      <c r="AT196" s="166" t="s">
        <v>147</v>
      </c>
      <c r="AU196" s="166" t="s">
        <v>82</v>
      </c>
      <c r="AV196" s="166" t="s">
        <v>20</v>
      </c>
      <c r="AW196" s="166" t="s">
        <v>97</v>
      </c>
      <c r="AX196" s="166" t="s">
        <v>73</v>
      </c>
      <c r="AY196" s="166" t="s">
        <v>139</v>
      </c>
    </row>
    <row r="197" spans="2:51" s="6" customFormat="1" ht="15.75" customHeight="1">
      <c r="B197" s="167"/>
      <c r="C197" s="168"/>
      <c r="D197" s="169" t="s">
        <v>147</v>
      </c>
      <c r="E197" s="168"/>
      <c r="F197" s="170" t="s">
        <v>1100</v>
      </c>
      <c r="G197" s="168"/>
      <c r="H197" s="171">
        <v>-0.132</v>
      </c>
      <c r="J197" s="168"/>
      <c r="K197" s="168"/>
      <c r="L197" s="172"/>
      <c r="M197" s="173"/>
      <c r="N197" s="168"/>
      <c r="O197" s="168"/>
      <c r="P197" s="168"/>
      <c r="Q197" s="168"/>
      <c r="R197" s="168"/>
      <c r="S197" s="168"/>
      <c r="T197" s="174"/>
      <c r="AT197" s="175" t="s">
        <v>147</v>
      </c>
      <c r="AU197" s="175" t="s">
        <v>82</v>
      </c>
      <c r="AV197" s="175" t="s">
        <v>82</v>
      </c>
      <c r="AW197" s="175" t="s">
        <v>97</v>
      </c>
      <c r="AX197" s="175" t="s">
        <v>73</v>
      </c>
      <c r="AY197" s="175" t="s">
        <v>139</v>
      </c>
    </row>
    <row r="198" spans="2:51" s="6" customFormat="1" ht="15.75" customHeight="1">
      <c r="B198" s="176"/>
      <c r="C198" s="177"/>
      <c r="D198" s="169" t="s">
        <v>147</v>
      </c>
      <c r="E198" s="177"/>
      <c r="F198" s="178" t="s">
        <v>179</v>
      </c>
      <c r="G198" s="177"/>
      <c r="H198" s="179">
        <v>3.581</v>
      </c>
      <c r="J198" s="177"/>
      <c r="K198" s="177"/>
      <c r="L198" s="180"/>
      <c r="M198" s="181"/>
      <c r="N198" s="177"/>
      <c r="O198" s="177"/>
      <c r="P198" s="177"/>
      <c r="Q198" s="177"/>
      <c r="R198" s="177"/>
      <c r="S198" s="177"/>
      <c r="T198" s="182"/>
      <c r="AT198" s="183" t="s">
        <v>147</v>
      </c>
      <c r="AU198" s="183" t="s">
        <v>82</v>
      </c>
      <c r="AV198" s="183" t="s">
        <v>145</v>
      </c>
      <c r="AW198" s="183" t="s">
        <v>97</v>
      </c>
      <c r="AX198" s="183" t="s">
        <v>20</v>
      </c>
      <c r="AY198" s="183" t="s">
        <v>139</v>
      </c>
    </row>
    <row r="199" spans="2:65" s="6" customFormat="1" ht="15.75" customHeight="1">
      <c r="B199" s="23"/>
      <c r="C199" s="192" t="s">
        <v>8</v>
      </c>
      <c r="D199" s="192" t="s">
        <v>219</v>
      </c>
      <c r="E199" s="193" t="s">
        <v>220</v>
      </c>
      <c r="F199" s="194" t="s">
        <v>1101</v>
      </c>
      <c r="G199" s="195" t="s">
        <v>222</v>
      </c>
      <c r="H199" s="196">
        <v>6.638</v>
      </c>
      <c r="I199" s="197"/>
      <c r="J199" s="198">
        <f>ROUND($I$199*$H$199,2)</f>
        <v>0</v>
      </c>
      <c r="K199" s="194"/>
      <c r="L199" s="199"/>
      <c r="M199" s="200"/>
      <c r="N199" s="201" t="s">
        <v>44</v>
      </c>
      <c r="O199" s="24"/>
      <c r="P199" s="156">
        <f>$O$199*$H$199</f>
        <v>0</v>
      </c>
      <c r="Q199" s="156">
        <v>0</v>
      </c>
      <c r="R199" s="156">
        <f>$Q$199*$H$199</f>
        <v>0</v>
      </c>
      <c r="S199" s="156">
        <v>0</v>
      </c>
      <c r="T199" s="157">
        <f>$S$199*$H$199</f>
        <v>0</v>
      </c>
      <c r="AR199" s="93" t="s">
        <v>192</v>
      </c>
      <c r="AT199" s="93" t="s">
        <v>219</v>
      </c>
      <c r="AU199" s="93" t="s">
        <v>82</v>
      </c>
      <c r="AY199" s="6" t="s">
        <v>139</v>
      </c>
      <c r="BE199" s="158">
        <f>IF($N$199="základní",$J$199,0)</f>
        <v>0</v>
      </c>
      <c r="BF199" s="158">
        <f>IF($N$199="snížená",$J$199,0)</f>
        <v>0</v>
      </c>
      <c r="BG199" s="158">
        <f>IF($N$199="zákl. přenesená",$J$199,0)</f>
        <v>0</v>
      </c>
      <c r="BH199" s="158">
        <f>IF($N$199="sníž. přenesená",$J$199,0)</f>
        <v>0</v>
      </c>
      <c r="BI199" s="158">
        <f>IF($N$199="nulová",$J$199,0)</f>
        <v>0</v>
      </c>
      <c r="BJ199" s="93" t="s">
        <v>20</v>
      </c>
      <c r="BK199" s="158">
        <f>ROUND($I$199*$H$199,2)</f>
        <v>0</v>
      </c>
      <c r="BL199" s="93" t="s">
        <v>145</v>
      </c>
      <c r="BM199" s="93" t="s">
        <v>1102</v>
      </c>
    </row>
    <row r="200" spans="2:51" s="6" customFormat="1" ht="15.75" customHeight="1">
      <c r="B200" s="159"/>
      <c r="C200" s="160"/>
      <c r="D200" s="161" t="s">
        <v>147</v>
      </c>
      <c r="E200" s="162"/>
      <c r="F200" s="162" t="s">
        <v>224</v>
      </c>
      <c r="G200" s="160"/>
      <c r="H200" s="160"/>
      <c r="J200" s="160"/>
      <c r="K200" s="160"/>
      <c r="L200" s="163"/>
      <c r="M200" s="164"/>
      <c r="N200" s="160"/>
      <c r="O200" s="160"/>
      <c r="P200" s="160"/>
      <c r="Q200" s="160"/>
      <c r="R200" s="160"/>
      <c r="S200" s="160"/>
      <c r="T200" s="165"/>
      <c r="AT200" s="166" t="s">
        <v>147</v>
      </c>
      <c r="AU200" s="166" t="s">
        <v>82</v>
      </c>
      <c r="AV200" s="166" t="s">
        <v>20</v>
      </c>
      <c r="AW200" s="166" t="s">
        <v>97</v>
      </c>
      <c r="AX200" s="166" t="s">
        <v>73</v>
      </c>
      <c r="AY200" s="166" t="s">
        <v>139</v>
      </c>
    </row>
    <row r="201" spans="2:51" s="6" customFormat="1" ht="15.75" customHeight="1">
      <c r="B201" s="159"/>
      <c r="C201" s="160"/>
      <c r="D201" s="169" t="s">
        <v>147</v>
      </c>
      <c r="E201" s="160"/>
      <c r="F201" s="162" t="s">
        <v>225</v>
      </c>
      <c r="G201" s="160"/>
      <c r="H201" s="160"/>
      <c r="J201" s="160"/>
      <c r="K201" s="160"/>
      <c r="L201" s="163"/>
      <c r="M201" s="164"/>
      <c r="N201" s="160"/>
      <c r="O201" s="160"/>
      <c r="P201" s="160"/>
      <c r="Q201" s="160"/>
      <c r="R201" s="160"/>
      <c r="S201" s="160"/>
      <c r="T201" s="165"/>
      <c r="AT201" s="166" t="s">
        <v>147</v>
      </c>
      <c r="AU201" s="166" t="s">
        <v>82</v>
      </c>
      <c r="AV201" s="166" t="s">
        <v>20</v>
      </c>
      <c r="AW201" s="166" t="s">
        <v>97</v>
      </c>
      <c r="AX201" s="166" t="s">
        <v>73</v>
      </c>
      <c r="AY201" s="166" t="s">
        <v>139</v>
      </c>
    </row>
    <row r="202" spans="2:51" s="6" customFormat="1" ht="15.75" customHeight="1">
      <c r="B202" s="167"/>
      <c r="C202" s="168"/>
      <c r="D202" s="169" t="s">
        <v>147</v>
      </c>
      <c r="E202" s="168"/>
      <c r="F202" s="170" t="s">
        <v>1103</v>
      </c>
      <c r="G202" s="168"/>
      <c r="H202" s="171">
        <v>6.638</v>
      </c>
      <c r="J202" s="168"/>
      <c r="K202" s="168"/>
      <c r="L202" s="172"/>
      <c r="M202" s="173"/>
      <c r="N202" s="168"/>
      <c r="O202" s="168"/>
      <c r="P202" s="168"/>
      <c r="Q202" s="168"/>
      <c r="R202" s="168"/>
      <c r="S202" s="168"/>
      <c r="T202" s="174"/>
      <c r="AT202" s="175" t="s">
        <v>147</v>
      </c>
      <c r="AU202" s="175" t="s">
        <v>82</v>
      </c>
      <c r="AV202" s="175" t="s">
        <v>82</v>
      </c>
      <c r="AW202" s="175" t="s">
        <v>97</v>
      </c>
      <c r="AX202" s="175" t="s">
        <v>20</v>
      </c>
      <c r="AY202" s="175" t="s">
        <v>139</v>
      </c>
    </row>
    <row r="203" spans="2:65" s="6" customFormat="1" ht="15.75" customHeight="1">
      <c r="B203" s="23"/>
      <c r="C203" s="147" t="s">
        <v>288</v>
      </c>
      <c r="D203" s="147" t="s">
        <v>141</v>
      </c>
      <c r="E203" s="148" t="s">
        <v>250</v>
      </c>
      <c r="F203" s="149" t="s">
        <v>251</v>
      </c>
      <c r="G203" s="150" t="s">
        <v>152</v>
      </c>
      <c r="H203" s="151">
        <v>167.1</v>
      </c>
      <c r="I203" s="152"/>
      <c r="J203" s="153">
        <f>ROUND($I$203*$H$203,2)</f>
        <v>0</v>
      </c>
      <c r="K203" s="149"/>
      <c r="L203" s="43"/>
      <c r="M203" s="154"/>
      <c r="N203" s="155" t="s">
        <v>44</v>
      </c>
      <c r="O203" s="24"/>
      <c r="P203" s="156">
        <f>$O$203*$H$203</f>
        <v>0</v>
      </c>
      <c r="Q203" s="156">
        <v>0</v>
      </c>
      <c r="R203" s="156">
        <f>$Q$203*$H$203</f>
        <v>0</v>
      </c>
      <c r="S203" s="156">
        <v>0</v>
      </c>
      <c r="T203" s="157">
        <f>$S$203*$H$203</f>
        <v>0</v>
      </c>
      <c r="AR203" s="93" t="s">
        <v>145</v>
      </c>
      <c r="AT203" s="93" t="s">
        <v>141</v>
      </c>
      <c r="AU203" s="93" t="s">
        <v>82</v>
      </c>
      <c r="AY203" s="6" t="s">
        <v>139</v>
      </c>
      <c r="BE203" s="158">
        <f>IF($N$203="základní",$J$203,0)</f>
        <v>0</v>
      </c>
      <c r="BF203" s="158">
        <f>IF($N$203="snížená",$J$203,0)</f>
        <v>0</v>
      </c>
      <c r="BG203" s="158">
        <f>IF($N$203="zákl. přenesená",$J$203,0)</f>
        <v>0</v>
      </c>
      <c r="BH203" s="158">
        <f>IF($N$203="sníž. přenesená",$J$203,0)</f>
        <v>0</v>
      </c>
      <c r="BI203" s="158">
        <f>IF($N$203="nulová",$J$203,0)</f>
        <v>0</v>
      </c>
      <c r="BJ203" s="93" t="s">
        <v>20</v>
      </c>
      <c r="BK203" s="158">
        <f>ROUND($I$203*$H$203,2)</f>
        <v>0</v>
      </c>
      <c r="BL203" s="93" t="s">
        <v>145</v>
      </c>
      <c r="BM203" s="93" t="s">
        <v>1104</v>
      </c>
    </row>
    <row r="204" spans="2:51" s="6" customFormat="1" ht="15.75" customHeight="1">
      <c r="B204" s="159"/>
      <c r="C204" s="160"/>
      <c r="D204" s="161" t="s">
        <v>147</v>
      </c>
      <c r="E204" s="162"/>
      <c r="F204" s="162" t="s">
        <v>1105</v>
      </c>
      <c r="G204" s="160"/>
      <c r="H204" s="160"/>
      <c r="J204" s="160"/>
      <c r="K204" s="160"/>
      <c r="L204" s="163"/>
      <c r="M204" s="164"/>
      <c r="N204" s="160"/>
      <c r="O204" s="160"/>
      <c r="P204" s="160"/>
      <c r="Q204" s="160"/>
      <c r="R204" s="160"/>
      <c r="S204" s="160"/>
      <c r="T204" s="165"/>
      <c r="AT204" s="166" t="s">
        <v>147</v>
      </c>
      <c r="AU204" s="166" t="s">
        <v>82</v>
      </c>
      <c r="AV204" s="166" t="s">
        <v>20</v>
      </c>
      <c r="AW204" s="166" t="s">
        <v>97</v>
      </c>
      <c r="AX204" s="166" t="s">
        <v>73</v>
      </c>
      <c r="AY204" s="166" t="s">
        <v>139</v>
      </c>
    </row>
    <row r="205" spans="2:51" s="6" customFormat="1" ht="15.75" customHeight="1">
      <c r="B205" s="159"/>
      <c r="C205" s="160"/>
      <c r="D205" s="169" t="s">
        <v>147</v>
      </c>
      <c r="E205" s="160"/>
      <c r="F205" s="162" t="s">
        <v>1077</v>
      </c>
      <c r="G205" s="160"/>
      <c r="H205" s="160"/>
      <c r="J205" s="160"/>
      <c r="K205" s="160"/>
      <c r="L205" s="163"/>
      <c r="M205" s="164"/>
      <c r="N205" s="160"/>
      <c r="O205" s="160"/>
      <c r="P205" s="160"/>
      <c r="Q205" s="160"/>
      <c r="R205" s="160"/>
      <c r="S205" s="160"/>
      <c r="T205" s="165"/>
      <c r="AT205" s="166" t="s">
        <v>147</v>
      </c>
      <c r="AU205" s="166" t="s">
        <v>82</v>
      </c>
      <c r="AV205" s="166" t="s">
        <v>20</v>
      </c>
      <c r="AW205" s="166" t="s">
        <v>97</v>
      </c>
      <c r="AX205" s="166" t="s">
        <v>73</v>
      </c>
      <c r="AY205" s="166" t="s">
        <v>139</v>
      </c>
    </row>
    <row r="206" spans="2:51" s="6" customFormat="1" ht="15.75" customHeight="1">
      <c r="B206" s="167"/>
      <c r="C206" s="168"/>
      <c r="D206" s="169" t="s">
        <v>147</v>
      </c>
      <c r="E206" s="168"/>
      <c r="F206" s="170" t="s">
        <v>1106</v>
      </c>
      <c r="G206" s="168"/>
      <c r="H206" s="171">
        <v>3.5</v>
      </c>
      <c r="J206" s="168"/>
      <c r="K206" s="168"/>
      <c r="L206" s="172"/>
      <c r="M206" s="173"/>
      <c r="N206" s="168"/>
      <c r="O206" s="168"/>
      <c r="P206" s="168"/>
      <c r="Q206" s="168"/>
      <c r="R206" s="168"/>
      <c r="S206" s="168"/>
      <c r="T206" s="174"/>
      <c r="AT206" s="175" t="s">
        <v>147</v>
      </c>
      <c r="AU206" s="175" t="s">
        <v>82</v>
      </c>
      <c r="AV206" s="175" t="s">
        <v>82</v>
      </c>
      <c r="AW206" s="175" t="s">
        <v>97</v>
      </c>
      <c r="AX206" s="175" t="s">
        <v>73</v>
      </c>
      <c r="AY206" s="175" t="s">
        <v>139</v>
      </c>
    </row>
    <row r="207" spans="2:51" s="6" customFormat="1" ht="15.75" customHeight="1">
      <c r="B207" s="159"/>
      <c r="C207" s="160"/>
      <c r="D207" s="169" t="s">
        <v>147</v>
      </c>
      <c r="E207" s="160"/>
      <c r="F207" s="162" t="s">
        <v>1107</v>
      </c>
      <c r="G207" s="160"/>
      <c r="H207" s="160"/>
      <c r="J207" s="160"/>
      <c r="K207" s="160"/>
      <c r="L207" s="163"/>
      <c r="M207" s="164"/>
      <c r="N207" s="160"/>
      <c r="O207" s="160"/>
      <c r="P207" s="160"/>
      <c r="Q207" s="160"/>
      <c r="R207" s="160"/>
      <c r="S207" s="160"/>
      <c r="T207" s="165"/>
      <c r="AT207" s="166" t="s">
        <v>147</v>
      </c>
      <c r="AU207" s="166" t="s">
        <v>82</v>
      </c>
      <c r="AV207" s="166" t="s">
        <v>20</v>
      </c>
      <c r="AW207" s="166" t="s">
        <v>97</v>
      </c>
      <c r="AX207" s="166" t="s">
        <v>73</v>
      </c>
      <c r="AY207" s="166" t="s">
        <v>139</v>
      </c>
    </row>
    <row r="208" spans="2:51" s="6" customFormat="1" ht="15.75" customHeight="1">
      <c r="B208" s="159"/>
      <c r="C208" s="160"/>
      <c r="D208" s="169" t="s">
        <v>147</v>
      </c>
      <c r="E208" s="160"/>
      <c r="F208" s="162" t="s">
        <v>1108</v>
      </c>
      <c r="G208" s="160"/>
      <c r="H208" s="160"/>
      <c r="J208" s="160"/>
      <c r="K208" s="160"/>
      <c r="L208" s="163"/>
      <c r="M208" s="164"/>
      <c r="N208" s="160"/>
      <c r="O208" s="160"/>
      <c r="P208" s="160"/>
      <c r="Q208" s="160"/>
      <c r="R208" s="160"/>
      <c r="S208" s="160"/>
      <c r="T208" s="165"/>
      <c r="AT208" s="166" t="s">
        <v>147</v>
      </c>
      <c r="AU208" s="166" t="s">
        <v>82</v>
      </c>
      <c r="AV208" s="166" t="s">
        <v>20</v>
      </c>
      <c r="AW208" s="166" t="s">
        <v>97</v>
      </c>
      <c r="AX208" s="166" t="s">
        <v>73</v>
      </c>
      <c r="AY208" s="166" t="s">
        <v>139</v>
      </c>
    </row>
    <row r="209" spans="2:51" s="6" customFormat="1" ht="15.75" customHeight="1">
      <c r="B209" s="167"/>
      <c r="C209" s="168"/>
      <c r="D209" s="169" t="s">
        <v>147</v>
      </c>
      <c r="E209" s="168"/>
      <c r="F209" s="170" t="s">
        <v>1109</v>
      </c>
      <c r="G209" s="168"/>
      <c r="H209" s="171">
        <v>1.909</v>
      </c>
      <c r="J209" s="168"/>
      <c r="K209" s="168"/>
      <c r="L209" s="172"/>
      <c r="M209" s="173"/>
      <c r="N209" s="168"/>
      <c r="O209" s="168"/>
      <c r="P209" s="168"/>
      <c r="Q209" s="168"/>
      <c r="R209" s="168"/>
      <c r="S209" s="168"/>
      <c r="T209" s="174"/>
      <c r="AT209" s="175" t="s">
        <v>147</v>
      </c>
      <c r="AU209" s="175" t="s">
        <v>82</v>
      </c>
      <c r="AV209" s="175" t="s">
        <v>82</v>
      </c>
      <c r="AW209" s="175" t="s">
        <v>97</v>
      </c>
      <c r="AX209" s="175" t="s">
        <v>73</v>
      </c>
      <c r="AY209" s="175" t="s">
        <v>139</v>
      </c>
    </row>
    <row r="210" spans="2:51" s="6" customFormat="1" ht="15.75" customHeight="1">
      <c r="B210" s="159"/>
      <c r="C210" s="160"/>
      <c r="D210" s="169" t="s">
        <v>147</v>
      </c>
      <c r="E210" s="160"/>
      <c r="F210" s="162" t="s">
        <v>1077</v>
      </c>
      <c r="G210" s="160"/>
      <c r="H210" s="160"/>
      <c r="J210" s="160"/>
      <c r="K210" s="160"/>
      <c r="L210" s="163"/>
      <c r="M210" s="164"/>
      <c r="N210" s="160"/>
      <c r="O210" s="160"/>
      <c r="P210" s="160"/>
      <c r="Q210" s="160"/>
      <c r="R210" s="160"/>
      <c r="S210" s="160"/>
      <c r="T210" s="165"/>
      <c r="AT210" s="166" t="s">
        <v>147</v>
      </c>
      <c r="AU210" s="166" t="s">
        <v>82</v>
      </c>
      <c r="AV210" s="166" t="s">
        <v>20</v>
      </c>
      <c r="AW210" s="166" t="s">
        <v>97</v>
      </c>
      <c r="AX210" s="166" t="s">
        <v>73</v>
      </c>
      <c r="AY210" s="166" t="s">
        <v>139</v>
      </c>
    </row>
    <row r="211" spans="2:51" s="6" customFormat="1" ht="15.75" customHeight="1">
      <c r="B211" s="167"/>
      <c r="C211" s="168"/>
      <c r="D211" s="169" t="s">
        <v>147</v>
      </c>
      <c r="E211" s="168"/>
      <c r="F211" s="170" t="s">
        <v>1110</v>
      </c>
      <c r="G211" s="168"/>
      <c r="H211" s="171">
        <v>17.7</v>
      </c>
      <c r="J211" s="168"/>
      <c r="K211" s="168"/>
      <c r="L211" s="172"/>
      <c r="M211" s="173"/>
      <c r="N211" s="168"/>
      <c r="O211" s="168"/>
      <c r="P211" s="168"/>
      <c r="Q211" s="168"/>
      <c r="R211" s="168"/>
      <c r="S211" s="168"/>
      <c r="T211" s="174"/>
      <c r="AT211" s="175" t="s">
        <v>147</v>
      </c>
      <c r="AU211" s="175" t="s">
        <v>82</v>
      </c>
      <c r="AV211" s="175" t="s">
        <v>82</v>
      </c>
      <c r="AW211" s="175" t="s">
        <v>97</v>
      </c>
      <c r="AX211" s="175" t="s">
        <v>73</v>
      </c>
      <c r="AY211" s="175" t="s">
        <v>139</v>
      </c>
    </row>
    <row r="212" spans="2:51" s="6" customFormat="1" ht="15.75" customHeight="1">
      <c r="B212" s="159"/>
      <c r="C212" s="160"/>
      <c r="D212" s="169" t="s">
        <v>147</v>
      </c>
      <c r="E212" s="160"/>
      <c r="F212" s="162" t="s">
        <v>1094</v>
      </c>
      <c r="G212" s="160"/>
      <c r="H212" s="160"/>
      <c r="J212" s="160"/>
      <c r="K212" s="160"/>
      <c r="L212" s="163"/>
      <c r="M212" s="164"/>
      <c r="N212" s="160"/>
      <c r="O212" s="160"/>
      <c r="P212" s="160"/>
      <c r="Q212" s="160"/>
      <c r="R212" s="160"/>
      <c r="S212" s="160"/>
      <c r="T212" s="165"/>
      <c r="AT212" s="166" t="s">
        <v>147</v>
      </c>
      <c r="AU212" s="166" t="s">
        <v>82</v>
      </c>
      <c r="AV212" s="166" t="s">
        <v>20</v>
      </c>
      <c r="AW212" s="166" t="s">
        <v>97</v>
      </c>
      <c r="AX212" s="166" t="s">
        <v>73</v>
      </c>
      <c r="AY212" s="166" t="s">
        <v>139</v>
      </c>
    </row>
    <row r="213" spans="2:51" s="6" customFormat="1" ht="15.75" customHeight="1">
      <c r="B213" s="167"/>
      <c r="C213" s="168"/>
      <c r="D213" s="169" t="s">
        <v>147</v>
      </c>
      <c r="E213" s="168"/>
      <c r="F213" s="170" t="s">
        <v>1111</v>
      </c>
      <c r="G213" s="168"/>
      <c r="H213" s="171">
        <v>83.6</v>
      </c>
      <c r="J213" s="168"/>
      <c r="K213" s="168"/>
      <c r="L213" s="172"/>
      <c r="M213" s="173"/>
      <c r="N213" s="168"/>
      <c r="O213" s="168"/>
      <c r="P213" s="168"/>
      <c r="Q213" s="168"/>
      <c r="R213" s="168"/>
      <c r="S213" s="168"/>
      <c r="T213" s="174"/>
      <c r="AT213" s="175" t="s">
        <v>147</v>
      </c>
      <c r="AU213" s="175" t="s">
        <v>82</v>
      </c>
      <c r="AV213" s="175" t="s">
        <v>82</v>
      </c>
      <c r="AW213" s="175" t="s">
        <v>97</v>
      </c>
      <c r="AX213" s="175" t="s">
        <v>73</v>
      </c>
      <c r="AY213" s="175" t="s">
        <v>139</v>
      </c>
    </row>
    <row r="214" spans="2:51" s="6" customFormat="1" ht="15.75" customHeight="1">
      <c r="B214" s="159"/>
      <c r="C214" s="160"/>
      <c r="D214" s="169" t="s">
        <v>147</v>
      </c>
      <c r="E214" s="160"/>
      <c r="F214" s="162" t="s">
        <v>238</v>
      </c>
      <c r="G214" s="160"/>
      <c r="H214" s="160"/>
      <c r="J214" s="160"/>
      <c r="K214" s="160"/>
      <c r="L214" s="163"/>
      <c r="M214" s="164"/>
      <c r="N214" s="160"/>
      <c r="O214" s="160"/>
      <c r="P214" s="160"/>
      <c r="Q214" s="160"/>
      <c r="R214" s="160"/>
      <c r="S214" s="160"/>
      <c r="T214" s="165"/>
      <c r="AT214" s="166" t="s">
        <v>147</v>
      </c>
      <c r="AU214" s="166" t="s">
        <v>82</v>
      </c>
      <c r="AV214" s="166" t="s">
        <v>20</v>
      </c>
      <c r="AW214" s="166" t="s">
        <v>97</v>
      </c>
      <c r="AX214" s="166" t="s">
        <v>73</v>
      </c>
      <c r="AY214" s="166" t="s">
        <v>139</v>
      </c>
    </row>
    <row r="215" spans="2:51" s="6" customFormat="1" ht="15.75" customHeight="1">
      <c r="B215" s="167"/>
      <c r="C215" s="168"/>
      <c r="D215" s="169" t="s">
        <v>147</v>
      </c>
      <c r="E215" s="168"/>
      <c r="F215" s="170" t="s">
        <v>1112</v>
      </c>
      <c r="G215" s="168"/>
      <c r="H215" s="171">
        <v>0.66</v>
      </c>
      <c r="J215" s="168"/>
      <c r="K215" s="168"/>
      <c r="L215" s="172"/>
      <c r="M215" s="173"/>
      <c r="N215" s="168"/>
      <c r="O215" s="168"/>
      <c r="P215" s="168"/>
      <c r="Q215" s="168"/>
      <c r="R215" s="168"/>
      <c r="S215" s="168"/>
      <c r="T215" s="174"/>
      <c r="AT215" s="175" t="s">
        <v>147</v>
      </c>
      <c r="AU215" s="175" t="s">
        <v>82</v>
      </c>
      <c r="AV215" s="175" t="s">
        <v>82</v>
      </c>
      <c r="AW215" s="175" t="s">
        <v>97</v>
      </c>
      <c r="AX215" s="175" t="s">
        <v>73</v>
      </c>
      <c r="AY215" s="175" t="s">
        <v>139</v>
      </c>
    </row>
    <row r="216" spans="2:51" s="6" customFormat="1" ht="15.75" customHeight="1">
      <c r="B216" s="159"/>
      <c r="C216" s="160"/>
      <c r="D216" s="169" t="s">
        <v>147</v>
      </c>
      <c r="E216" s="160"/>
      <c r="F216" s="162" t="s">
        <v>1113</v>
      </c>
      <c r="G216" s="160"/>
      <c r="H216" s="160"/>
      <c r="J216" s="160"/>
      <c r="K216" s="160"/>
      <c r="L216" s="163"/>
      <c r="M216" s="164"/>
      <c r="N216" s="160"/>
      <c r="O216" s="160"/>
      <c r="P216" s="160"/>
      <c r="Q216" s="160"/>
      <c r="R216" s="160"/>
      <c r="S216" s="160"/>
      <c r="T216" s="165"/>
      <c r="AT216" s="166" t="s">
        <v>147</v>
      </c>
      <c r="AU216" s="166" t="s">
        <v>82</v>
      </c>
      <c r="AV216" s="166" t="s">
        <v>20</v>
      </c>
      <c r="AW216" s="166" t="s">
        <v>97</v>
      </c>
      <c r="AX216" s="166" t="s">
        <v>73</v>
      </c>
      <c r="AY216" s="166" t="s">
        <v>139</v>
      </c>
    </row>
    <row r="217" spans="2:51" s="6" customFormat="1" ht="15.75" customHeight="1">
      <c r="B217" s="167"/>
      <c r="C217" s="168"/>
      <c r="D217" s="169" t="s">
        <v>147</v>
      </c>
      <c r="E217" s="168"/>
      <c r="F217" s="170" t="s">
        <v>1114</v>
      </c>
      <c r="G217" s="168"/>
      <c r="H217" s="171">
        <v>59.731</v>
      </c>
      <c r="J217" s="168"/>
      <c r="K217" s="168"/>
      <c r="L217" s="172"/>
      <c r="M217" s="173"/>
      <c r="N217" s="168"/>
      <c r="O217" s="168"/>
      <c r="P217" s="168"/>
      <c r="Q217" s="168"/>
      <c r="R217" s="168"/>
      <c r="S217" s="168"/>
      <c r="T217" s="174"/>
      <c r="AT217" s="175" t="s">
        <v>147</v>
      </c>
      <c r="AU217" s="175" t="s">
        <v>82</v>
      </c>
      <c r="AV217" s="175" t="s">
        <v>82</v>
      </c>
      <c r="AW217" s="175" t="s">
        <v>97</v>
      </c>
      <c r="AX217" s="175" t="s">
        <v>73</v>
      </c>
      <c r="AY217" s="175" t="s">
        <v>139</v>
      </c>
    </row>
    <row r="218" spans="2:51" s="6" customFormat="1" ht="15.75" customHeight="1">
      <c r="B218" s="176"/>
      <c r="C218" s="177"/>
      <c r="D218" s="169" t="s">
        <v>147</v>
      </c>
      <c r="E218" s="177"/>
      <c r="F218" s="178" t="s">
        <v>179</v>
      </c>
      <c r="G218" s="177"/>
      <c r="H218" s="179">
        <v>167.1</v>
      </c>
      <c r="J218" s="177"/>
      <c r="K218" s="177"/>
      <c r="L218" s="180"/>
      <c r="M218" s="181"/>
      <c r="N218" s="177"/>
      <c r="O218" s="177"/>
      <c r="P218" s="177"/>
      <c r="Q218" s="177"/>
      <c r="R218" s="177"/>
      <c r="S218" s="177"/>
      <c r="T218" s="182"/>
      <c r="AT218" s="183" t="s">
        <v>147</v>
      </c>
      <c r="AU218" s="183" t="s">
        <v>82</v>
      </c>
      <c r="AV218" s="183" t="s">
        <v>145</v>
      </c>
      <c r="AW218" s="183" t="s">
        <v>97</v>
      </c>
      <c r="AX218" s="183" t="s">
        <v>20</v>
      </c>
      <c r="AY218" s="183" t="s">
        <v>139</v>
      </c>
    </row>
    <row r="219" spans="2:65" s="6" customFormat="1" ht="15.75" customHeight="1">
      <c r="B219" s="23"/>
      <c r="C219" s="147" t="s">
        <v>295</v>
      </c>
      <c r="D219" s="147" t="s">
        <v>141</v>
      </c>
      <c r="E219" s="148" t="s">
        <v>241</v>
      </c>
      <c r="F219" s="149" t="s">
        <v>242</v>
      </c>
      <c r="G219" s="150" t="s">
        <v>152</v>
      </c>
      <c r="H219" s="151">
        <v>167.1</v>
      </c>
      <c r="I219" s="152"/>
      <c r="J219" s="153">
        <f>ROUND($I$219*$H$219,2)</f>
        <v>0</v>
      </c>
      <c r="K219" s="149"/>
      <c r="L219" s="43"/>
      <c r="M219" s="154"/>
      <c r="N219" s="155" t="s">
        <v>44</v>
      </c>
      <c r="O219" s="24"/>
      <c r="P219" s="156">
        <f>$O$219*$H$219</f>
        <v>0</v>
      </c>
      <c r="Q219" s="156">
        <v>0</v>
      </c>
      <c r="R219" s="156">
        <f>$Q$219*$H$219</f>
        <v>0</v>
      </c>
      <c r="S219" s="156">
        <v>0</v>
      </c>
      <c r="T219" s="157">
        <f>$S$219*$H$219</f>
        <v>0</v>
      </c>
      <c r="AR219" s="93" t="s">
        <v>145</v>
      </c>
      <c r="AT219" s="93" t="s">
        <v>141</v>
      </c>
      <c r="AU219" s="93" t="s">
        <v>82</v>
      </c>
      <c r="AY219" s="6" t="s">
        <v>139</v>
      </c>
      <c r="BE219" s="158">
        <f>IF($N$219="základní",$J$219,0)</f>
        <v>0</v>
      </c>
      <c r="BF219" s="158">
        <f>IF($N$219="snížená",$J$219,0)</f>
        <v>0</v>
      </c>
      <c r="BG219" s="158">
        <f>IF($N$219="zákl. přenesená",$J$219,0)</f>
        <v>0</v>
      </c>
      <c r="BH219" s="158">
        <f>IF($N$219="sníž. přenesená",$J$219,0)</f>
        <v>0</v>
      </c>
      <c r="BI219" s="158">
        <f>IF($N$219="nulová",$J$219,0)</f>
        <v>0</v>
      </c>
      <c r="BJ219" s="93" t="s">
        <v>20</v>
      </c>
      <c r="BK219" s="158">
        <f>ROUND($I$219*$H$219,2)</f>
        <v>0</v>
      </c>
      <c r="BL219" s="93" t="s">
        <v>145</v>
      </c>
      <c r="BM219" s="93" t="s">
        <v>1115</v>
      </c>
    </row>
    <row r="220" spans="2:51" s="6" customFormat="1" ht="15.75" customHeight="1">
      <c r="B220" s="159"/>
      <c r="C220" s="160"/>
      <c r="D220" s="161" t="s">
        <v>147</v>
      </c>
      <c r="E220" s="162"/>
      <c r="F220" s="162" t="s">
        <v>1116</v>
      </c>
      <c r="G220" s="160"/>
      <c r="H220" s="160"/>
      <c r="J220" s="160"/>
      <c r="K220" s="160"/>
      <c r="L220" s="163"/>
      <c r="M220" s="164"/>
      <c r="N220" s="160"/>
      <c r="O220" s="160"/>
      <c r="P220" s="160"/>
      <c r="Q220" s="160"/>
      <c r="R220" s="160"/>
      <c r="S220" s="160"/>
      <c r="T220" s="165"/>
      <c r="AT220" s="166" t="s">
        <v>147</v>
      </c>
      <c r="AU220" s="166" t="s">
        <v>82</v>
      </c>
      <c r="AV220" s="166" t="s">
        <v>20</v>
      </c>
      <c r="AW220" s="166" t="s">
        <v>97</v>
      </c>
      <c r="AX220" s="166" t="s">
        <v>73</v>
      </c>
      <c r="AY220" s="166" t="s">
        <v>139</v>
      </c>
    </row>
    <row r="221" spans="2:51" s="6" customFormat="1" ht="15.75" customHeight="1">
      <c r="B221" s="167"/>
      <c r="C221" s="168"/>
      <c r="D221" s="169" t="s">
        <v>147</v>
      </c>
      <c r="E221" s="168"/>
      <c r="F221" s="170" t="s">
        <v>1117</v>
      </c>
      <c r="G221" s="168"/>
      <c r="H221" s="171">
        <v>167.1</v>
      </c>
      <c r="J221" s="168"/>
      <c r="K221" s="168"/>
      <c r="L221" s="172"/>
      <c r="M221" s="173"/>
      <c r="N221" s="168"/>
      <c r="O221" s="168"/>
      <c r="P221" s="168"/>
      <c r="Q221" s="168"/>
      <c r="R221" s="168"/>
      <c r="S221" s="168"/>
      <c r="T221" s="174"/>
      <c r="AT221" s="175" t="s">
        <v>147</v>
      </c>
      <c r="AU221" s="175" t="s">
        <v>82</v>
      </c>
      <c r="AV221" s="175" t="s">
        <v>82</v>
      </c>
      <c r="AW221" s="175" t="s">
        <v>97</v>
      </c>
      <c r="AX221" s="175" t="s">
        <v>20</v>
      </c>
      <c r="AY221" s="175" t="s">
        <v>139</v>
      </c>
    </row>
    <row r="222" spans="2:65" s="6" customFormat="1" ht="15.75" customHeight="1">
      <c r="B222" s="23"/>
      <c r="C222" s="147" t="s">
        <v>302</v>
      </c>
      <c r="D222" s="147" t="s">
        <v>141</v>
      </c>
      <c r="E222" s="148" t="s">
        <v>263</v>
      </c>
      <c r="F222" s="149" t="s">
        <v>264</v>
      </c>
      <c r="G222" s="150" t="s">
        <v>152</v>
      </c>
      <c r="H222" s="151">
        <v>375.9</v>
      </c>
      <c r="I222" s="152"/>
      <c r="J222" s="153">
        <f>ROUND($I$222*$H$222,2)</f>
        <v>0</v>
      </c>
      <c r="K222" s="149"/>
      <c r="L222" s="43"/>
      <c r="M222" s="154"/>
      <c r="N222" s="155" t="s">
        <v>44</v>
      </c>
      <c r="O222" s="24"/>
      <c r="P222" s="156">
        <f>$O$222*$H$222</f>
        <v>0</v>
      </c>
      <c r="Q222" s="156">
        <v>0</v>
      </c>
      <c r="R222" s="156">
        <f>$Q$222*$H$222</f>
        <v>0</v>
      </c>
      <c r="S222" s="156">
        <v>0</v>
      </c>
      <c r="T222" s="157">
        <f>$S$222*$H$222</f>
        <v>0</v>
      </c>
      <c r="AR222" s="93" t="s">
        <v>145</v>
      </c>
      <c r="AT222" s="93" t="s">
        <v>141</v>
      </c>
      <c r="AU222" s="93" t="s">
        <v>82</v>
      </c>
      <c r="AY222" s="6" t="s">
        <v>139</v>
      </c>
      <c r="BE222" s="158">
        <f>IF($N$222="základní",$J$222,0)</f>
        <v>0</v>
      </c>
      <c r="BF222" s="158">
        <f>IF($N$222="snížená",$J$222,0)</f>
        <v>0</v>
      </c>
      <c r="BG222" s="158">
        <f>IF($N$222="zákl. přenesená",$J$222,0)</f>
        <v>0</v>
      </c>
      <c r="BH222" s="158">
        <f>IF($N$222="sníž. přenesená",$J$222,0)</f>
        <v>0</v>
      </c>
      <c r="BI222" s="158">
        <f>IF($N$222="nulová",$J$222,0)</f>
        <v>0</v>
      </c>
      <c r="BJ222" s="93" t="s">
        <v>20</v>
      </c>
      <c r="BK222" s="158">
        <f>ROUND($I$222*$H$222,2)</f>
        <v>0</v>
      </c>
      <c r="BL222" s="93" t="s">
        <v>145</v>
      </c>
      <c r="BM222" s="93" t="s">
        <v>1118</v>
      </c>
    </row>
    <row r="223" spans="2:51" s="6" customFormat="1" ht="15.75" customHeight="1">
      <c r="B223" s="159"/>
      <c r="C223" s="160"/>
      <c r="D223" s="161" t="s">
        <v>147</v>
      </c>
      <c r="E223" s="162"/>
      <c r="F223" s="162" t="s">
        <v>1119</v>
      </c>
      <c r="G223" s="160"/>
      <c r="H223" s="160"/>
      <c r="J223" s="160"/>
      <c r="K223" s="160"/>
      <c r="L223" s="163"/>
      <c r="M223" s="164"/>
      <c r="N223" s="160"/>
      <c r="O223" s="160"/>
      <c r="P223" s="160"/>
      <c r="Q223" s="160"/>
      <c r="R223" s="160"/>
      <c r="S223" s="160"/>
      <c r="T223" s="165"/>
      <c r="AT223" s="166" t="s">
        <v>147</v>
      </c>
      <c r="AU223" s="166" t="s">
        <v>82</v>
      </c>
      <c r="AV223" s="166" t="s">
        <v>20</v>
      </c>
      <c r="AW223" s="166" t="s">
        <v>97</v>
      </c>
      <c r="AX223" s="166" t="s">
        <v>73</v>
      </c>
      <c r="AY223" s="166" t="s">
        <v>139</v>
      </c>
    </row>
    <row r="224" spans="2:51" s="6" customFormat="1" ht="15.75" customHeight="1">
      <c r="B224" s="159"/>
      <c r="C224" s="160"/>
      <c r="D224" s="169" t="s">
        <v>147</v>
      </c>
      <c r="E224" s="160"/>
      <c r="F224" s="162" t="s">
        <v>1120</v>
      </c>
      <c r="G224" s="160"/>
      <c r="H224" s="160"/>
      <c r="J224" s="160"/>
      <c r="K224" s="160"/>
      <c r="L224" s="163"/>
      <c r="M224" s="164"/>
      <c r="N224" s="160"/>
      <c r="O224" s="160"/>
      <c r="P224" s="160"/>
      <c r="Q224" s="160"/>
      <c r="R224" s="160"/>
      <c r="S224" s="160"/>
      <c r="T224" s="165"/>
      <c r="AT224" s="166" t="s">
        <v>147</v>
      </c>
      <c r="AU224" s="166" t="s">
        <v>82</v>
      </c>
      <c r="AV224" s="166" t="s">
        <v>20</v>
      </c>
      <c r="AW224" s="166" t="s">
        <v>97</v>
      </c>
      <c r="AX224" s="166" t="s">
        <v>73</v>
      </c>
      <c r="AY224" s="166" t="s">
        <v>139</v>
      </c>
    </row>
    <row r="225" spans="2:51" s="6" customFormat="1" ht="15.75" customHeight="1">
      <c r="B225" s="159"/>
      <c r="C225" s="160"/>
      <c r="D225" s="169" t="s">
        <v>147</v>
      </c>
      <c r="E225" s="160"/>
      <c r="F225" s="162" t="s">
        <v>1121</v>
      </c>
      <c r="G225" s="160"/>
      <c r="H225" s="160"/>
      <c r="J225" s="160"/>
      <c r="K225" s="160"/>
      <c r="L225" s="163"/>
      <c r="M225" s="164"/>
      <c r="N225" s="160"/>
      <c r="O225" s="160"/>
      <c r="P225" s="160"/>
      <c r="Q225" s="160"/>
      <c r="R225" s="160"/>
      <c r="S225" s="160"/>
      <c r="T225" s="165"/>
      <c r="AT225" s="166" t="s">
        <v>147</v>
      </c>
      <c r="AU225" s="166" t="s">
        <v>82</v>
      </c>
      <c r="AV225" s="166" t="s">
        <v>20</v>
      </c>
      <c r="AW225" s="166" t="s">
        <v>97</v>
      </c>
      <c r="AX225" s="166" t="s">
        <v>73</v>
      </c>
      <c r="AY225" s="166" t="s">
        <v>139</v>
      </c>
    </row>
    <row r="226" spans="2:51" s="6" customFormat="1" ht="15.75" customHeight="1">
      <c r="B226" s="167"/>
      <c r="C226" s="168"/>
      <c r="D226" s="169" t="s">
        <v>147</v>
      </c>
      <c r="E226" s="168"/>
      <c r="F226" s="170" t="s">
        <v>1122</v>
      </c>
      <c r="G226" s="168"/>
      <c r="H226" s="171">
        <v>302.1</v>
      </c>
      <c r="J226" s="168"/>
      <c r="K226" s="168"/>
      <c r="L226" s="172"/>
      <c r="M226" s="173"/>
      <c r="N226" s="168"/>
      <c r="O226" s="168"/>
      <c r="P226" s="168"/>
      <c r="Q226" s="168"/>
      <c r="R226" s="168"/>
      <c r="S226" s="168"/>
      <c r="T226" s="174"/>
      <c r="AT226" s="175" t="s">
        <v>147</v>
      </c>
      <c r="AU226" s="175" t="s">
        <v>82</v>
      </c>
      <c r="AV226" s="175" t="s">
        <v>82</v>
      </c>
      <c r="AW226" s="175" t="s">
        <v>97</v>
      </c>
      <c r="AX226" s="175" t="s">
        <v>73</v>
      </c>
      <c r="AY226" s="175" t="s">
        <v>139</v>
      </c>
    </row>
    <row r="227" spans="2:51" s="6" customFormat="1" ht="15.75" customHeight="1">
      <c r="B227" s="159"/>
      <c r="C227" s="160"/>
      <c r="D227" s="169" t="s">
        <v>147</v>
      </c>
      <c r="E227" s="160"/>
      <c r="F227" s="162" t="s">
        <v>246</v>
      </c>
      <c r="G227" s="160"/>
      <c r="H227" s="160"/>
      <c r="J227" s="160"/>
      <c r="K227" s="160"/>
      <c r="L227" s="163"/>
      <c r="M227" s="164"/>
      <c r="N227" s="160"/>
      <c r="O227" s="160"/>
      <c r="P227" s="160"/>
      <c r="Q227" s="160"/>
      <c r="R227" s="160"/>
      <c r="S227" s="160"/>
      <c r="T227" s="165"/>
      <c r="AT227" s="166" t="s">
        <v>147</v>
      </c>
      <c r="AU227" s="166" t="s">
        <v>82</v>
      </c>
      <c r="AV227" s="166" t="s">
        <v>20</v>
      </c>
      <c r="AW227" s="166" t="s">
        <v>97</v>
      </c>
      <c r="AX227" s="166" t="s">
        <v>73</v>
      </c>
      <c r="AY227" s="166" t="s">
        <v>139</v>
      </c>
    </row>
    <row r="228" spans="2:51" s="6" customFormat="1" ht="15.75" customHeight="1">
      <c r="B228" s="167"/>
      <c r="C228" s="168"/>
      <c r="D228" s="169" t="s">
        <v>147</v>
      </c>
      <c r="E228" s="168"/>
      <c r="F228" s="170" t="s">
        <v>1123</v>
      </c>
      <c r="G228" s="168"/>
      <c r="H228" s="171">
        <v>81</v>
      </c>
      <c r="J228" s="168"/>
      <c r="K228" s="168"/>
      <c r="L228" s="172"/>
      <c r="M228" s="173"/>
      <c r="N228" s="168"/>
      <c r="O228" s="168"/>
      <c r="P228" s="168"/>
      <c r="Q228" s="168"/>
      <c r="R228" s="168"/>
      <c r="S228" s="168"/>
      <c r="T228" s="174"/>
      <c r="AT228" s="175" t="s">
        <v>147</v>
      </c>
      <c r="AU228" s="175" t="s">
        <v>82</v>
      </c>
      <c r="AV228" s="175" t="s">
        <v>82</v>
      </c>
      <c r="AW228" s="175" t="s">
        <v>97</v>
      </c>
      <c r="AX228" s="175" t="s">
        <v>73</v>
      </c>
      <c r="AY228" s="175" t="s">
        <v>139</v>
      </c>
    </row>
    <row r="229" spans="2:51" s="6" customFormat="1" ht="15.75" customHeight="1">
      <c r="B229" s="159"/>
      <c r="C229" s="160"/>
      <c r="D229" s="169" t="s">
        <v>147</v>
      </c>
      <c r="E229" s="160"/>
      <c r="F229" s="162" t="s">
        <v>1124</v>
      </c>
      <c r="G229" s="160"/>
      <c r="H229" s="160"/>
      <c r="J229" s="160"/>
      <c r="K229" s="160"/>
      <c r="L229" s="163"/>
      <c r="M229" s="164"/>
      <c r="N229" s="160"/>
      <c r="O229" s="160"/>
      <c r="P229" s="160"/>
      <c r="Q229" s="160"/>
      <c r="R229" s="160"/>
      <c r="S229" s="160"/>
      <c r="T229" s="165"/>
      <c r="AT229" s="166" t="s">
        <v>147</v>
      </c>
      <c r="AU229" s="166" t="s">
        <v>82</v>
      </c>
      <c r="AV229" s="166" t="s">
        <v>20</v>
      </c>
      <c r="AW229" s="166" t="s">
        <v>97</v>
      </c>
      <c r="AX229" s="166" t="s">
        <v>73</v>
      </c>
      <c r="AY229" s="166" t="s">
        <v>139</v>
      </c>
    </row>
    <row r="230" spans="2:51" s="6" customFormat="1" ht="15.75" customHeight="1">
      <c r="B230" s="167"/>
      <c r="C230" s="168"/>
      <c r="D230" s="169" t="s">
        <v>147</v>
      </c>
      <c r="E230" s="168"/>
      <c r="F230" s="170" t="s">
        <v>1125</v>
      </c>
      <c r="G230" s="168"/>
      <c r="H230" s="171">
        <v>-7.2</v>
      </c>
      <c r="J230" s="168"/>
      <c r="K230" s="168"/>
      <c r="L230" s="172"/>
      <c r="M230" s="173"/>
      <c r="N230" s="168"/>
      <c r="O230" s="168"/>
      <c r="P230" s="168"/>
      <c r="Q230" s="168"/>
      <c r="R230" s="168"/>
      <c r="S230" s="168"/>
      <c r="T230" s="174"/>
      <c r="AT230" s="175" t="s">
        <v>147</v>
      </c>
      <c r="AU230" s="175" t="s">
        <v>82</v>
      </c>
      <c r="AV230" s="175" t="s">
        <v>82</v>
      </c>
      <c r="AW230" s="175" t="s">
        <v>97</v>
      </c>
      <c r="AX230" s="175" t="s">
        <v>73</v>
      </c>
      <c r="AY230" s="175" t="s">
        <v>139</v>
      </c>
    </row>
    <row r="231" spans="2:51" s="6" customFormat="1" ht="15.75" customHeight="1">
      <c r="B231" s="176"/>
      <c r="C231" s="177"/>
      <c r="D231" s="169" t="s">
        <v>147</v>
      </c>
      <c r="E231" s="177"/>
      <c r="F231" s="178" t="s">
        <v>179</v>
      </c>
      <c r="G231" s="177"/>
      <c r="H231" s="179">
        <v>375.9</v>
      </c>
      <c r="J231" s="177"/>
      <c r="K231" s="177"/>
      <c r="L231" s="180"/>
      <c r="M231" s="181"/>
      <c r="N231" s="177"/>
      <c r="O231" s="177"/>
      <c r="P231" s="177"/>
      <c r="Q231" s="177"/>
      <c r="R231" s="177"/>
      <c r="S231" s="177"/>
      <c r="T231" s="182"/>
      <c r="AT231" s="183" t="s">
        <v>147</v>
      </c>
      <c r="AU231" s="183" t="s">
        <v>82</v>
      </c>
      <c r="AV231" s="183" t="s">
        <v>145</v>
      </c>
      <c r="AW231" s="183" t="s">
        <v>97</v>
      </c>
      <c r="AX231" s="183" t="s">
        <v>20</v>
      </c>
      <c r="AY231" s="183" t="s">
        <v>139</v>
      </c>
    </row>
    <row r="232" spans="2:65" s="6" customFormat="1" ht="15.75" customHeight="1">
      <c r="B232" s="23"/>
      <c r="C232" s="147" t="s">
        <v>308</v>
      </c>
      <c r="D232" s="147" t="s">
        <v>141</v>
      </c>
      <c r="E232" s="148" t="s">
        <v>289</v>
      </c>
      <c r="F232" s="149" t="s">
        <v>290</v>
      </c>
      <c r="G232" s="150" t="s">
        <v>152</v>
      </c>
      <c r="H232" s="151">
        <v>2631.3</v>
      </c>
      <c r="I232" s="152"/>
      <c r="J232" s="153">
        <f>ROUND($I$232*$H$232,2)</f>
        <v>0</v>
      </c>
      <c r="K232" s="149"/>
      <c r="L232" s="43"/>
      <c r="M232" s="154"/>
      <c r="N232" s="155" t="s">
        <v>44</v>
      </c>
      <c r="O232" s="24"/>
      <c r="P232" s="156">
        <f>$O$232*$H$232</f>
        <v>0</v>
      </c>
      <c r="Q232" s="156">
        <v>0</v>
      </c>
      <c r="R232" s="156">
        <f>$Q$232*$H$232</f>
        <v>0</v>
      </c>
      <c r="S232" s="156">
        <v>0</v>
      </c>
      <c r="T232" s="157">
        <f>$S$232*$H$232</f>
        <v>0</v>
      </c>
      <c r="AR232" s="93" t="s">
        <v>145</v>
      </c>
      <c r="AT232" s="93" t="s">
        <v>141</v>
      </c>
      <c r="AU232" s="93" t="s">
        <v>82</v>
      </c>
      <c r="AY232" s="6" t="s">
        <v>139</v>
      </c>
      <c r="BE232" s="158">
        <f>IF($N$232="základní",$J$232,0)</f>
        <v>0</v>
      </c>
      <c r="BF232" s="158">
        <f>IF($N$232="snížená",$J$232,0)</f>
        <v>0</v>
      </c>
      <c r="BG232" s="158">
        <f>IF($N$232="zákl. přenesená",$J$232,0)</f>
        <v>0</v>
      </c>
      <c r="BH232" s="158">
        <f>IF($N$232="sníž. přenesená",$J$232,0)</f>
        <v>0</v>
      </c>
      <c r="BI232" s="158">
        <f>IF($N$232="nulová",$J$232,0)</f>
        <v>0</v>
      </c>
      <c r="BJ232" s="93" t="s">
        <v>20</v>
      </c>
      <c r="BK232" s="158">
        <f>ROUND($I$232*$H$232,2)</f>
        <v>0</v>
      </c>
      <c r="BL232" s="93" t="s">
        <v>145</v>
      </c>
      <c r="BM232" s="93" t="s">
        <v>1126</v>
      </c>
    </row>
    <row r="233" spans="2:51" s="6" customFormat="1" ht="15.75" customHeight="1">
      <c r="B233" s="159"/>
      <c r="C233" s="160"/>
      <c r="D233" s="161" t="s">
        <v>147</v>
      </c>
      <c r="E233" s="162"/>
      <c r="F233" s="162" t="s">
        <v>292</v>
      </c>
      <c r="G233" s="160"/>
      <c r="H233" s="160"/>
      <c r="J233" s="160"/>
      <c r="K233" s="160"/>
      <c r="L233" s="163"/>
      <c r="M233" s="164"/>
      <c r="N233" s="160"/>
      <c r="O233" s="160"/>
      <c r="P233" s="160"/>
      <c r="Q233" s="160"/>
      <c r="R233" s="160"/>
      <c r="S233" s="160"/>
      <c r="T233" s="165"/>
      <c r="AT233" s="166" t="s">
        <v>147</v>
      </c>
      <c r="AU233" s="166" t="s">
        <v>82</v>
      </c>
      <c r="AV233" s="166" t="s">
        <v>20</v>
      </c>
      <c r="AW233" s="166" t="s">
        <v>97</v>
      </c>
      <c r="AX233" s="166" t="s">
        <v>73</v>
      </c>
      <c r="AY233" s="166" t="s">
        <v>139</v>
      </c>
    </row>
    <row r="234" spans="2:51" s="6" customFormat="1" ht="15.75" customHeight="1">
      <c r="B234" s="167"/>
      <c r="C234" s="168"/>
      <c r="D234" s="169" t="s">
        <v>147</v>
      </c>
      <c r="E234" s="168"/>
      <c r="F234" s="170" t="s">
        <v>1127</v>
      </c>
      <c r="G234" s="168"/>
      <c r="H234" s="171">
        <v>2631.3</v>
      </c>
      <c r="J234" s="168"/>
      <c r="K234" s="168"/>
      <c r="L234" s="172"/>
      <c r="M234" s="173"/>
      <c r="N234" s="168"/>
      <c r="O234" s="168"/>
      <c r="P234" s="168"/>
      <c r="Q234" s="168"/>
      <c r="R234" s="168"/>
      <c r="S234" s="168"/>
      <c r="T234" s="174"/>
      <c r="AT234" s="175" t="s">
        <v>147</v>
      </c>
      <c r="AU234" s="175" t="s">
        <v>82</v>
      </c>
      <c r="AV234" s="175" t="s">
        <v>82</v>
      </c>
      <c r="AW234" s="175" t="s">
        <v>97</v>
      </c>
      <c r="AX234" s="175" t="s">
        <v>20</v>
      </c>
      <c r="AY234" s="175" t="s">
        <v>139</v>
      </c>
    </row>
    <row r="235" spans="2:65" s="6" customFormat="1" ht="15.75" customHeight="1">
      <c r="B235" s="23"/>
      <c r="C235" s="147" t="s">
        <v>314</v>
      </c>
      <c r="D235" s="147" t="s">
        <v>141</v>
      </c>
      <c r="E235" s="148" t="s">
        <v>296</v>
      </c>
      <c r="F235" s="149" t="s">
        <v>297</v>
      </c>
      <c r="G235" s="150" t="s">
        <v>152</v>
      </c>
      <c r="H235" s="151">
        <v>375.9</v>
      </c>
      <c r="I235" s="152"/>
      <c r="J235" s="153">
        <f>ROUND($I$235*$H$235,2)</f>
        <v>0</v>
      </c>
      <c r="K235" s="149"/>
      <c r="L235" s="43"/>
      <c r="M235" s="154"/>
      <c r="N235" s="155" t="s">
        <v>44</v>
      </c>
      <c r="O235" s="24"/>
      <c r="P235" s="156">
        <f>$O$235*$H$235</f>
        <v>0</v>
      </c>
      <c r="Q235" s="156">
        <v>0</v>
      </c>
      <c r="R235" s="156">
        <f>$Q$235*$H$235</f>
        <v>0</v>
      </c>
      <c r="S235" s="156">
        <v>0</v>
      </c>
      <c r="T235" s="157">
        <f>$S$235*$H$235</f>
        <v>0</v>
      </c>
      <c r="AR235" s="93" t="s">
        <v>145</v>
      </c>
      <c r="AT235" s="93" t="s">
        <v>141</v>
      </c>
      <c r="AU235" s="93" t="s">
        <v>82</v>
      </c>
      <c r="AY235" s="6" t="s">
        <v>139</v>
      </c>
      <c r="BE235" s="158">
        <f>IF($N$235="základní",$J$235,0)</f>
        <v>0</v>
      </c>
      <c r="BF235" s="158">
        <f>IF($N$235="snížená",$J$235,0)</f>
        <v>0</v>
      </c>
      <c r="BG235" s="158">
        <f>IF($N$235="zákl. přenesená",$J$235,0)</f>
        <v>0</v>
      </c>
      <c r="BH235" s="158">
        <f>IF($N$235="sníž. přenesená",$J$235,0)</f>
        <v>0</v>
      </c>
      <c r="BI235" s="158">
        <f>IF($N$235="nulová",$J$235,0)</f>
        <v>0</v>
      </c>
      <c r="BJ235" s="93" t="s">
        <v>20</v>
      </c>
      <c r="BK235" s="158">
        <f>ROUND($I$235*$H$235,2)</f>
        <v>0</v>
      </c>
      <c r="BL235" s="93" t="s">
        <v>145</v>
      </c>
      <c r="BM235" s="93" t="s">
        <v>1128</v>
      </c>
    </row>
    <row r="236" spans="2:51" s="6" customFormat="1" ht="15.75" customHeight="1">
      <c r="B236" s="159"/>
      <c r="C236" s="160"/>
      <c r="D236" s="161" t="s">
        <v>147</v>
      </c>
      <c r="E236" s="162"/>
      <c r="F236" s="162" t="s">
        <v>293</v>
      </c>
      <c r="G236" s="160"/>
      <c r="H236" s="160"/>
      <c r="J236" s="160"/>
      <c r="K236" s="160"/>
      <c r="L236" s="163"/>
      <c r="M236" s="164"/>
      <c r="N236" s="160"/>
      <c r="O236" s="160"/>
      <c r="P236" s="160"/>
      <c r="Q236" s="160"/>
      <c r="R236" s="160"/>
      <c r="S236" s="160"/>
      <c r="T236" s="165"/>
      <c r="AT236" s="166" t="s">
        <v>147</v>
      </c>
      <c r="AU236" s="166" t="s">
        <v>82</v>
      </c>
      <c r="AV236" s="166" t="s">
        <v>20</v>
      </c>
      <c r="AW236" s="166" t="s">
        <v>97</v>
      </c>
      <c r="AX236" s="166" t="s">
        <v>73</v>
      </c>
      <c r="AY236" s="166" t="s">
        <v>139</v>
      </c>
    </row>
    <row r="237" spans="2:51" s="6" customFormat="1" ht="15.75" customHeight="1">
      <c r="B237" s="167"/>
      <c r="C237" s="168"/>
      <c r="D237" s="169" t="s">
        <v>147</v>
      </c>
      <c r="E237" s="168"/>
      <c r="F237" s="170" t="s">
        <v>1129</v>
      </c>
      <c r="G237" s="168"/>
      <c r="H237" s="171">
        <v>375.9</v>
      </c>
      <c r="J237" s="168"/>
      <c r="K237" s="168"/>
      <c r="L237" s="172"/>
      <c r="M237" s="173"/>
      <c r="N237" s="168"/>
      <c r="O237" s="168"/>
      <c r="P237" s="168"/>
      <c r="Q237" s="168"/>
      <c r="R237" s="168"/>
      <c r="S237" s="168"/>
      <c r="T237" s="174"/>
      <c r="AT237" s="175" t="s">
        <v>147</v>
      </c>
      <c r="AU237" s="175" t="s">
        <v>82</v>
      </c>
      <c r="AV237" s="175" t="s">
        <v>82</v>
      </c>
      <c r="AW237" s="175" t="s">
        <v>97</v>
      </c>
      <c r="AX237" s="175" t="s">
        <v>20</v>
      </c>
      <c r="AY237" s="175" t="s">
        <v>139</v>
      </c>
    </row>
    <row r="238" spans="2:65" s="6" customFormat="1" ht="15.75" customHeight="1">
      <c r="B238" s="23"/>
      <c r="C238" s="147" t="s">
        <v>7</v>
      </c>
      <c r="D238" s="147" t="s">
        <v>141</v>
      </c>
      <c r="E238" s="148" t="s">
        <v>303</v>
      </c>
      <c r="F238" s="149" t="s">
        <v>304</v>
      </c>
      <c r="G238" s="150" t="s">
        <v>222</v>
      </c>
      <c r="H238" s="151">
        <v>563.85</v>
      </c>
      <c r="I238" s="152"/>
      <c r="J238" s="153">
        <f>ROUND($I$238*$H$238,2)</f>
        <v>0</v>
      </c>
      <c r="K238" s="149"/>
      <c r="L238" s="43"/>
      <c r="M238" s="154"/>
      <c r="N238" s="155" t="s">
        <v>44</v>
      </c>
      <c r="O238" s="24"/>
      <c r="P238" s="156">
        <f>$O$238*$H$238</f>
        <v>0</v>
      </c>
      <c r="Q238" s="156">
        <v>0</v>
      </c>
      <c r="R238" s="156">
        <f>$Q$238*$H$238</f>
        <v>0</v>
      </c>
      <c r="S238" s="156">
        <v>0</v>
      </c>
      <c r="T238" s="157">
        <f>$S$238*$H$238</f>
        <v>0</v>
      </c>
      <c r="AR238" s="93" t="s">
        <v>145</v>
      </c>
      <c r="AT238" s="93" t="s">
        <v>141</v>
      </c>
      <c r="AU238" s="93" t="s">
        <v>82</v>
      </c>
      <c r="AY238" s="6" t="s">
        <v>139</v>
      </c>
      <c r="BE238" s="158">
        <f>IF($N$238="základní",$J$238,0)</f>
        <v>0</v>
      </c>
      <c r="BF238" s="158">
        <f>IF($N$238="snížená",$J$238,0)</f>
        <v>0</v>
      </c>
      <c r="BG238" s="158">
        <f>IF($N$238="zákl. přenesená",$J$238,0)</f>
        <v>0</v>
      </c>
      <c r="BH238" s="158">
        <f>IF($N$238="sníž. přenesená",$J$238,0)</f>
        <v>0</v>
      </c>
      <c r="BI238" s="158">
        <f>IF($N$238="nulová",$J$238,0)</f>
        <v>0</v>
      </c>
      <c r="BJ238" s="93" t="s">
        <v>20</v>
      </c>
      <c r="BK238" s="158">
        <f>ROUND($I$238*$H$238,2)</f>
        <v>0</v>
      </c>
      <c r="BL238" s="93" t="s">
        <v>145</v>
      </c>
      <c r="BM238" s="93" t="s">
        <v>1130</v>
      </c>
    </row>
    <row r="239" spans="2:51" s="6" customFormat="1" ht="15.75" customHeight="1">
      <c r="B239" s="167"/>
      <c r="C239" s="168"/>
      <c r="D239" s="161" t="s">
        <v>147</v>
      </c>
      <c r="E239" s="170"/>
      <c r="F239" s="170" t="s">
        <v>1131</v>
      </c>
      <c r="G239" s="168"/>
      <c r="H239" s="171">
        <v>563.85</v>
      </c>
      <c r="J239" s="168"/>
      <c r="K239" s="168"/>
      <c r="L239" s="172"/>
      <c r="M239" s="173"/>
      <c r="N239" s="168"/>
      <c r="O239" s="168"/>
      <c r="P239" s="168"/>
      <c r="Q239" s="168"/>
      <c r="R239" s="168"/>
      <c r="S239" s="168"/>
      <c r="T239" s="174"/>
      <c r="AT239" s="175" t="s">
        <v>147</v>
      </c>
      <c r="AU239" s="175" t="s">
        <v>82</v>
      </c>
      <c r="AV239" s="175" t="s">
        <v>82</v>
      </c>
      <c r="AW239" s="175" t="s">
        <v>97</v>
      </c>
      <c r="AX239" s="175" t="s">
        <v>20</v>
      </c>
      <c r="AY239" s="175" t="s">
        <v>139</v>
      </c>
    </row>
    <row r="240" spans="2:63" s="134" customFormat="1" ht="30.75" customHeight="1">
      <c r="B240" s="135"/>
      <c r="C240" s="136"/>
      <c r="D240" s="136" t="s">
        <v>72</v>
      </c>
      <c r="E240" s="145" t="s">
        <v>82</v>
      </c>
      <c r="F240" s="145" t="s">
        <v>365</v>
      </c>
      <c r="G240" s="136"/>
      <c r="H240" s="136"/>
      <c r="J240" s="146">
        <f>$BK$240</f>
        <v>0</v>
      </c>
      <c r="K240" s="136"/>
      <c r="L240" s="139"/>
      <c r="M240" s="140"/>
      <c r="N240" s="136"/>
      <c r="O240" s="136"/>
      <c r="P240" s="141">
        <f>SUM($P$241:$P$317)</f>
        <v>0</v>
      </c>
      <c r="Q240" s="136"/>
      <c r="R240" s="141">
        <f>SUM($R$241:$R$317)</f>
        <v>3.19542768</v>
      </c>
      <c r="S240" s="136"/>
      <c r="T240" s="142">
        <f>SUM($T$241:$T$317)</f>
        <v>0</v>
      </c>
      <c r="AR240" s="143" t="s">
        <v>20</v>
      </c>
      <c r="AT240" s="143" t="s">
        <v>72</v>
      </c>
      <c r="AU240" s="143" t="s">
        <v>20</v>
      </c>
      <c r="AY240" s="143" t="s">
        <v>139</v>
      </c>
      <c r="BK240" s="144">
        <f>SUM($BK$241:$BK$317)</f>
        <v>0</v>
      </c>
    </row>
    <row r="241" spans="2:65" s="6" customFormat="1" ht="15.75" customHeight="1">
      <c r="B241" s="23"/>
      <c r="C241" s="147" t="s">
        <v>325</v>
      </c>
      <c r="D241" s="147" t="s">
        <v>141</v>
      </c>
      <c r="E241" s="148" t="s">
        <v>1132</v>
      </c>
      <c r="F241" s="149" t="s">
        <v>1133</v>
      </c>
      <c r="G241" s="150" t="s">
        <v>152</v>
      </c>
      <c r="H241" s="151">
        <v>1.35</v>
      </c>
      <c r="I241" s="152"/>
      <c r="J241" s="153">
        <f>ROUND($I$241*$H$241,2)</f>
        <v>0</v>
      </c>
      <c r="K241" s="149"/>
      <c r="L241" s="43"/>
      <c r="M241" s="154"/>
      <c r="N241" s="155" t="s">
        <v>44</v>
      </c>
      <c r="O241" s="24"/>
      <c r="P241" s="156">
        <f>$O$241*$H$241</f>
        <v>0</v>
      </c>
      <c r="Q241" s="156">
        <v>0</v>
      </c>
      <c r="R241" s="156">
        <f>$Q$241*$H$241</f>
        <v>0</v>
      </c>
      <c r="S241" s="156">
        <v>0</v>
      </c>
      <c r="T241" s="157">
        <f>$S$241*$H$241</f>
        <v>0</v>
      </c>
      <c r="AR241" s="93" t="s">
        <v>145</v>
      </c>
      <c r="AT241" s="93" t="s">
        <v>141</v>
      </c>
      <c r="AU241" s="93" t="s">
        <v>82</v>
      </c>
      <c r="AY241" s="6" t="s">
        <v>139</v>
      </c>
      <c r="BE241" s="158">
        <f>IF($N$241="základní",$J$241,0)</f>
        <v>0</v>
      </c>
      <c r="BF241" s="158">
        <f>IF($N$241="snížená",$J$241,0)</f>
        <v>0</v>
      </c>
      <c r="BG241" s="158">
        <f>IF($N$241="zákl. přenesená",$J$241,0)</f>
        <v>0</v>
      </c>
      <c r="BH241" s="158">
        <f>IF($N$241="sníž. přenesená",$J$241,0)</f>
        <v>0</v>
      </c>
      <c r="BI241" s="158">
        <f>IF($N$241="nulová",$J$241,0)</f>
        <v>0</v>
      </c>
      <c r="BJ241" s="93" t="s">
        <v>20</v>
      </c>
      <c r="BK241" s="158">
        <f>ROUND($I$241*$H$241,2)</f>
        <v>0</v>
      </c>
      <c r="BL241" s="93" t="s">
        <v>145</v>
      </c>
      <c r="BM241" s="93" t="s">
        <v>1134</v>
      </c>
    </row>
    <row r="242" spans="2:51" s="6" customFormat="1" ht="15.75" customHeight="1">
      <c r="B242" s="159"/>
      <c r="C242" s="160"/>
      <c r="D242" s="161" t="s">
        <v>147</v>
      </c>
      <c r="E242" s="162"/>
      <c r="F242" s="162" t="s">
        <v>1029</v>
      </c>
      <c r="G242" s="160"/>
      <c r="H242" s="160"/>
      <c r="J242" s="160"/>
      <c r="K242" s="160"/>
      <c r="L242" s="163"/>
      <c r="M242" s="164"/>
      <c r="N242" s="160"/>
      <c r="O242" s="160"/>
      <c r="P242" s="160"/>
      <c r="Q242" s="160"/>
      <c r="R242" s="160"/>
      <c r="S242" s="160"/>
      <c r="T242" s="165"/>
      <c r="AT242" s="166" t="s">
        <v>147</v>
      </c>
      <c r="AU242" s="166" t="s">
        <v>82</v>
      </c>
      <c r="AV242" s="166" t="s">
        <v>20</v>
      </c>
      <c r="AW242" s="166" t="s">
        <v>97</v>
      </c>
      <c r="AX242" s="166" t="s">
        <v>73</v>
      </c>
      <c r="AY242" s="166" t="s">
        <v>139</v>
      </c>
    </row>
    <row r="243" spans="2:51" s="6" customFormat="1" ht="15.75" customHeight="1">
      <c r="B243" s="167"/>
      <c r="C243" s="168"/>
      <c r="D243" s="169" t="s">
        <v>147</v>
      </c>
      <c r="E243" s="168"/>
      <c r="F243" s="170" t="s">
        <v>1135</v>
      </c>
      <c r="G243" s="168"/>
      <c r="H243" s="171">
        <v>0.711</v>
      </c>
      <c r="J243" s="168"/>
      <c r="K243" s="168"/>
      <c r="L243" s="172"/>
      <c r="M243" s="173"/>
      <c r="N243" s="168"/>
      <c r="O243" s="168"/>
      <c r="P243" s="168"/>
      <c r="Q243" s="168"/>
      <c r="R243" s="168"/>
      <c r="S243" s="168"/>
      <c r="T243" s="174"/>
      <c r="AT243" s="175" t="s">
        <v>147</v>
      </c>
      <c r="AU243" s="175" t="s">
        <v>82</v>
      </c>
      <c r="AV243" s="175" t="s">
        <v>82</v>
      </c>
      <c r="AW243" s="175" t="s">
        <v>97</v>
      </c>
      <c r="AX243" s="175" t="s">
        <v>73</v>
      </c>
      <c r="AY243" s="175" t="s">
        <v>139</v>
      </c>
    </row>
    <row r="244" spans="2:51" s="6" customFormat="1" ht="15.75" customHeight="1">
      <c r="B244" s="159"/>
      <c r="C244" s="160"/>
      <c r="D244" s="169" t="s">
        <v>147</v>
      </c>
      <c r="E244" s="160"/>
      <c r="F244" s="162" t="s">
        <v>1043</v>
      </c>
      <c r="G244" s="160"/>
      <c r="H244" s="160"/>
      <c r="J244" s="160"/>
      <c r="K244" s="160"/>
      <c r="L244" s="163"/>
      <c r="M244" s="164"/>
      <c r="N244" s="160"/>
      <c r="O244" s="160"/>
      <c r="P244" s="160"/>
      <c r="Q244" s="160"/>
      <c r="R244" s="160"/>
      <c r="S244" s="160"/>
      <c r="T244" s="165"/>
      <c r="AT244" s="166" t="s">
        <v>147</v>
      </c>
      <c r="AU244" s="166" t="s">
        <v>82</v>
      </c>
      <c r="AV244" s="166" t="s">
        <v>20</v>
      </c>
      <c r="AW244" s="166" t="s">
        <v>97</v>
      </c>
      <c r="AX244" s="166" t="s">
        <v>73</v>
      </c>
      <c r="AY244" s="166" t="s">
        <v>139</v>
      </c>
    </row>
    <row r="245" spans="2:51" s="6" customFormat="1" ht="15.75" customHeight="1">
      <c r="B245" s="167"/>
      <c r="C245" s="168"/>
      <c r="D245" s="169" t="s">
        <v>147</v>
      </c>
      <c r="E245" s="168"/>
      <c r="F245" s="170" t="s">
        <v>1136</v>
      </c>
      <c r="G245" s="168"/>
      <c r="H245" s="171">
        <v>0.516</v>
      </c>
      <c r="J245" s="168"/>
      <c r="K245" s="168"/>
      <c r="L245" s="172"/>
      <c r="M245" s="173"/>
      <c r="N245" s="168"/>
      <c r="O245" s="168"/>
      <c r="P245" s="168"/>
      <c r="Q245" s="168"/>
      <c r="R245" s="168"/>
      <c r="S245" s="168"/>
      <c r="T245" s="174"/>
      <c r="AT245" s="175" t="s">
        <v>147</v>
      </c>
      <c r="AU245" s="175" t="s">
        <v>82</v>
      </c>
      <c r="AV245" s="175" t="s">
        <v>82</v>
      </c>
      <c r="AW245" s="175" t="s">
        <v>97</v>
      </c>
      <c r="AX245" s="175" t="s">
        <v>73</v>
      </c>
      <c r="AY245" s="175" t="s">
        <v>139</v>
      </c>
    </row>
    <row r="246" spans="2:51" s="6" customFormat="1" ht="15.75" customHeight="1">
      <c r="B246" s="167"/>
      <c r="C246" s="168"/>
      <c r="D246" s="169" t="s">
        <v>147</v>
      </c>
      <c r="E246" s="168"/>
      <c r="F246" s="170" t="s">
        <v>1137</v>
      </c>
      <c r="G246" s="168"/>
      <c r="H246" s="171">
        <v>0.123</v>
      </c>
      <c r="J246" s="168"/>
      <c r="K246" s="168"/>
      <c r="L246" s="172"/>
      <c r="M246" s="173"/>
      <c r="N246" s="168"/>
      <c r="O246" s="168"/>
      <c r="P246" s="168"/>
      <c r="Q246" s="168"/>
      <c r="R246" s="168"/>
      <c r="S246" s="168"/>
      <c r="T246" s="174"/>
      <c r="AT246" s="175" t="s">
        <v>147</v>
      </c>
      <c r="AU246" s="175" t="s">
        <v>82</v>
      </c>
      <c r="AV246" s="175" t="s">
        <v>82</v>
      </c>
      <c r="AW246" s="175" t="s">
        <v>97</v>
      </c>
      <c r="AX246" s="175" t="s">
        <v>73</v>
      </c>
      <c r="AY246" s="175" t="s">
        <v>139</v>
      </c>
    </row>
    <row r="247" spans="2:51" s="6" customFormat="1" ht="15.75" customHeight="1">
      <c r="B247" s="176"/>
      <c r="C247" s="177"/>
      <c r="D247" s="169" t="s">
        <v>147</v>
      </c>
      <c r="E247" s="177"/>
      <c r="F247" s="178" t="s">
        <v>179</v>
      </c>
      <c r="G247" s="177"/>
      <c r="H247" s="179">
        <v>1.35</v>
      </c>
      <c r="J247" s="177"/>
      <c r="K247" s="177"/>
      <c r="L247" s="180"/>
      <c r="M247" s="181"/>
      <c r="N247" s="177"/>
      <c r="O247" s="177"/>
      <c r="P247" s="177"/>
      <c r="Q247" s="177"/>
      <c r="R247" s="177"/>
      <c r="S247" s="177"/>
      <c r="T247" s="182"/>
      <c r="AT247" s="183" t="s">
        <v>147</v>
      </c>
      <c r="AU247" s="183" t="s">
        <v>82</v>
      </c>
      <c r="AV247" s="183" t="s">
        <v>145</v>
      </c>
      <c r="AW247" s="183" t="s">
        <v>97</v>
      </c>
      <c r="AX247" s="183" t="s">
        <v>20</v>
      </c>
      <c r="AY247" s="183" t="s">
        <v>139</v>
      </c>
    </row>
    <row r="248" spans="2:65" s="6" customFormat="1" ht="15.75" customHeight="1">
      <c r="B248" s="23"/>
      <c r="C248" s="147" t="s">
        <v>331</v>
      </c>
      <c r="D248" s="147" t="s">
        <v>141</v>
      </c>
      <c r="E248" s="148" t="s">
        <v>371</v>
      </c>
      <c r="F248" s="149" t="s">
        <v>1138</v>
      </c>
      <c r="G248" s="150" t="s">
        <v>339</v>
      </c>
      <c r="H248" s="151">
        <v>90</v>
      </c>
      <c r="I248" s="152"/>
      <c r="J248" s="153">
        <f>ROUND($I$248*$H$248,2)</f>
        <v>0</v>
      </c>
      <c r="K248" s="149"/>
      <c r="L248" s="43"/>
      <c r="M248" s="154"/>
      <c r="N248" s="155" t="s">
        <v>44</v>
      </c>
      <c r="O248" s="24"/>
      <c r="P248" s="156">
        <f>$O$248*$H$248</f>
        <v>0</v>
      </c>
      <c r="Q248" s="156">
        <v>0.0011628</v>
      </c>
      <c r="R248" s="156">
        <f>$Q$248*$H$248</f>
        <v>0.10465200000000001</v>
      </c>
      <c r="S248" s="156">
        <v>0</v>
      </c>
      <c r="T248" s="157">
        <f>$S$248*$H$248</f>
        <v>0</v>
      </c>
      <c r="AR248" s="93" t="s">
        <v>145</v>
      </c>
      <c r="AT248" s="93" t="s">
        <v>141</v>
      </c>
      <c r="AU248" s="93" t="s">
        <v>82</v>
      </c>
      <c r="AY248" s="6" t="s">
        <v>139</v>
      </c>
      <c r="BE248" s="158">
        <f>IF($N$248="základní",$J$248,0)</f>
        <v>0</v>
      </c>
      <c r="BF248" s="158">
        <f>IF($N$248="snížená",$J$248,0)</f>
        <v>0</v>
      </c>
      <c r="BG248" s="158">
        <f>IF($N$248="zákl. přenesená",$J$248,0)</f>
        <v>0</v>
      </c>
      <c r="BH248" s="158">
        <f>IF($N$248="sníž. přenesená",$J$248,0)</f>
        <v>0</v>
      </c>
      <c r="BI248" s="158">
        <f>IF($N$248="nulová",$J$248,0)</f>
        <v>0</v>
      </c>
      <c r="BJ248" s="93" t="s">
        <v>20</v>
      </c>
      <c r="BK248" s="158">
        <f>ROUND($I$248*$H$248,2)</f>
        <v>0</v>
      </c>
      <c r="BL248" s="93" t="s">
        <v>145</v>
      </c>
      <c r="BM248" s="93" t="s">
        <v>1139</v>
      </c>
    </row>
    <row r="249" spans="2:51" s="6" customFormat="1" ht="15.75" customHeight="1">
      <c r="B249" s="159"/>
      <c r="C249" s="160"/>
      <c r="D249" s="161" t="s">
        <v>147</v>
      </c>
      <c r="E249" s="162"/>
      <c r="F249" s="162" t="s">
        <v>1029</v>
      </c>
      <c r="G249" s="160"/>
      <c r="H249" s="160"/>
      <c r="J249" s="160"/>
      <c r="K249" s="160"/>
      <c r="L249" s="163"/>
      <c r="M249" s="164"/>
      <c r="N249" s="160"/>
      <c r="O249" s="160"/>
      <c r="P249" s="160"/>
      <c r="Q249" s="160"/>
      <c r="R249" s="160"/>
      <c r="S249" s="160"/>
      <c r="T249" s="165"/>
      <c r="AT249" s="166" t="s">
        <v>147</v>
      </c>
      <c r="AU249" s="166" t="s">
        <v>82</v>
      </c>
      <c r="AV249" s="166" t="s">
        <v>20</v>
      </c>
      <c r="AW249" s="166" t="s">
        <v>97</v>
      </c>
      <c r="AX249" s="166" t="s">
        <v>73</v>
      </c>
      <c r="AY249" s="166" t="s">
        <v>139</v>
      </c>
    </row>
    <row r="250" spans="2:51" s="6" customFormat="1" ht="15.75" customHeight="1">
      <c r="B250" s="167"/>
      <c r="C250" s="168"/>
      <c r="D250" s="169" t="s">
        <v>147</v>
      </c>
      <c r="E250" s="168"/>
      <c r="F250" s="170" t="s">
        <v>1140</v>
      </c>
      <c r="G250" s="168"/>
      <c r="H250" s="171">
        <v>52.14</v>
      </c>
      <c r="J250" s="168"/>
      <c r="K250" s="168"/>
      <c r="L250" s="172"/>
      <c r="M250" s="173"/>
      <c r="N250" s="168"/>
      <c r="O250" s="168"/>
      <c r="P250" s="168"/>
      <c r="Q250" s="168"/>
      <c r="R250" s="168"/>
      <c r="S250" s="168"/>
      <c r="T250" s="174"/>
      <c r="AT250" s="175" t="s">
        <v>147</v>
      </c>
      <c r="AU250" s="175" t="s">
        <v>82</v>
      </c>
      <c r="AV250" s="175" t="s">
        <v>82</v>
      </c>
      <c r="AW250" s="175" t="s">
        <v>97</v>
      </c>
      <c r="AX250" s="175" t="s">
        <v>73</v>
      </c>
      <c r="AY250" s="175" t="s">
        <v>139</v>
      </c>
    </row>
    <row r="251" spans="2:51" s="6" customFormat="1" ht="15.75" customHeight="1">
      <c r="B251" s="159"/>
      <c r="C251" s="160"/>
      <c r="D251" s="169" t="s">
        <v>147</v>
      </c>
      <c r="E251" s="160"/>
      <c r="F251" s="162" t="s">
        <v>1043</v>
      </c>
      <c r="G251" s="160"/>
      <c r="H251" s="160"/>
      <c r="J251" s="160"/>
      <c r="K251" s="160"/>
      <c r="L251" s="163"/>
      <c r="M251" s="164"/>
      <c r="N251" s="160"/>
      <c r="O251" s="160"/>
      <c r="P251" s="160"/>
      <c r="Q251" s="160"/>
      <c r="R251" s="160"/>
      <c r="S251" s="160"/>
      <c r="T251" s="165"/>
      <c r="AT251" s="166" t="s">
        <v>147</v>
      </c>
      <c r="AU251" s="166" t="s">
        <v>82</v>
      </c>
      <c r="AV251" s="166" t="s">
        <v>20</v>
      </c>
      <c r="AW251" s="166" t="s">
        <v>97</v>
      </c>
      <c r="AX251" s="166" t="s">
        <v>73</v>
      </c>
      <c r="AY251" s="166" t="s">
        <v>139</v>
      </c>
    </row>
    <row r="252" spans="2:51" s="6" customFormat="1" ht="15.75" customHeight="1">
      <c r="B252" s="167"/>
      <c r="C252" s="168"/>
      <c r="D252" s="169" t="s">
        <v>147</v>
      </c>
      <c r="E252" s="168"/>
      <c r="F252" s="170" t="s">
        <v>1141</v>
      </c>
      <c r="G252" s="168"/>
      <c r="H252" s="171">
        <v>37.4</v>
      </c>
      <c r="J252" s="168"/>
      <c r="K252" s="168"/>
      <c r="L252" s="172"/>
      <c r="M252" s="173"/>
      <c r="N252" s="168"/>
      <c r="O252" s="168"/>
      <c r="P252" s="168"/>
      <c r="Q252" s="168"/>
      <c r="R252" s="168"/>
      <c r="S252" s="168"/>
      <c r="T252" s="174"/>
      <c r="AT252" s="175" t="s">
        <v>147</v>
      </c>
      <c r="AU252" s="175" t="s">
        <v>82</v>
      </c>
      <c r="AV252" s="175" t="s">
        <v>82</v>
      </c>
      <c r="AW252" s="175" t="s">
        <v>97</v>
      </c>
      <c r="AX252" s="175" t="s">
        <v>73</v>
      </c>
      <c r="AY252" s="175" t="s">
        <v>139</v>
      </c>
    </row>
    <row r="253" spans="2:51" s="6" customFormat="1" ht="15.75" customHeight="1">
      <c r="B253" s="167"/>
      <c r="C253" s="168"/>
      <c r="D253" s="169" t="s">
        <v>147</v>
      </c>
      <c r="E253" s="168"/>
      <c r="F253" s="170" t="s">
        <v>1142</v>
      </c>
      <c r="G253" s="168"/>
      <c r="H253" s="171">
        <v>0.46</v>
      </c>
      <c r="J253" s="168"/>
      <c r="K253" s="168"/>
      <c r="L253" s="172"/>
      <c r="M253" s="173"/>
      <c r="N253" s="168"/>
      <c r="O253" s="168"/>
      <c r="P253" s="168"/>
      <c r="Q253" s="168"/>
      <c r="R253" s="168"/>
      <c r="S253" s="168"/>
      <c r="T253" s="174"/>
      <c r="AT253" s="175" t="s">
        <v>147</v>
      </c>
      <c r="AU253" s="175" t="s">
        <v>82</v>
      </c>
      <c r="AV253" s="175" t="s">
        <v>82</v>
      </c>
      <c r="AW253" s="175" t="s">
        <v>97</v>
      </c>
      <c r="AX253" s="175" t="s">
        <v>73</v>
      </c>
      <c r="AY253" s="175" t="s">
        <v>139</v>
      </c>
    </row>
    <row r="254" spans="2:51" s="6" customFormat="1" ht="15.75" customHeight="1">
      <c r="B254" s="176"/>
      <c r="C254" s="177"/>
      <c r="D254" s="169" t="s">
        <v>147</v>
      </c>
      <c r="E254" s="177"/>
      <c r="F254" s="178" t="s">
        <v>179</v>
      </c>
      <c r="G254" s="177"/>
      <c r="H254" s="179">
        <v>90</v>
      </c>
      <c r="J254" s="177"/>
      <c r="K254" s="177"/>
      <c r="L254" s="180"/>
      <c r="M254" s="181"/>
      <c r="N254" s="177"/>
      <c r="O254" s="177"/>
      <c r="P254" s="177"/>
      <c r="Q254" s="177"/>
      <c r="R254" s="177"/>
      <c r="S254" s="177"/>
      <c r="T254" s="182"/>
      <c r="AT254" s="183" t="s">
        <v>147</v>
      </c>
      <c r="AU254" s="183" t="s">
        <v>82</v>
      </c>
      <c r="AV254" s="183" t="s">
        <v>145</v>
      </c>
      <c r="AW254" s="183" t="s">
        <v>97</v>
      </c>
      <c r="AX254" s="183" t="s">
        <v>20</v>
      </c>
      <c r="AY254" s="183" t="s">
        <v>139</v>
      </c>
    </row>
    <row r="255" spans="2:65" s="6" customFormat="1" ht="15.75" customHeight="1">
      <c r="B255" s="23"/>
      <c r="C255" s="147" t="s">
        <v>336</v>
      </c>
      <c r="D255" s="147" t="s">
        <v>141</v>
      </c>
      <c r="E255" s="148" t="s">
        <v>1143</v>
      </c>
      <c r="F255" s="149" t="s">
        <v>1144</v>
      </c>
      <c r="G255" s="150" t="s">
        <v>152</v>
      </c>
      <c r="H255" s="151">
        <v>58.35</v>
      </c>
      <c r="I255" s="152"/>
      <c r="J255" s="153">
        <f>ROUND($I$255*$H$255,2)</f>
        <v>0</v>
      </c>
      <c r="K255" s="149"/>
      <c r="L255" s="43"/>
      <c r="M255" s="154"/>
      <c r="N255" s="155" t="s">
        <v>44</v>
      </c>
      <c r="O255" s="24"/>
      <c r="P255" s="156">
        <f>$O$255*$H$255</f>
        <v>0</v>
      </c>
      <c r="Q255" s="156">
        <v>0</v>
      </c>
      <c r="R255" s="156">
        <f>$Q$255*$H$255</f>
        <v>0</v>
      </c>
      <c r="S255" s="156">
        <v>0</v>
      </c>
      <c r="T255" s="157">
        <f>$S$255*$H$255</f>
        <v>0</v>
      </c>
      <c r="AR255" s="93" t="s">
        <v>145</v>
      </c>
      <c r="AT255" s="93" t="s">
        <v>141</v>
      </c>
      <c r="AU255" s="93" t="s">
        <v>82</v>
      </c>
      <c r="AY255" s="6" t="s">
        <v>139</v>
      </c>
      <c r="BE255" s="158">
        <f>IF($N$255="základní",$J$255,0)</f>
        <v>0</v>
      </c>
      <c r="BF255" s="158">
        <f>IF($N$255="snížená",$J$255,0)</f>
        <v>0</v>
      </c>
      <c r="BG255" s="158">
        <f>IF($N$255="zákl. přenesená",$J$255,0)</f>
        <v>0</v>
      </c>
      <c r="BH255" s="158">
        <f>IF($N$255="sníž. přenesená",$J$255,0)</f>
        <v>0</v>
      </c>
      <c r="BI255" s="158">
        <f>IF($N$255="nulová",$J$255,0)</f>
        <v>0</v>
      </c>
      <c r="BJ255" s="93" t="s">
        <v>20</v>
      </c>
      <c r="BK255" s="158">
        <f>ROUND($I$255*$H$255,2)</f>
        <v>0</v>
      </c>
      <c r="BL255" s="93" t="s">
        <v>145</v>
      </c>
      <c r="BM255" s="93" t="s">
        <v>1145</v>
      </c>
    </row>
    <row r="256" spans="2:51" s="6" customFormat="1" ht="15.75" customHeight="1">
      <c r="B256" s="159"/>
      <c r="C256" s="160"/>
      <c r="D256" s="161" t="s">
        <v>147</v>
      </c>
      <c r="E256" s="162"/>
      <c r="F256" s="162" t="s">
        <v>1146</v>
      </c>
      <c r="G256" s="160"/>
      <c r="H256" s="160"/>
      <c r="J256" s="160"/>
      <c r="K256" s="160"/>
      <c r="L256" s="163"/>
      <c r="M256" s="164"/>
      <c r="N256" s="160"/>
      <c r="O256" s="160"/>
      <c r="P256" s="160"/>
      <c r="Q256" s="160"/>
      <c r="R256" s="160"/>
      <c r="S256" s="160"/>
      <c r="T256" s="165"/>
      <c r="AT256" s="166" t="s">
        <v>147</v>
      </c>
      <c r="AU256" s="166" t="s">
        <v>82</v>
      </c>
      <c r="AV256" s="166" t="s">
        <v>20</v>
      </c>
      <c r="AW256" s="166" t="s">
        <v>97</v>
      </c>
      <c r="AX256" s="166" t="s">
        <v>73</v>
      </c>
      <c r="AY256" s="166" t="s">
        <v>139</v>
      </c>
    </row>
    <row r="257" spans="2:51" s="6" customFormat="1" ht="15.75" customHeight="1">
      <c r="B257" s="159"/>
      <c r="C257" s="160"/>
      <c r="D257" s="169" t="s">
        <v>147</v>
      </c>
      <c r="E257" s="160"/>
      <c r="F257" s="162" t="s">
        <v>1147</v>
      </c>
      <c r="G257" s="160"/>
      <c r="H257" s="160"/>
      <c r="J257" s="160"/>
      <c r="K257" s="160"/>
      <c r="L257" s="163"/>
      <c r="M257" s="164"/>
      <c r="N257" s="160"/>
      <c r="O257" s="160"/>
      <c r="P257" s="160"/>
      <c r="Q257" s="160"/>
      <c r="R257" s="160"/>
      <c r="S257" s="160"/>
      <c r="T257" s="165"/>
      <c r="AT257" s="166" t="s">
        <v>147</v>
      </c>
      <c r="AU257" s="166" t="s">
        <v>82</v>
      </c>
      <c r="AV257" s="166" t="s">
        <v>20</v>
      </c>
      <c r="AW257" s="166" t="s">
        <v>97</v>
      </c>
      <c r="AX257" s="166" t="s">
        <v>73</v>
      </c>
      <c r="AY257" s="166" t="s">
        <v>139</v>
      </c>
    </row>
    <row r="258" spans="2:51" s="6" customFormat="1" ht="15.75" customHeight="1">
      <c r="B258" s="167"/>
      <c r="C258" s="168"/>
      <c r="D258" s="169" t="s">
        <v>147</v>
      </c>
      <c r="E258" s="168"/>
      <c r="F258" s="170" t="s">
        <v>1148</v>
      </c>
      <c r="G258" s="168"/>
      <c r="H258" s="171">
        <v>1</v>
      </c>
      <c r="J258" s="168"/>
      <c r="K258" s="168"/>
      <c r="L258" s="172"/>
      <c r="M258" s="173"/>
      <c r="N258" s="168"/>
      <c r="O258" s="168"/>
      <c r="P258" s="168"/>
      <c r="Q258" s="168"/>
      <c r="R258" s="168"/>
      <c r="S258" s="168"/>
      <c r="T258" s="174"/>
      <c r="AT258" s="175" t="s">
        <v>147</v>
      </c>
      <c r="AU258" s="175" t="s">
        <v>82</v>
      </c>
      <c r="AV258" s="175" t="s">
        <v>82</v>
      </c>
      <c r="AW258" s="175" t="s">
        <v>97</v>
      </c>
      <c r="AX258" s="175" t="s">
        <v>73</v>
      </c>
      <c r="AY258" s="175" t="s">
        <v>139</v>
      </c>
    </row>
    <row r="259" spans="2:51" s="6" customFormat="1" ht="15.75" customHeight="1">
      <c r="B259" s="159"/>
      <c r="C259" s="160"/>
      <c r="D259" s="169" t="s">
        <v>147</v>
      </c>
      <c r="E259" s="160"/>
      <c r="F259" s="162" t="s">
        <v>1149</v>
      </c>
      <c r="G259" s="160"/>
      <c r="H259" s="160"/>
      <c r="J259" s="160"/>
      <c r="K259" s="160"/>
      <c r="L259" s="163"/>
      <c r="M259" s="164"/>
      <c r="N259" s="160"/>
      <c r="O259" s="160"/>
      <c r="P259" s="160"/>
      <c r="Q259" s="160"/>
      <c r="R259" s="160"/>
      <c r="S259" s="160"/>
      <c r="T259" s="165"/>
      <c r="AT259" s="166" t="s">
        <v>147</v>
      </c>
      <c r="AU259" s="166" t="s">
        <v>82</v>
      </c>
      <c r="AV259" s="166" t="s">
        <v>20</v>
      </c>
      <c r="AW259" s="166" t="s">
        <v>97</v>
      </c>
      <c r="AX259" s="166" t="s">
        <v>73</v>
      </c>
      <c r="AY259" s="166" t="s">
        <v>139</v>
      </c>
    </row>
    <row r="260" spans="2:51" s="6" customFormat="1" ht="15.75" customHeight="1">
      <c r="B260" s="159"/>
      <c r="C260" s="160"/>
      <c r="D260" s="169" t="s">
        <v>147</v>
      </c>
      <c r="E260" s="160"/>
      <c r="F260" s="162" t="s">
        <v>1150</v>
      </c>
      <c r="G260" s="160"/>
      <c r="H260" s="160"/>
      <c r="J260" s="160"/>
      <c r="K260" s="160"/>
      <c r="L260" s="163"/>
      <c r="M260" s="164"/>
      <c r="N260" s="160"/>
      <c r="O260" s="160"/>
      <c r="P260" s="160"/>
      <c r="Q260" s="160"/>
      <c r="R260" s="160"/>
      <c r="S260" s="160"/>
      <c r="T260" s="165"/>
      <c r="AT260" s="166" t="s">
        <v>147</v>
      </c>
      <c r="AU260" s="166" t="s">
        <v>82</v>
      </c>
      <c r="AV260" s="166" t="s">
        <v>20</v>
      </c>
      <c r="AW260" s="166" t="s">
        <v>97</v>
      </c>
      <c r="AX260" s="166" t="s">
        <v>73</v>
      </c>
      <c r="AY260" s="166" t="s">
        <v>139</v>
      </c>
    </row>
    <row r="261" spans="2:51" s="6" customFormat="1" ht="15.75" customHeight="1">
      <c r="B261" s="167"/>
      <c r="C261" s="168"/>
      <c r="D261" s="169" t="s">
        <v>147</v>
      </c>
      <c r="E261" s="168"/>
      <c r="F261" s="170" t="s">
        <v>1151</v>
      </c>
      <c r="G261" s="168"/>
      <c r="H261" s="171">
        <v>21.981</v>
      </c>
      <c r="J261" s="168"/>
      <c r="K261" s="168"/>
      <c r="L261" s="172"/>
      <c r="M261" s="173"/>
      <c r="N261" s="168"/>
      <c r="O261" s="168"/>
      <c r="P261" s="168"/>
      <c r="Q261" s="168"/>
      <c r="R261" s="168"/>
      <c r="S261" s="168"/>
      <c r="T261" s="174"/>
      <c r="AT261" s="175" t="s">
        <v>147</v>
      </c>
      <c r="AU261" s="175" t="s">
        <v>82</v>
      </c>
      <c r="AV261" s="175" t="s">
        <v>82</v>
      </c>
      <c r="AW261" s="175" t="s">
        <v>97</v>
      </c>
      <c r="AX261" s="175" t="s">
        <v>73</v>
      </c>
      <c r="AY261" s="175" t="s">
        <v>139</v>
      </c>
    </row>
    <row r="262" spans="2:51" s="6" customFormat="1" ht="15.75" customHeight="1">
      <c r="B262" s="167"/>
      <c r="C262" s="168"/>
      <c r="D262" s="169" t="s">
        <v>147</v>
      </c>
      <c r="E262" s="168"/>
      <c r="F262" s="170" t="s">
        <v>1152</v>
      </c>
      <c r="G262" s="168"/>
      <c r="H262" s="171">
        <v>8.514</v>
      </c>
      <c r="J262" s="168"/>
      <c r="K262" s="168"/>
      <c r="L262" s="172"/>
      <c r="M262" s="173"/>
      <c r="N262" s="168"/>
      <c r="O262" s="168"/>
      <c r="P262" s="168"/>
      <c r="Q262" s="168"/>
      <c r="R262" s="168"/>
      <c r="S262" s="168"/>
      <c r="T262" s="174"/>
      <c r="AT262" s="175" t="s">
        <v>147</v>
      </c>
      <c r="AU262" s="175" t="s">
        <v>82</v>
      </c>
      <c r="AV262" s="175" t="s">
        <v>82</v>
      </c>
      <c r="AW262" s="175" t="s">
        <v>97</v>
      </c>
      <c r="AX262" s="175" t="s">
        <v>73</v>
      </c>
      <c r="AY262" s="175" t="s">
        <v>139</v>
      </c>
    </row>
    <row r="263" spans="2:51" s="6" customFormat="1" ht="15.75" customHeight="1">
      <c r="B263" s="167"/>
      <c r="C263" s="168"/>
      <c r="D263" s="169" t="s">
        <v>147</v>
      </c>
      <c r="E263" s="168"/>
      <c r="F263" s="170" t="s">
        <v>1153</v>
      </c>
      <c r="G263" s="168"/>
      <c r="H263" s="171">
        <v>4.505</v>
      </c>
      <c r="J263" s="168"/>
      <c r="K263" s="168"/>
      <c r="L263" s="172"/>
      <c r="M263" s="173"/>
      <c r="N263" s="168"/>
      <c r="O263" s="168"/>
      <c r="P263" s="168"/>
      <c r="Q263" s="168"/>
      <c r="R263" s="168"/>
      <c r="S263" s="168"/>
      <c r="T263" s="174"/>
      <c r="AT263" s="175" t="s">
        <v>147</v>
      </c>
      <c r="AU263" s="175" t="s">
        <v>82</v>
      </c>
      <c r="AV263" s="175" t="s">
        <v>82</v>
      </c>
      <c r="AW263" s="175" t="s">
        <v>97</v>
      </c>
      <c r="AX263" s="175" t="s">
        <v>73</v>
      </c>
      <c r="AY263" s="175" t="s">
        <v>139</v>
      </c>
    </row>
    <row r="264" spans="2:51" s="6" customFormat="1" ht="15.75" customHeight="1">
      <c r="B264" s="167"/>
      <c r="C264" s="168"/>
      <c r="D264" s="169" t="s">
        <v>147</v>
      </c>
      <c r="E264" s="168"/>
      <c r="F264" s="170" t="s">
        <v>1154</v>
      </c>
      <c r="G264" s="168"/>
      <c r="H264" s="171">
        <v>2</v>
      </c>
      <c r="J264" s="168"/>
      <c r="K264" s="168"/>
      <c r="L264" s="172"/>
      <c r="M264" s="173"/>
      <c r="N264" s="168"/>
      <c r="O264" s="168"/>
      <c r="P264" s="168"/>
      <c r="Q264" s="168"/>
      <c r="R264" s="168"/>
      <c r="S264" s="168"/>
      <c r="T264" s="174"/>
      <c r="AT264" s="175" t="s">
        <v>147</v>
      </c>
      <c r="AU264" s="175" t="s">
        <v>82</v>
      </c>
      <c r="AV264" s="175" t="s">
        <v>82</v>
      </c>
      <c r="AW264" s="175" t="s">
        <v>97</v>
      </c>
      <c r="AX264" s="175" t="s">
        <v>73</v>
      </c>
      <c r="AY264" s="175" t="s">
        <v>139</v>
      </c>
    </row>
    <row r="265" spans="2:51" s="6" customFormat="1" ht="15.75" customHeight="1">
      <c r="B265" s="159"/>
      <c r="C265" s="160"/>
      <c r="D265" s="169" t="s">
        <v>147</v>
      </c>
      <c r="E265" s="160"/>
      <c r="F265" s="162" t="s">
        <v>1155</v>
      </c>
      <c r="G265" s="160"/>
      <c r="H265" s="160"/>
      <c r="J265" s="160"/>
      <c r="K265" s="160"/>
      <c r="L265" s="163"/>
      <c r="M265" s="164"/>
      <c r="N265" s="160"/>
      <c r="O265" s="160"/>
      <c r="P265" s="160"/>
      <c r="Q265" s="160"/>
      <c r="R265" s="160"/>
      <c r="S265" s="160"/>
      <c r="T265" s="165"/>
      <c r="AT265" s="166" t="s">
        <v>147</v>
      </c>
      <c r="AU265" s="166" t="s">
        <v>82</v>
      </c>
      <c r="AV265" s="166" t="s">
        <v>20</v>
      </c>
      <c r="AW265" s="166" t="s">
        <v>97</v>
      </c>
      <c r="AX265" s="166" t="s">
        <v>73</v>
      </c>
      <c r="AY265" s="166" t="s">
        <v>139</v>
      </c>
    </row>
    <row r="266" spans="2:51" s="6" customFormat="1" ht="15.75" customHeight="1">
      <c r="B266" s="167"/>
      <c r="C266" s="168"/>
      <c r="D266" s="169" t="s">
        <v>147</v>
      </c>
      <c r="E266" s="168"/>
      <c r="F266" s="170" t="s">
        <v>1044</v>
      </c>
      <c r="G266" s="168"/>
      <c r="H266" s="171">
        <v>18.764</v>
      </c>
      <c r="J266" s="168"/>
      <c r="K266" s="168"/>
      <c r="L266" s="172"/>
      <c r="M266" s="173"/>
      <c r="N266" s="168"/>
      <c r="O266" s="168"/>
      <c r="P266" s="168"/>
      <c r="Q266" s="168"/>
      <c r="R266" s="168"/>
      <c r="S266" s="168"/>
      <c r="T266" s="174"/>
      <c r="AT266" s="175" t="s">
        <v>147</v>
      </c>
      <c r="AU266" s="175" t="s">
        <v>82</v>
      </c>
      <c r="AV266" s="175" t="s">
        <v>82</v>
      </c>
      <c r="AW266" s="175" t="s">
        <v>97</v>
      </c>
      <c r="AX266" s="175" t="s">
        <v>73</v>
      </c>
      <c r="AY266" s="175" t="s">
        <v>139</v>
      </c>
    </row>
    <row r="267" spans="2:51" s="6" customFormat="1" ht="15.75" customHeight="1">
      <c r="B267" s="167"/>
      <c r="C267" s="168"/>
      <c r="D267" s="169" t="s">
        <v>147</v>
      </c>
      <c r="E267" s="168"/>
      <c r="F267" s="170" t="s">
        <v>1046</v>
      </c>
      <c r="G267" s="168"/>
      <c r="H267" s="171">
        <v>3.749</v>
      </c>
      <c r="J267" s="168"/>
      <c r="K267" s="168"/>
      <c r="L267" s="172"/>
      <c r="M267" s="173"/>
      <c r="N267" s="168"/>
      <c r="O267" s="168"/>
      <c r="P267" s="168"/>
      <c r="Q267" s="168"/>
      <c r="R267" s="168"/>
      <c r="S267" s="168"/>
      <c r="T267" s="174"/>
      <c r="AT267" s="175" t="s">
        <v>147</v>
      </c>
      <c r="AU267" s="175" t="s">
        <v>82</v>
      </c>
      <c r="AV267" s="175" t="s">
        <v>82</v>
      </c>
      <c r="AW267" s="175" t="s">
        <v>97</v>
      </c>
      <c r="AX267" s="175" t="s">
        <v>73</v>
      </c>
      <c r="AY267" s="175" t="s">
        <v>139</v>
      </c>
    </row>
    <row r="268" spans="2:51" s="6" customFormat="1" ht="15.75" customHeight="1">
      <c r="B268" s="167"/>
      <c r="C268" s="168"/>
      <c r="D268" s="169" t="s">
        <v>147</v>
      </c>
      <c r="E268" s="168"/>
      <c r="F268" s="170" t="s">
        <v>1156</v>
      </c>
      <c r="G268" s="168"/>
      <c r="H268" s="171">
        <v>0.987</v>
      </c>
      <c r="J268" s="168"/>
      <c r="K268" s="168"/>
      <c r="L268" s="172"/>
      <c r="M268" s="173"/>
      <c r="N268" s="168"/>
      <c r="O268" s="168"/>
      <c r="P268" s="168"/>
      <c r="Q268" s="168"/>
      <c r="R268" s="168"/>
      <c r="S268" s="168"/>
      <c r="T268" s="174"/>
      <c r="AT268" s="175" t="s">
        <v>147</v>
      </c>
      <c r="AU268" s="175" t="s">
        <v>82</v>
      </c>
      <c r="AV268" s="175" t="s">
        <v>82</v>
      </c>
      <c r="AW268" s="175" t="s">
        <v>97</v>
      </c>
      <c r="AX268" s="175" t="s">
        <v>73</v>
      </c>
      <c r="AY268" s="175" t="s">
        <v>139</v>
      </c>
    </row>
    <row r="269" spans="2:51" s="6" customFormat="1" ht="15.75" customHeight="1">
      <c r="B269" s="159"/>
      <c r="C269" s="160"/>
      <c r="D269" s="169" t="s">
        <v>147</v>
      </c>
      <c r="E269" s="160"/>
      <c r="F269" s="162" t="s">
        <v>1157</v>
      </c>
      <c r="G269" s="160"/>
      <c r="H269" s="160"/>
      <c r="J269" s="160"/>
      <c r="K269" s="160"/>
      <c r="L269" s="163"/>
      <c r="M269" s="164"/>
      <c r="N269" s="160"/>
      <c r="O269" s="160"/>
      <c r="P269" s="160"/>
      <c r="Q269" s="160"/>
      <c r="R269" s="160"/>
      <c r="S269" s="160"/>
      <c r="T269" s="165"/>
      <c r="AT269" s="166" t="s">
        <v>147</v>
      </c>
      <c r="AU269" s="166" t="s">
        <v>82</v>
      </c>
      <c r="AV269" s="166" t="s">
        <v>20</v>
      </c>
      <c r="AW269" s="166" t="s">
        <v>97</v>
      </c>
      <c r="AX269" s="166" t="s">
        <v>73</v>
      </c>
      <c r="AY269" s="166" t="s">
        <v>139</v>
      </c>
    </row>
    <row r="270" spans="2:51" s="6" customFormat="1" ht="15.75" customHeight="1">
      <c r="B270" s="167"/>
      <c r="C270" s="168"/>
      <c r="D270" s="169" t="s">
        <v>147</v>
      </c>
      <c r="E270" s="168"/>
      <c r="F270" s="170" t="s">
        <v>1158</v>
      </c>
      <c r="G270" s="168"/>
      <c r="H270" s="171">
        <v>-1.35</v>
      </c>
      <c r="J270" s="168"/>
      <c r="K270" s="168"/>
      <c r="L270" s="172"/>
      <c r="M270" s="173"/>
      <c r="N270" s="168"/>
      <c r="O270" s="168"/>
      <c r="P270" s="168"/>
      <c r="Q270" s="168"/>
      <c r="R270" s="168"/>
      <c r="S270" s="168"/>
      <c r="T270" s="174"/>
      <c r="AT270" s="175" t="s">
        <v>147</v>
      </c>
      <c r="AU270" s="175" t="s">
        <v>82</v>
      </c>
      <c r="AV270" s="175" t="s">
        <v>82</v>
      </c>
      <c r="AW270" s="175" t="s">
        <v>97</v>
      </c>
      <c r="AX270" s="175" t="s">
        <v>73</v>
      </c>
      <c r="AY270" s="175" t="s">
        <v>139</v>
      </c>
    </row>
    <row r="271" spans="2:51" s="6" customFormat="1" ht="15.75" customHeight="1">
      <c r="B271" s="159"/>
      <c r="C271" s="160"/>
      <c r="D271" s="169" t="s">
        <v>147</v>
      </c>
      <c r="E271" s="160"/>
      <c r="F271" s="162" t="s">
        <v>1159</v>
      </c>
      <c r="G271" s="160"/>
      <c r="H271" s="160"/>
      <c r="J271" s="160"/>
      <c r="K271" s="160"/>
      <c r="L271" s="163"/>
      <c r="M271" s="164"/>
      <c r="N271" s="160"/>
      <c r="O271" s="160"/>
      <c r="P271" s="160"/>
      <c r="Q271" s="160"/>
      <c r="R271" s="160"/>
      <c r="S271" s="160"/>
      <c r="T271" s="165"/>
      <c r="AT271" s="166" t="s">
        <v>147</v>
      </c>
      <c r="AU271" s="166" t="s">
        <v>82</v>
      </c>
      <c r="AV271" s="166" t="s">
        <v>20</v>
      </c>
      <c r="AW271" s="166" t="s">
        <v>97</v>
      </c>
      <c r="AX271" s="166" t="s">
        <v>73</v>
      </c>
      <c r="AY271" s="166" t="s">
        <v>139</v>
      </c>
    </row>
    <row r="272" spans="2:51" s="6" customFormat="1" ht="15.75" customHeight="1">
      <c r="B272" s="167"/>
      <c r="C272" s="168"/>
      <c r="D272" s="169" t="s">
        <v>147</v>
      </c>
      <c r="E272" s="168"/>
      <c r="F272" s="170" t="s">
        <v>1160</v>
      </c>
      <c r="G272" s="168"/>
      <c r="H272" s="171">
        <v>-1.809</v>
      </c>
      <c r="J272" s="168"/>
      <c r="K272" s="168"/>
      <c r="L272" s="172"/>
      <c r="M272" s="173"/>
      <c r="N272" s="168"/>
      <c r="O272" s="168"/>
      <c r="P272" s="168"/>
      <c r="Q272" s="168"/>
      <c r="R272" s="168"/>
      <c r="S272" s="168"/>
      <c r="T272" s="174"/>
      <c r="AT272" s="175" t="s">
        <v>147</v>
      </c>
      <c r="AU272" s="175" t="s">
        <v>82</v>
      </c>
      <c r="AV272" s="175" t="s">
        <v>82</v>
      </c>
      <c r="AW272" s="175" t="s">
        <v>97</v>
      </c>
      <c r="AX272" s="175" t="s">
        <v>73</v>
      </c>
      <c r="AY272" s="175" t="s">
        <v>139</v>
      </c>
    </row>
    <row r="273" spans="2:51" s="6" customFormat="1" ht="15.75" customHeight="1">
      <c r="B273" s="167"/>
      <c r="C273" s="168"/>
      <c r="D273" s="169" t="s">
        <v>147</v>
      </c>
      <c r="E273" s="168"/>
      <c r="F273" s="170" t="s">
        <v>1161</v>
      </c>
      <c r="G273" s="168"/>
      <c r="H273" s="171">
        <v>0.009</v>
      </c>
      <c r="J273" s="168"/>
      <c r="K273" s="168"/>
      <c r="L273" s="172"/>
      <c r="M273" s="173"/>
      <c r="N273" s="168"/>
      <c r="O273" s="168"/>
      <c r="P273" s="168"/>
      <c r="Q273" s="168"/>
      <c r="R273" s="168"/>
      <c r="S273" s="168"/>
      <c r="T273" s="174"/>
      <c r="AT273" s="175" t="s">
        <v>147</v>
      </c>
      <c r="AU273" s="175" t="s">
        <v>82</v>
      </c>
      <c r="AV273" s="175" t="s">
        <v>82</v>
      </c>
      <c r="AW273" s="175" t="s">
        <v>97</v>
      </c>
      <c r="AX273" s="175" t="s">
        <v>73</v>
      </c>
      <c r="AY273" s="175" t="s">
        <v>139</v>
      </c>
    </row>
    <row r="274" spans="2:51" s="6" customFormat="1" ht="15.75" customHeight="1">
      <c r="B274" s="176"/>
      <c r="C274" s="177"/>
      <c r="D274" s="169" t="s">
        <v>147</v>
      </c>
      <c r="E274" s="177"/>
      <c r="F274" s="178" t="s">
        <v>179</v>
      </c>
      <c r="G274" s="177"/>
      <c r="H274" s="179">
        <v>58.35</v>
      </c>
      <c r="J274" s="177"/>
      <c r="K274" s="177"/>
      <c r="L274" s="180"/>
      <c r="M274" s="181"/>
      <c r="N274" s="177"/>
      <c r="O274" s="177"/>
      <c r="P274" s="177"/>
      <c r="Q274" s="177"/>
      <c r="R274" s="177"/>
      <c r="S274" s="177"/>
      <c r="T274" s="182"/>
      <c r="AT274" s="183" t="s">
        <v>147</v>
      </c>
      <c r="AU274" s="183" t="s">
        <v>82</v>
      </c>
      <c r="AV274" s="183" t="s">
        <v>145</v>
      </c>
      <c r="AW274" s="183" t="s">
        <v>97</v>
      </c>
      <c r="AX274" s="183" t="s">
        <v>20</v>
      </c>
      <c r="AY274" s="183" t="s">
        <v>139</v>
      </c>
    </row>
    <row r="275" spans="2:65" s="6" customFormat="1" ht="15.75" customHeight="1">
      <c r="B275" s="23"/>
      <c r="C275" s="147" t="s">
        <v>343</v>
      </c>
      <c r="D275" s="147" t="s">
        <v>141</v>
      </c>
      <c r="E275" s="148" t="s">
        <v>1162</v>
      </c>
      <c r="F275" s="149" t="s">
        <v>1163</v>
      </c>
      <c r="G275" s="150" t="s">
        <v>172</v>
      </c>
      <c r="H275" s="151">
        <v>424</v>
      </c>
      <c r="I275" s="152"/>
      <c r="J275" s="153">
        <f>ROUND($I$275*$H$275,2)</f>
        <v>0</v>
      </c>
      <c r="K275" s="149"/>
      <c r="L275" s="43"/>
      <c r="M275" s="154"/>
      <c r="N275" s="155" t="s">
        <v>44</v>
      </c>
      <c r="O275" s="24"/>
      <c r="P275" s="156">
        <f>$O$275*$H$275</f>
        <v>0</v>
      </c>
      <c r="Q275" s="156">
        <v>0.00022</v>
      </c>
      <c r="R275" s="156">
        <f>$Q$275*$H$275</f>
        <v>0.09328</v>
      </c>
      <c r="S275" s="156">
        <v>0</v>
      </c>
      <c r="T275" s="157">
        <f>$S$275*$H$275</f>
        <v>0</v>
      </c>
      <c r="AR275" s="93" t="s">
        <v>145</v>
      </c>
      <c r="AT275" s="93" t="s">
        <v>141</v>
      </c>
      <c r="AU275" s="93" t="s">
        <v>82</v>
      </c>
      <c r="AY275" s="6" t="s">
        <v>139</v>
      </c>
      <c r="BE275" s="158">
        <f>IF($N$275="základní",$J$275,0)</f>
        <v>0</v>
      </c>
      <c r="BF275" s="158">
        <f>IF($N$275="snížená",$J$275,0)</f>
        <v>0</v>
      </c>
      <c r="BG275" s="158">
        <f>IF($N$275="zákl. přenesená",$J$275,0)</f>
        <v>0</v>
      </c>
      <c r="BH275" s="158">
        <f>IF($N$275="sníž. přenesená",$J$275,0)</f>
        <v>0</v>
      </c>
      <c r="BI275" s="158">
        <f>IF($N$275="nulová",$J$275,0)</f>
        <v>0</v>
      </c>
      <c r="BJ275" s="93" t="s">
        <v>20</v>
      </c>
      <c r="BK275" s="158">
        <f>ROUND($I$275*$H$275,2)</f>
        <v>0</v>
      </c>
      <c r="BL275" s="93" t="s">
        <v>145</v>
      </c>
      <c r="BM275" s="93" t="s">
        <v>1164</v>
      </c>
    </row>
    <row r="276" spans="2:51" s="6" customFormat="1" ht="15.75" customHeight="1">
      <c r="B276" s="159"/>
      <c r="C276" s="160"/>
      <c r="D276" s="161" t="s">
        <v>147</v>
      </c>
      <c r="E276" s="162"/>
      <c r="F276" s="162" t="s">
        <v>1165</v>
      </c>
      <c r="G276" s="160"/>
      <c r="H276" s="160"/>
      <c r="J276" s="160"/>
      <c r="K276" s="160"/>
      <c r="L276" s="163"/>
      <c r="M276" s="164"/>
      <c r="N276" s="160"/>
      <c r="O276" s="160"/>
      <c r="P276" s="160"/>
      <c r="Q276" s="160"/>
      <c r="R276" s="160"/>
      <c r="S276" s="160"/>
      <c r="T276" s="165"/>
      <c r="AT276" s="166" t="s">
        <v>147</v>
      </c>
      <c r="AU276" s="166" t="s">
        <v>82</v>
      </c>
      <c r="AV276" s="166" t="s">
        <v>20</v>
      </c>
      <c r="AW276" s="166" t="s">
        <v>97</v>
      </c>
      <c r="AX276" s="166" t="s">
        <v>73</v>
      </c>
      <c r="AY276" s="166" t="s">
        <v>139</v>
      </c>
    </row>
    <row r="277" spans="2:51" s="6" customFormat="1" ht="15.75" customHeight="1">
      <c r="B277" s="159"/>
      <c r="C277" s="160"/>
      <c r="D277" s="169" t="s">
        <v>147</v>
      </c>
      <c r="E277" s="160"/>
      <c r="F277" s="162" t="s">
        <v>1150</v>
      </c>
      <c r="G277" s="160"/>
      <c r="H277" s="160"/>
      <c r="J277" s="160"/>
      <c r="K277" s="160"/>
      <c r="L277" s="163"/>
      <c r="M277" s="164"/>
      <c r="N277" s="160"/>
      <c r="O277" s="160"/>
      <c r="P277" s="160"/>
      <c r="Q277" s="160"/>
      <c r="R277" s="160"/>
      <c r="S277" s="160"/>
      <c r="T277" s="165"/>
      <c r="AT277" s="166" t="s">
        <v>147</v>
      </c>
      <c r="AU277" s="166" t="s">
        <v>82</v>
      </c>
      <c r="AV277" s="166" t="s">
        <v>20</v>
      </c>
      <c r="AW277" s="166" t="s">
        <v>97</v>
      </c>
      <c r="AX277" s="166" t="s">
        <v>73</v>
      </c>
      <c r="AY277" s="166" t="s">
        <v>139</v>
      </c>
    </row>
    <row r="278" spans="2:51" s="6" customFormat="1" ht="15.75" customHeight="1">
      <c r="B278" s="167"/>
      <c r="C278" s="168"/>
      <c r="D278" s="169" t="s">
        <v>147</v>
      </c>
      <c r="E278" s="168"/>
      <c r="F278" s="170" t="s">
        <v>1166</v>
      </c>
      <c r="G278" s="168"/>
      <c r="H278" s="171">
        <v>141.599</v>
      </c>
      <c r="J278" s="168"/>
      <c r="K278" s="168"/>
      <c r="L278" s="172"/>
      <c r="M278" s="173"/>
      <c r="N278" s="168"/>
      <c r="O278" s="168"/>
      <c r="P278" s="168"/>
      <c r="Q278" s="168"/>
      <c r="R278" s="168"/>
      <c r="S278" s="168"/>
      <c r="T278" s="174"/>
      <c r="AT278" s="175" t="s">
        <v>147</v>
      </c>
      <c r="AU278" s="175" t="s">
        <v>82</v>
      </c>
      <c r="AV278" s="175" t="s">
        <v>82</v>
      </c>
      <c r="AW278" s="175" t="s">
        <v>97</v>
      </c>
      <c r="AX278" s="175" t="s">
        <v>73</v>
      </c>
      <c r="AY278" s="175" t="s">
        <v>139</v>
      </c>
    </row>
    <row r="279" spans="2:51" s="6" customFormat="1" ht="15.75" customHeight="1">
      <c r="B279" s="167"/>
      <c r="C279" s="168"/>
      <c r="D279" s="169" t="s">
        <v>147</v>
      </c>
      <c r="E279" s="168"/>
      <c r="F279" s="170" t="s">
        <v>1167</v>
      </c>
      <c r="G279" s="168"/>
      <c r="H279" s="171">
        <v>57.121</v>
      </c>
      <c r="J279" s="168"/>
      <c r="K279" s="168"/>
      <c r="L279" s="172"/>
      <c r="M279" s="173"/>
      <c r="N279" s="168"/>
      <c r="O279" s="168"/>
      <c r="P279" s="168"/>
      <c r="Q279" s="168"/>
      <c r="R279" s="168"/>
      <c r="S279" s="168"/>
      <c r="T279" s="174"/>
      <c r="AT279" s="175" t="s">
        <v>147</v>
      </c>
      <c r="AU279" s="175" t="s">
        <v>82</v>
      </c>
      <c r="AV279" s="175" t="s">
        <v>82</v>
      </c>
      <c r="AW279" s="175" t="s">
        <v>97</v>
      </c>
      <c r="AX279" s="175" t="s">
        <v>73</v>
      </c>
      <c r="AY279" s="175" t="s">
        <v>139</v>
      </c>
    </row>
    <row r="280" spans="2:51" s="6" customFormat="1" ht="15.75" customHeight="1">
      <c r="B280" s="167"/>
      <c r="C280" s="168"/>
      <c r="D280" s="169" t="s">
        <v>147</v>
      </c>
      <c r="E280" s="168"/>
      <c r="F280" s="170" t="s">
        <v>1168</v>
      </c>
      <c r="G280" s="168"/>
      <c r="H280" s="171">
        <v>33.93</v>
      </c>
      <c r="J280" s="168"/>
      <c r="K280" s="168"/>
      <c r="L280" s="172"/>
      <c r="M280" s="173"/>
      <c r="N280" s="168"/>
      <c r="O280" s="168"/>
      <c r="P280" s="168"/>
      <c r="Q280" s="168"/>
      <c r="R280" s="168"/>
      <c r="S280" s="168"/>
      <c r="T280" s="174"/>
      <c r="AT280" s="175" t="s">
        <v>147</v>
      </c>
      <c r="AU280" s="175" t="s">
        <v>82</v>
      </c>
      <c r="AV280" s="175" t="s">
        <v>82</v>
      </c>
      <c r="AW280" s="175" t="s">
        <v>97</v>
      </c>
      <c r="AX280" s="175" t="s">
        <v>73</v>
      </c>
      <c r="AY280" s="175" t="s">
        <v>139</v>
      </c>
    </row>
    <row r="281" spans="2:51" s="6" customFormat="1" ht="15.75" customHeight="1">
      <c r="B281" s="159"/>
      <c r="C281" s="160"/>
      <c r="D281" s="169" t="s">
        <v>147</v>
      </c>
      <c r="E281" s="160"/>
      <c r="F281" s="162" t="s">
        <v>1155</v>
      </c>
      <c r="G281" s="160"/>
      <c r="H281" s="160"/>
      <c r="J281" s="160"/>
      <c r="K281" s="160"/>
      <c r="L281" s="163"/>
      <c r="M281" s="164"/>
      <c r="N281" s="160"/>
      <c r="O281" s="160"/>
      <c r="P281" s="160"/>
      <c r="Q281" s="160"/>
      <c r="R281" s="160"/>
      <c r="S281" s="160"/>
      <c r="T281" s="165"/>
      <c r="AT281" s="166" t="s">
        <v>147</v>
      </c>
      <c r="AU281" s="166" t="s">
        <v>82</v>
      </c>
      <c r="AV281" s="166" t="s">
        <v>20</v>
      </c>
      <c r="AW281" s="166" t="s">
        <v>97</v>
      </c>
      <c r="AX281" s="166" t="s">
        <v>73</v>
      </c>
      <c r="AY281" s="166" t="s">
        <v>139</v>
      </c>
    </row>
    <row r="282" spans="2:51" s="6" customFormat="1" ht="15.75" customHeight="1">
      <c r="B282" s="167"/>
      <c r="C282" s="168"/>
      <c r="D282" s="169" t="s">
        <v>147</v>
      </c>
      <c r="E282" s="168"/>
      <c r="F282" s="170" t="s">
        <v>1169</v>
      </c>
      <c r="G282" s="168"/>
      <c r="H282" s="171">
        <v>125.881</v>
      </c>
      <c r="J282" s="168"/>
      <c r="K282" s="168"/>
      <c r="L282" s="172"/>
      <c r="M282" s="173"/>
      <c r="N282" s="168"/>
      <c r="O282" s="168"/>
      <c r="P282" s="168"/>
      <c r="Q282" s="168"/>
      <c r="R282" s="168"/>
      <c r="S282" s="168"/>
      <c r="T282" s="174"/>
      <c r="AT282" s="175" t="s">
        <v>147</v>
      </c>
      <c r="AU282" s="175" t="s">
        <v>82</v>
      </c>
      <c r="AV282" s="175" t="s">
        <v>82</v>
      </c>
      <c r="AW282" s="175" t="s">
        <v>97</v>
      </c>
      <c r="AX282" s="175" t="s">
        <v>73</v>
      </c>
      <c r="AY282" s="175" t="s">
        <v>139</v>
      </c>
    </row>
    <row r="283" spans="2:51" s="6" customFormat="1" ht="15.75" customHeight="1">
      <c r="B283" s="167"/>
      <c r="C283" s="168"/>
      <c r="D283" s="169" t="s">
        <v>147</v>
      </c>
      <c r="E283" s="168"/>
      <c r="F283" s="170" t="s">
        <v>1170</v>
      </c>
      <c r="G283" s="168"/>
      <c r="H283" s="171">
        <v>26.775</v>
      </c>
      <c r="J283" s="168"/>
      <c r="K283" s="168"/>
      <c r="L283" s="172"/>
      <c r="M283" s="173"/>
      <c r="N283" s="168"/>
      <c r="O283" s="168"/>
      <c r="P283" s="168"/>
      <c r="Q283" s="168"/>
      <c r="R283" s="168"/>
      <c r="S283" s="168"/>
      <c r="T283" s="174"/>
      <c r="AT283" s="175" t="s">
        <v>147</v>
      </c>
      <c r="AU283" s="175" t="s">
        <v>82</v>
      </c>
      <c r="AV283" s="175" t="s">
        <v>82</v>
      </c>
      <c r="AW283" s="175" t="s">
        <v>97</v>
      </c>
      <c r="AX283" s="175" t="s">
        <v>73</v>
      </c>
      <c r="AY283" s="175" t="s">
        <v>139</v>
      </c>
    </row>
    <row r="284" spans="2:51" s="6" customFormat="1" ht="15.75" customHeight="1">
      <c r="B284" s="167"/>
      <c r="C284" s="168"/>
      <c r="D284" s="169" t="s">
        <v>147</v>
      </c>
      <c r="E284" s="168"/>
      <c r="F284" s="170" t="s">
        <v>1171</v>
      </c>
      <c r="G284" s="168"/>
      <c r="H284" s="171">
        <v>38.694</v>
      </c>
      <c r="J284" s="168"/>
      <c r="K284" s="168"/>
      <c r="L284" s="172"/>
      <c r="M284" s="173"/>
      <c r="N284" s="168"/>
      <c r="O284" s="168"/>
      <c r="P284" s="168"/>
      <c r="Q284" s="168"/>
      <c r="R284" s="168"/>
      <c r="S284" s="168"/>
      <c r="T284" s="174"/>
      <c r="AT284" s="175" t="s">
        <v>147</v>
      </c>
      <c r="AU284" s="175" t="s">
        <v>82</v>
      </c>
      <c r="AV284" s="175" t="s">
        <v>82</v>
      </c>
      <c r="AW284" s="175" t="s">
        <v>97</v>
      </c>
      <c r="AX284" s="175" t="s">
        <v>73</v>
      </c>
      <c r="AY284" s="175" t="s">
        <v>139</v>
      </c>
    </row>
    <row r="285" spans="2:51" s="6" customFormat="1" ht="15.75" customHeight="1">
      <c r="B285" s="176"/>
      <c r="C285" s="177"/>
      <c r="D285" s="169" t="s">
        <v>147</v>
      </c>
      <c r="E285" s="177"/>
      <c r="F285" s="178" t="s">
        <v>179</v>
      </c>
      <c r="G285" s="177"/>
      <c r="H285" s="179">
        <v>424</v>
      </c>
      <c r="J285" s="177"/>
      <c r="K285" s="177"/>
      <c r="L285" s="180"/>
      <c r="M285" s="181"/>
      <c r="N285" s="177"/>
      <c r="O285" s="177"/>
      <c r="P285" s="177"/>
      <c r="Q285" s="177"/>
      <c r="R285" s="177"/>
      <c r="S285" s="177"/>
      <c r="T285" s="182"/>
      <c r="AT285" s="183" t="s">
        <v>147</v>
      </c>
      <c r="AU285" s="183" t="s">
        <v>82</v>
      </c>
      <c r="AV285" s="183" t="s">
        <v>145</v>
      </c>
      <c r="AW285" s="183" t="s">
        <v>97</v>
      </c>
      <c r="AX285" s="183" t="s">
        <v>20</v>
      </c>
      <c r="AY285" s="183" t="s">
        <v>139</v>
      </c>
    </row>
    <row r="286" spans="2:65" s="6" customFormat="1" ht="15.75" customHeight="1">
      <c r="B286" s="23"/>
      <c r="C286" s="192" t="s">
        <v>348</v>
      </c>
      <c r="D286" s="192" t="s">
        <v>219</v>
      </c>
      <c r="E286" s="193" t="s">
        <v>1172</v>
      </c>
      <c r="F286" s="194" t="s">
        <v>1173</v>
      </c>
      <c r="G286" s="195" t="s">
        <v>172</v>
      </c>
      <c r="H286" s="196">
        <v>509</v>
      </c>
      <c r="I286" s="197"/>
      <c r="J286" s="198">
        <f>ROUND($I$286*$H$286,2)</f>
        <v>0</v>
      </c>
      <c r="K286" s="194"/>
      <c r="L286" s="199"/>
      <c r="M286" s="200"/>
      <c r="N286" s="201" t="s">
        <v>44</v>
      </c>
      <c r="O286" s="24"/>
      <c r="P286" s="156">
        <f>$O$286*$H$286</f>
        <v>0</v>
      </c>
      <c r="Q286" s="156">
        <v>0.00021</v>
      </c>
      <c r="R286" s="156">
        <f>$Q$286*$H$286</f>
        <v>0.10689</v>
      </c>
      <c r="S286" s="156">
        <v>0</v>
      </c>
      <c r="T286" s="157">
        <f>$S$286*$H$286</f>
        <v>0</v>
      </c>
      <c r="AR286" s="93" t="s">
        <v>192</v>
      </c>
      <c r="AT286" s="93" t="s">
        <v>219</v>
      </c>
      <c r="AU286" s="93" t="s">
        <v>82</v>
      </c>
      <c r="AY286" s="6" t="s">
        <v>139</v>
      </c>
      <c r="BE286" s="158">
        <f>IF($N$286="základní",$J$286,0)</f>
        <v>0</v>
      </c>
      <c r="BF286" s="158">
        <f>IF($N$286="snížená",$J$286,0)</f>
        <v>0</v>
      </c>
      <c r="BG286" s="158">
        <f>IF($N$286="zákl. přenesená",$J$286,0)</f>
        <v>0</v>
      </c>
      <c r="BH286" s="158">
        <f>IF($N$286="sníž. přenesená",$J$286,0)</f>
        <v>0</v>
      </c>
      <c r="BI286" s="158">
        <f>IF($N$286="nulová",$J$286,0)</f>
        <v>0</v>
      </c>
      <c r="BJ286" s="93" t="s">
        <v>20</v>
      </c>
      <c r="BK286" s="158">
        <f>ROUND($I$286*$H$286,2)</f>
        <v>0</v>
      </c>
      <c r="BL286" s="93" t="s">
        <v>145</v>
      </c>
      <c r="BM286" s="93" t="s">
        <v>1174</v>
      </c>
    </row>
    <row r="287" spans="2:51" s="6" customFormat="1" ht="15.75" customHeight="1">
      <c r="B287" s="159"/>
      <c r="C287" s="160"/>
      <c r="D287" s="161" t="s">
        <v>147</v>
      </c>
      <c r="E287" s="162"/>
      <c r="F287" s="162" t="s">
        <v>1175</v>
      </c>
      <c r="G287" s="160"/>
      <c r="H287" s="160"/>
      <c r="J287" s="160"/>
      <c r="K287" s="160"/>
      <c r="L287" s="163"/>
      <c r="M287" s="164"/>
      <c r="N287" s="160"/>
      <c r="O287" s="160"/>
      <c r="P287" s="160"/>
      <c r="Q287" s="160"/>
      <c r="R287" s="160"/>
      <c r="S287" s="160"/>
      <c r="T287" s="165"/>
      <c r="AT287" s="166" t="s">
        <v>147</v>
      </c>
      <c r="AU287" s="166" t="s">
        <v>82</v>
      </c>
      <c r="AV287" s="166" t="s">
        <v>20</v>
      </c>
      <c r="AW287" s="166" t="s">
        <v>97</v>
      </c>
      <c r="AX287" s="166" t="s">
        <v>73</v>
      </c>
      <c r="AY287" s="166" t="s">
        <v>139</v>
      </c>
    </row>
    <row r="288" spans="2:51" s="6" customFormat="1" ht="15.75" customHeight="1">
      <c r="B288" s="159"/>
      <c r="C288" s="160"/>
      <c r="D288" s="169" t="s">
        <v>147</v>
      </c>
      <c r="E288" s="160"/>
      <c r="F288" s="162" t="s">
        <v>1176</v>
      </c>
      <c r="G288" s="160"/>
      <c r="H288" s="160"/>
      <c r="J288" s="160"/>
      <c r="K288" s="160"/>
      <c r="L288" s="163"/>
      <c r="M288" s="164"/>
      <c r="N288" s="160"/>
      <c r="O288" s="160"/>
      <c r="P288" s="160"/>
      <c r="Q288" s="160"/>
      <c r="R288" s="160"/>
      <c r="S288" s="160"/>
      <c r="T288" s="165"/>
      <c r="AT288" s="166" t="s">
        <v>147</v>
      </c>
      <c r="AU288" s="166" t="s">
        <v>82</v>
      </c>
      <c r="AV288" s="166" t="s">
        <v>20</v>
      </c>
      <c r="AW288" s="166" t="s">
        <v>97</v>
      </c>
      <c r="AX288" s="166" t="s">
        <v>73</v>
      </c>
      <c r="AY288" s="166" t="s">
        <v>139</v>
      </c>
    </row>
    <row r="289" spans="2:51" s="6" customFormat="1" ht="15.75" customHeight="1">
      <c r="B289" s="167"/>
      <c r="C289" s="168"/>
      <c r="D289" s="169" t="s">
        <v>147</v>
      </c>
      <c r="E289" s="168"/>
      <c r="F289" s="170" t="s">
        <v>1177</v>
      </c>
      <c r="G289" s="168"/>
      <c r="H289" s="171">
        <v>509</v>
      </c>
      <c r="J289" s="168"/>
      <c r="K289" s="168"/>
      <c r="L289" s="172"/>
      <c r="M289" s="173"/>
      <c r="N289" s="168"/>
      <c r="O289" s="168"/>
      <c r="P289" s="168"/>
      <c r="Q289" s="168"/>
      <c r="R289" s="168"/>
      <c r="S289" s="168"/>
      <c r="T289" s="174"/>
      <c r="AT289" s="175" t="s">
        <v>147</v>
      </c>
      <c r="AU289" s="175" t="s">
        <v>82</v>
      </c>
      <c r="AV289" s="175" t="s">
        <v>82</v>
      </c>
      <c r="AW289" s="175" t="s">
        <v>97</v>
      </c>
      <c r="AX289" s="175" t="s">
        <v>20</v>
      </c>
      <c r="AY289" s="175" t="s">
        <v>139</v>
      </c>
    </row>
    <row r="290" spans="2:65" s="6" customFormat="1" ht="15.75" customHeight="1">
      <c r="B290" s="23"/>
      <c r="C290" s="147" t="s">
        <v>359</v>
      </c>
      <c r="D290" s="147" t="s">
        <v>141</v>
      </c>
      <c r="E290" s="148" t="s">
        <v>1178</v>
      </c>
      <c r="F290" s="149" t="s">
        <v>1179</v>
      </c>
      <c r="G290" s="150" t="s">
        <v>152</v>
      </c>
      <c r="H290" s="151">
        <v>0.667</v>
      </c>
      <c r="I290" s="152"/>
      <c r="J290" s="153">
        <f>ROUND($I$290*$H$290,2)</f>
        <v>0</v>
      </c>
      <c r="K290" s="149"/>
      <c r="L290" s="43"/>
      <c r="M290" s="154"/>
      <c r="N290" s="155" t="s">
        <v>44</v>
      </c>
      <c r="O290" s="24"/>
      <c r="P290" s="156">
        <f>$O$290*$H$290</f>
        <v>0</v>
      </c>
      <c r="Q290" s="156">
        <v>2.45329</v>
      </c>
      <c r="R290" s="156">
        <f>$Q$290*$H$290</f>
        <v>1.63634443</v>
      </c>
      <c r="S290" s="156">
        <v>0</v>
      </c>
      <c r="T290" s="157">
        <f>$S$290*$H$290</f>
        <v>0</v>
      </c>
      <c r="AR290" s="93" t="s">
        <v>145</v>
      </c>
      <c r="AT290" s="93" t="s">
        <v>141</v>
      </c>
      <c r="AU290" s="93" t="s">
        <v>82</v>
      </c>
      <c r="AY290" s="6" t="s">
        <v>139</v>
      </c>
      <c r="BE290" s="158">
        <f>IF($N$290="základní",$J$290,0)</f>
        <v>0</v>
      </c>
      <c r="BF290" s="158">
        <f>IF($N$290="snížená",$J$290,0)</f>
        <v>0</v>
      </c>
      <c r="BG290" s="158">
        <f>IF($N$290="zákl. přenesená",$J$290,0)</f>
        <v>0</v>
      </c>
      <c r="BH290" s="158">
        <f>IF($N$290="sníž. přenesená",$J$290,0)</f>
        <v>0</v>
      </c>
      <c r="BI290" s="158">
        <f>IF($N$290="nulová",$J$290,0)</f>
        <v>0</v>
      </c>
      <c r="BJ290" s="93" t="s">
        <v>20</v>
      </c>
      <c r="BK290" s="158">
        <f>ROUND($I$290*$H$290,2)</f>
        <v>0</v>
      </c>
      <c r="BL290" s="93" t="s">
        <v>145</v>
      </c>
      <c r="BM290" s="93" t="s">
        <v>1180</v>
      </c>
    </row>
    <row r="291" spans="2:51" s="6" customFormat="1" ht="15.75" customHeight="1">
      <c r="B291" s="159"/>
      <c r="C291" s="160"/>
      <c r="D291" s="161" t="s">
        <v>147</v>
      </c>
      <c r="E291" s="162"/>
      <c r="F291" s="162" t="s">
        <v>1181</v>
      </c>
      <c r="G291" s="160"/>
      <c r="H291" s="160"/>
      <c r="J291" s="160"/>
      <c r="K291" s="160"/>
      <c r="L291" s="163"/>
      <c r="M291" s="164"/>
      <c r="N291" s="160"/>
      <c r="O291" s="160"/>
      <c r="P291" s="160"/>
      <c r="Q291" s="160"/>
      <c r="R291" s="160"/>
      <c r="S291" s="160"/>
      <c r="T291" s="165"/>
      <c r="AT291" s="166" t="s">
        <v>147</v>
      </c>
      <c r="AU291" s="166" t="s">
        <v>82</v>
      </c>
      <c r="AV291" s="166" t="s">
        <v>20</v>
      </c>
      <c r="AW291" s="166" t="s">
        <v>97</v>
      </c>
      <c r="AX291" s="166" t="s">
        <v>73</v>
      </c>
      <c r="AY291" s="166" t="s">
        <v>139</v>
      </c>
    </row>
    <row r="292" spans="2:51" s="6" customFormat="1" ht="15.75" customHeight="1">
      <c r="B292" s="159"/>
      <c r="C292" s="160"/>
      <c r="D292" s="169" t="s">
        <v>147</v>
      </c>
      <c r="E292" s="160"/>
      <c r="F292" s="162" t="s">
        <v>1147</v>
      </c>
      <c r="G292" s="160"/>
      <c r="H292" s="160"/>
      <c r="J292" s="160"/>
      <c r="K292" s="160"/>
      <c r="L292" s="163"/>
      <c r="M292" s="164"/>
      <c r="N292" s="160"/>
      <c r="O292" s="160"/>
      <c r="P292" s="160"/>
      <c r="Q292" s="160"/>
      <c r="R292" s="160"/>
      <c r="S292" s="160"/>
      <c r="T292" s="165"/>
      <c r="AT292" s="166" t="s">
        <v>147</v>
      </c>
      <c r="AU292" s="166" t="s">
        <v>82</v>
      </c>
      <c r="AV292" s="166" t="s">
        <v>20</v>
      </c>
      <c r="AW292" s="166" t="s">
        <v>97</v>
      </c>
      <c r="AX292" s="166" t="s">
        <v>73</v>
      </c>
      <c r="AY292" s="166" t="s">
        <v>139</v>
      </c>
    </row>
    <row r="293" spans="2:51" s="6" customFormat="1" ht="15.75" customHeight="1">
      <c r="B293" s="167"/>
      <c r="C293" s="168"/>
      <c r="D293" s="169" t="s">
        <v>147</v>
      </c>
      <c r="E293" s="168"/>
      <c r="F293" s="170" t="s">
        <v>1182</v>
      </c>
      <c r="G293" s="168"/>
      <c r="H293" s="171">
        <v>0.667</v>
      </c>
      <c r="J293" s="168"/>
      <c r="K293" s="168"/>
      <c r="L293" s="172"/>
      <c r="M293" s="173"/>
      <c r="N293" s="168"/>
      <c r="O293" s="168"/>
      <c r="P293" s="168"/>
      <c r="Q293" s="168"/>
      <c r="R293" s="168"/>
      <c r="S293" s="168"/>
      <c r="T293" s="174"/>
      <c r="AT293" s="175" t="s">
        <v>147</v>
      </c>
      <c r="AU293" s="175" t="s">
        <v>82</v>
      </c>
      <c r="AV293" s="175" t="s">
        <v>82</v>
      </c>
      <c r="AW293" s="175" t="s">
        <v>97</v>
      </c>
      <c r="AX293" s="175" t="s">
        <v>20</v>
      </c>
      <c r="AY293" s="175" t="s">
        <v>139</v>
      </c>
    </row>
    <row r="294" spans="2:65" s="6" customFormat="1" ht="15.75" customHeight="1">
      <c r="B294" s="23"/>
      <c r="C294" s="147" t="s">
        <v>366</v>
      </c>
      <c r="D294" s="147" t="s">
        <v>141</v>
      </c>
      <c r="E294" s="148" t="s">
        <v>1183</v>
      </c>
      <c r="F294" s="149" t="s">
        <v>1184</v>
      </c>
      <c r="G294" s="150" t="s">
        <v>152</v>
      </c>
      <c r="H294" s="151">
        <v>0.473</v>
      </c>
      <c r="I294" s="152"/>
      <c r="J294" s="153">
        <f>ROUND($I$294*$H$294,2)</f>
        <v>0</v>
      </c>
      <c r="K294" s="149"/>
      <c r="L294" s="43"/>
      <c r="M294" s="154"/>
      <c r="N294" s="155" t="s">
        <v>44</v>
      </c>
      <c r="O294" s="24"/>
      <c r="P294" s="156">
        <f>$O$294*$H$294</f>
        <v>0</v>
      </c>
      <c r="Q294" s="156">
        <v>2.45329</v>
      </c>
      <c r="R294" s="156">
        <f>$Q$294*$H$294</f>
        <v>1.16040617</v>
      </c>
      <c r="S294" s="156">
        <v>0</v>
      </c>
      <c r="T294" s="157">
        <f>$S$294*$H$294</f>
        <v>0</v>
      </c>
      <c r="AR294" s="93" t="s">
        <v>145</v>
      </c>
      <c r="AT294" s="93" t="s">
        <v>141</v>
      </c>
      <c r="AU294" s="93" t="s">
        <v>82</v>
      </c>
      <c r="AY294" s="6" t="s">
        <v>139</v>
      </c>
      <c r="BE294" s="158">
        <f>IF($N$294="základní",$J$294,0)</f>
        <v>0</v>
      </c>
      <c r="BF294" s="158">
        <f>IF($N$294="snížená",$J$294,0)</f>
        <v>0</v>
      </c>
      <c r="BG294" s="158">
        <f>IF($N$294="zákl. přenesená",$J$294,0)</f>
        <v>0</v>
      </c>
      <c r="BH294" s="158">
        <f>IF($N$294="sníž. přenesená",$J$294,0)</f>
        <v>0</v>
      </c>
      <c r="BI294" s="158">
        <f>IF($N$294="nulová",$J$294,0)</f>
        <v>0</v>
      </c>
      <c r="BJ294" s="93" t="s">
        <v>20</v>
      </c>
      <c r="BK294" s="158">
        <f>ROUND($I$294*$H$294,2)</f>
        <v>0</v>
      </c>
      <c r="BL294" s="93" t="s">
        <v>145</v>
      </c>
      <c r="BM294" s="93" t="s">
        <v>1185</v>
      </c>
    </row>
    <row r="295" spans="2:51" s="6" customFormat="1" ht="15.75" customHeight="1">
      <c r="B295" s="159"/>
      <c r="C295" s="160"/>
      <c r="D295" s="161" t="s">
        <v>147</v>
      </c>
      <c r="E295" s="162"/>
      <c r="F295" s="162" t="s">
        <v>1186</v>
      </c>
      <c r="G295" s="160"/>
      <c r="H295" s="160"/>
      <c r="J295" s="160"/>
      <c r="K295" s="160"/>
      <c r="L295" s="163"/>
      <c r="M295" s="164"/>
      <c r="N295" s="160"/>
      <c r="O295" s="160"/>
      <c r="P295" s="160"/>
      <c r="Q295" s="160"/>
      <c r="R295" s="160"/>
      <c r="S295" s="160"/>
      <c r="T295" s="165"/>
      <c r="AT295" s="166" t="s">
        <v>147</v>
      </c>
      <c r="AU295" s="166" t="s">
        <v>82</v>
      </c>
      <c r="AV295" s="166" t="s">
        <v>20</v>
      </c>
      <c r="AW295" s="166" t="s">
        <v>97</v>
      </c>
      <c r="AX295" s="166" t="s">
        <v>73</v>
      </c>
      <c r="AY295" s="166" t="s">
        <v>139</v>
      </c>
    </row>
    <row r="296" spans="2:51" s="6" customFormat="1" ht="15.75" customHeight="1">
      <c r="B296" s="159"/>
      <c r="C296" s="160"/>
      <c r="D296" s="169" t="s">
        <v>147</v>
      </c>
      <c r="E296" s="160"/>
      <c r="F296" s="162" t="s">
        <v>1147</v>
      </c>
      <c r="G296" s="160"/>
      <c r="H296" s="160"/>
      <c r="J296" s="160"/>
      <c r="K296" s="160"/>
      <c r="L296" s="163"/>
      <c r="M296" s="164"/>
      <c r="N296" s="160"/>
      <c r="O296" s="160"/>
      <c r="P296" s="160"/>
      <c r="Q296" s="160"/>
      <c r="R296" s="160"/>
      <c r="S296" s="160"/>
      <c r="T296" s="165"/>
      <c r="AT296" s="166" t="s">
        <v>147</v>
      </c>
      <c r="AU296" s="166" t="s">
        <v>82</v>
      </c>
      <c r="AV296" s="166" t="s">
        <v>20</v>
      </c>
      <c r="AW296" s="166" t="s">
        <v>97</v>
      </c>
      <c r="AX296" s="166" t="s">
        <v>73</v>
      </c>
      <c r="AY296" s="166" t="s">
        <v>139</v>
      </c>
    </row>
    <row r="297" spans="2:51" s="6" customFormat="1" ht="15.75" customHeight="1">
      <c r="B297" s="167"/>
      <c r="C297" s="168"/>
      <c r="D297" s="169" t="s">
        <v>147</v>
      </c>
      <c r="E297" s="168"/>
      <c r="F297" s="170" t="s">
        <v>1187</v>
      </c>
      <c r="G297" s="168"/>
      <c r="H297" s="171">
        <v>0.473</v>
      </c>
      <c r="J297" s="168"/>
      <c r="K297" s="168"/>
      <c r="L297" s="172"/>
      <c r="M297" s="173"/>
      <c r="N297" s="168"/>
      <c r="O297" s="168"/>
      <c r="P297" s="168"/>
      <c r="Q297" s="168"/>
      <c r="R297" s="168"/>
      <c r="S297" s="168"/>
      <c r="T297" s="174"/>
      <c r="AT297" s="175" t="s">
        <v>147</v>
      </c>
      <c r="AU297" s="175" t="s">
        <v>82</v>
      </c>
      <c r="AV297" s="175" t="s">
        <v>82</v>
      </c>
      <c r="AW297" s="175" t="s">
        <v>97</v>
      </c>
      <c r="AX297" s="175" t="s">
        <v>20</v>
      </c>
      <c r="AY297" s="175" t="s">
        <v>139</v>
      </c>
    </row>
    <row r="298" spans="2:65" s="6" customFormat="1" ht="15.75" customHeight="1">
      <c r="B298" s="23"/>
      <c r="C298" s="147" t="s">
        <v>370</v>
      </c>
      <c r="D298" s="147" t="s">
        <v>141</v>
      </c>
      <c r="E298" s="148" t="s">
        <v>1188</v>
      </c>
      <c r="F298" s="149" t="s">
        <v>1189</v>
      </c>
      <c r="G298" s="150" t="s">
        <v>172</v>
      </c>
      <c r="H298" s="151">
        <v>6.5</v>
      </c>
      <c r="I298" s="152"/>
      <c r="J298" s="153">
        <f>ROUND($I$298*$H$298,2)</f>
        <v>0</v>
      </c>
      <c r="K298" s="149"/>
      <c r="L298" s="43"/>
      <c r="M298" s="154"/>
      <c r="N298" s="155" t="s">
        <v>44</v>
      </c>
      <c r="O298" s="24"/>
      <c r="P298" s="156">
        <f>$O$298*$H$298</f>
        <v>0</v>
      </c>
      <c r="Q298" s="156">
        <v>0.00103</v>
      </c>
      <c r="R298" s="156">
        <f>$Q$298*$H$298</f>
        <v>0.006695</v>
      </c>
      <c r="S298" s="156">
        <v>0</v>
      </c>
      <c r="T298" s="157">
        <f>$S$298*$H$298</f>
        <v>0</v>
      </c>
      <c r="AR298" s="93" t="s">
        <v>145</v>
      </c>
      <c r="AT298" s="93" t="s">
        <v>141</v>
      </c>
      <c r="AU298" s="93" t="s">
        <v>82</v>
      </c>
      <c r="AY298" s="6" t="s">
        <v>139</v>
      </c>
      <c r="BE298" s="158">
        <f>IF($N$298="základní",$J$298,0)</f>
        <v>0</v>
      </c>
      <c r="BF298" s="158">
        <f>IF($N$298="snížená",$J$298,0)</f>
        <v>0</v>
      </c>
      <c r="BG298" s="158">
        <f>IF($N$298="zákl. přenesená",$J$298,0)</f>
        <v>0</v>
      </c>
      <c r="BH298" s="158">
        <f>IF($N$298="sníž. přenesená",$J$298,0)</f>
        <v>0</v>
      </c>
      <c r="BI298" s="158">
        <f>IF($N$298="nulová",$J$298,0)</f>
        <v>0</v>
      </c>
      <c r="BJ298" s="93" t="s">
        <v>20</v>
      </c>
      <c r="BK298" s="158">
        <f>ROUND($I$298*$H$298,2)</f>
        <v>0</v>
      </c>
      <c r="BL298" s="93" t="s">
        <v>145</v>
      </c>
      <c r="BM298" s="93" t="s">
        <v>1190</v>
      </c>
    </row>
    <row r="299" spans="2:51" s="6" customFormat="1" ht="15.75" customHeight="1">
      <c r="B299" s="159"/>
      <c r="C299" s="160"/>
      <c r="D299" s="161" t="s">
        <v>147</v>
      </c>
      <c r="E299" s="162"/>
      <c r="F299" s="162" t="s">
        <v>1191</v>
      </c>
      <c r="G299" s="160"/>
      <c r="H299" s="160"/>
      <c r="J299" s="160"/>
      <c r="K299" s="160"/>
      <c r="L299" s="163"/>
      <c r="M299" s="164"/>
      <c r="N299" s="160"/>
      <c r="O299" s="160"/>
      <c r="P299" s="160"/>
      <c r="Q299" s="160"/>
      <c r="R299" s="160"/>
      <c r="S299" s="160"/>
      <c r="T299" s="165"/>
      <c r="AT299" s="166" t="s">
        <v>147</v>
      </c>
      <c r="AU299" s="166" t="s">
        <v>82</v>
      </c>
      <c r="AV299" s="166" t="s">
        <v>20</v>
      </c>
      <c r="AW299" s="166" t="s">
        <v>97</v>
      </c>
      <c r="AX299" s="166" t="s">
        <v>73</v>
      </c>
      <c r="AY299" s="166" t="s">
        <v>139</v>
      </c>
    </row>
    <row r="300" spans="2:51" s="6" customFormat="1" ht="15.75" customHeight="1">
      <c r="B300" s="159"/>
      <c r="C300" s="160"/>
      <c r="D300" s="169" t="s">
        <v>147</v>
      </c>
      <c r="E300" s="160"/>
      <c r="F300" s="162" t="s">
        <v>1147</v>
      </c>
      <c r="G300" s="160"/>
      <c r="H300" s="160"/>
      <c r="J300" s="160"/>
      <c r="K300" s="160"/>
      <c r="L300" s="163"/>
      <c r="M300" s="164"/>
      <c r="N300" s="160"/>
      <c r="O300" s="160"/>
      <c r="P300" s="160"/>
      <c r="Q300" s="160"/>
      <c r="R300" s="160"/>
      <c r="S300" s="160"/>
      <c r="T300" s="165"/>
      <c r="AT300" s="166" t="s">
        <v>147</v>
      </c>
      <c r="AU300" s="166" t="s">
        <v>82</v>
      </c>
      <c r="AV300" s="166" t="s">
        <v>20</v>
      </c>
      <c r="AW300" s="166" t="s">
        <v>97</v>
      </c>
      <c r="AX300" s="166" t="s">
        <v>73</v>
      </c>
      <c r="AY300" s="166" t="s">
        <v>139</v>
      </c>
    </row>
    <row r="301" spans="2:51" s="6" customFormat="1" ht="15.75" customHeight="1">
      <c r="B301" s="167"/>
      <c r="C301" s="168"/>
      <c r="D301" s="169" t="s">
        <v>147</v>
      </c>
      <c r="E301" s="168"/>
      <c r="F301" s="170" t="s">
        <v>1192</v>
      </c>
      <c r="G301" s="168"/>
      <c r="H301" s="171">
        <v>3.465</v>
      </c>
      <c r="J301" s="168"/>
      <c r="K301" s="168"/>
      <c r="L301" s="172"/>
      <c r="M301" s="173"/>
      <c r="N301" s="168"/>
      <c r="O301" s="168"/>
      <c r="P301" s="168"/>
      <c r="Q301" s="168"/>
      <c r="R301" s="168"/>
      <c r="S301" s="168"/>
      <c r="T301" s="174"/>
      <c r="AT301" s="175" t="s">
        <v>147</v>
      </c>
      <c r="AU301" s="175" t="s">
        <v>82</v>
      </c>
      <c r="AV301" s="175" t="s">
        <v>82</v>
      </c>
      <c r="AW301" s="175" t="s">
        <v>97</v>
      </c>
      <c r="AX301" s="175" t="s">
        <v>73</v>
      </c>
      <c r="AY301" s="175" t="s">
        <v>139</v>
      </c>
    </row>
    <row r="302" spans="2:51" s="6" customFormat="1" ht="15.75" customHeight="1">
      <c r="B302" s="167"/>
      <c r="C302" s="168"/>
      <c r="D302" s="169" t="s">
        <v>147</v>
      </c>
      <c r="E302" s="168"/>
      <c r="F302" s="170" t="s">
        <v>1193</v>
      </c>
      <c r="G302" s="168"/>
      <c r="H302" s="171">
        <v>2.55</v>
      </c>
      <c r="J302" s="168"/>
      <c r="K302" s="168"/>
      <c r="L302" s="172"/>
      <c r="M302" s="173"/>
      <c r="N302" s="168"/>
      <c r="O302" s="168"/>
      <c r="P302" s="168"/>
      <c r="Q302" s="168"/>
      <c r="R302" s="168"/>
      <c r="S302" s="168"/>
      <c r="T302" s="174"/>
      <c r="AT302" s="175" t="s">
        <v>147</v>
      </c>
      <c r="AU302" s="175" t="s">
        <v>82</v>
      </c>
      <c r="AV302" s="175" t="s">
        <v>82</v>
      </c>
      <c r="AW302" s="175" t="s">
        <v>97</v>
      </c>
      <c r="AX302" s="175" t="s">
        <v>73</v>
      </c>
      <c r="AY302" s="175" t="s">
        <v>139</v>
      </c>
    </row>
    <row r="303" spans="2:51" s="6" customFormat="1" ht="15.75" customHeight="1">
      <c r="B303" s="167"/>
      <c r="C303" s="168"/>
      <c r="D303" s="169" t="s">
        <v>147</v>
      </c>
      <c r="E303" s="168"/>
      <c r="F303" s="170" t="s">
        <v>1194</v>
      </c>
      <c r="G303" s="168"/>
      <c r="H303" s="171">
        <v>0.485</v>
      </c>
      <c r="J303" s="168"/>
      <c r="K303" s="168"/>
      <c r="L303" s="172"/>
      <c r="M303" s="173"/>
      <c r="N303" s="168"/>
      <c r="O303" s="168"/>
      <c r="P303" s="168"/>
      <c r="Q303" s="168"/>
      <c r="R303" s="168"/>
      <c r="S303" s="168"/>
      <c r="T303" s="174"/>
      <c r="AT303" s="175" t="s">
        <v>147</v>
      </c>
      <c r="AU303" s="175" t="s">
        <v>82</v>
      </c>
      <c r="AV303" s="175" t="s">
        <v>82</v>
      </c>
      <c r="AW303" s="175" t="s">
        <v>97</v>
      </c>
      <c r="AX303" s="175" t="s">
        <v>73</v>
      </c>
      <c r="AY303" s="175" t="s">
        <v>139</v>
      </c>
    </row>
    <row r="304" spans="2:51" s="6" customFormat="1" ht="15.75" customHeight="1">
      <c r="B304" s="176"/>
      <c r="C304" s="177"/>
      <c r="D304" s="169" t="s">
        <v>147</v>
      </c>
      <c r="E304" s="177"/>
      <c r="F304" s="178" t="s">
        <v>179</v>
      </c>
      <c r="G304" s="177"/>
      <c r="H304" s="179">
        <v>6.5</v>
      </c>
      <c r="J304" s="177"/>
      <c r="K304" s="177"/>
      <c r="L304" s="180"/>
      <c r="M304" s="181"/>
      <c r="N304" s="177"/>
      <c r="O304" s="177"/>
      <c r="P304" s="177"/>
      <c r="Q304" s="177"/>
      <c r="R304" s="177"/>
      <c r="S304" s="177"/>
      <c r="T304" s="182"/>
      <c r="AT304" s="183" t="s">
        <v>147</v>
      </c>
      <c r="AU304" s="183" t="s">
        <v>82</v>
      </c>
      <c r="AV304" s="183" t="s">
        <v>145</v>
      </c>
      <c r="AW304" s="183" t="s">
        <v>97</v>
      </c>
      <c r="AX304" s="183" t="s">
        <v>20</v>
      </c>
      <c r="AY304" s="183" t="s">
        <v>139</v>
      </c>
    </row>
    <row r="305" spans="2:65" s="6" customFormat="1" ht="15.75" customHeight="1">
      <c r="B305" s="23"/>
      <c r="C305" s="147" t="s">
        <v>375</v>
      </c>
      <c r="D305" s="147" t="s">
        <v>141</v>
      </c>
      <c r="E305" s="148" t="s">
        <v>1195</v>
      </c>
      <c r="F305" s="149" t="s">
        <v>1196</v>
      </c>
      <c r="G305" s="150" t="s">
        <v>172</v>
      </c>
      <c r="H305" s="151">
        <v>6.5</v>
      </c>
      <c r="I305" s="152"/>
      <c r="J305" s="153">
        <f>ROUND($I$305*$H$305,2)</f>
        <v>0</v>
      </c>
      <c r="K305" s="149"/>
      <c r="L305" s="43"/>
      <c r="M305" s="154"/>
      <c r="N305" s="155" t="s">
        <v>44</v>
      </c>
      <c r="O305" s="24"/>
      <c r="P305" s="156">
        <f>$O$305*$H$305</f>
        <v>0</v>
      </c>
      <c r="Q305" s="156">
        <v>0</v>
      </c>
      <c r="R305" s="156">
        <f>$Q$305*$H$305</f>
        <v>0</v>
      </c>
      <c r="S305" s="156">
        <v>0</v>
      </c>
      <c r="T305" s="157">
        <f>$S$305*$H$305</f>
        <v>0</v>
      </c>
      <c r="AR305" s="93" t="s">
        <v>145</v>
      </c>
      <c r="AT305" s="93" t="s">
        <v>141</v>
      </c>
      <c r="AU305" s="93" t="s">
        <v>82</v>
      </c>
      <c r="AY305" s="6" t="s">
        <v>139</v>
      </c>
      <c r="BE305" s="158">
        <f>IF($N$305="základní",$J$305,0)</f>
        <v>0</v>
      </c>
      <c r="BF305" s="158">
        <f>IF($N$305="snížená",$J$305,0)</f>
        <v>0</v>
      </c>
      <c r="BG305" s="158">
        <f>IF($N$305="zákl. přenesená",$J$305,0)</f>
        <v>0</v>
      </c>
      <c r="BH305" s="158">
        <f>IF($N$305="sníž. přenesená",$J$305,0)</f>
        <v>0</v>
      </c>
      <c r="BI305" s="158">
        <f>IF($N$305="nulová",$J$305,0)</f>
        <v>0</v>
      </c>
      <c r="BJ305" s="93" t="s">
        <v>20</v>
      </c>
      <c r="BK305" s="158">
        <f>ROUND($I$305*$H$305,2)</f>
        <v>0</v>
      </c>
      <c r="BL305" s="93" t="s">
        <v>145</v>
      </c>
      <c r="BM305" s="93" t="s">
        <v>1197</v>
      </c>
    </row>
    <row r="306" spans="2:65" s="6" customFormat="1" ht="15.75" customHeight="1">
      <c r="B306" s="23"/>
      <c r="C306" s="150" t="s">
        <v>383</v>
      </c>
      <c r="D306" s="150" t="s">
        <v>141</v>
      </c>
      <c r="E306" s="148" t="s">
        <v>1198</v>
      </c>
      <c r="F306" s="149" t="s">
        <v>1199</v>
      </c>
      <c r="G306" s="150" t="s">
        <v>222</v>
      </c>
      <c r="H306" s="151">
        <v>0.032</v>
      </c>
      <c r="I306" s="152"/>
      <c r="J306" s="153">
        <f>ROUND($I$306*$H$306,2)</f>
        <v>0</v>
      </c>
      <c r="K306" s="149"/>
      <c r="L306" s="43"/>
      <c r="M306" s="154"/>
      <c r="N306" s="155" t="s">
        <v>44</v>
      </c>
      <c r="O306" s="24"/>
      <c r="P306" s="156">
        <f>$O$306*$H$306</f>
        <v>0</v>
      </c>
      <c r="Q306" s="156">
        <v>1.06017</v>
      </c>
      <c r="R306" s="156">
        <f>$Q$306*$H$306</f>
        <v>0.03392544</v>
      </c>
      <c r="S306" s="156">
        <v>0</v>
      </c>
      <c r="T306" s="157">
        <f>$S$306*$H$306</f>
        <v>0</v>
      </c>
      <c r="AR306" s="93" t="s">
        <v>145</v>
      </c>
      <c r="AT306" s="93" t="s">
        <v>141</v>
      </c>
      <c r="AU306" s="93" t="s">
        <v>82</v>
      </c>
      <c r="AY306" s="93" t="s">
        <v>139</v>
      </c>
      <c r="BE306" s="158">
        <f>IF($N$306="základní",$J$306,0)</f>
        <v>0</v>
      </c>
      <c r="BF306" s="158">
        <f>IF($N$306="snížená",$J$306,0)</f>
        <v>0</v>
      </c>
      <c r="BG306" s="158">
        <f>IF($N$306="zákl. přenesená",$J$306,0)</f>
        <v>0</v>
      </c>
      <c r="BH306" s="158">
        <f>IF($N$306="sníž. přenesená",$J$306,0)</f>
        <v>0</v>
      </c>
      <c r="BI306" s="158">
        <f>IF($N$306="nulová",$J$306,0)</f>
        <v>0</v>
      </c>
      <c r="BJ306" s="93" t="s">
        <v>20</v>
      </c>
      <c r="BK306" s="158">
        <f>ROUND($I$306*$H$306,2)</f>
        <v>0</v>
      </c>
      <c r="BL306" s="93" t="s">
        <v>145</v>
      </c>
      <c r="BM306" s="93" t="s">
        <v>1200</v>
      </c>
    </row>
    <row r="307" spans="2:51" s="6" customFormat="1" ht="15.75" customHeight="1">
      <c r="B307" s="159"/>
      <c r="C307" s="160"/>
      <c r="D307" s="161" t="s">
        <v>147</v>
      </c>
      <c r="E307" s="162"/>
      <c r="F307" s="162" t="s">
        <v>1201</v>
      </c>
      <c r="G307" s="160"/>
      <c r="H307" s="160"/>
      <c r="J307" s="160"/>
      <c r="K307" s="160"/>
      <c r="L307" s="163"/>
      <c r="M307" s="164"/>
      <c r="N307" s="160"/>
      <c r="O307" s="160"/>
      <c r="P307" s="160"/>
      <c r="Q307" s="160"/>
      <c r="R307" s="160"/>
      <c r="S307" s="160"/>
      <c r="T307" s="165"/>
      <c r="AT307" s="166" t="s">
        <v>147</v>
      </c>
      <c r="AU307" s="166" t="s">
        <v>82</v>
      </c>
      <c r="AV307" s="166" t="s">
        <v>20</v>
      </c>
      <c r="AW307" s="166" t="s">
        <v>97</v>
      </c>
      <c r="AX307" s="166" t="s">
        <v>73</v>
      </c>
      <c r="AY307" s="166" t="s">
        <v>139</v>
      </c>
    </row>
    <row r="308" spans="2:51" s="6" customFormat="1" ht="15.75" customHeight="1">
      <c r="B308" s="159"/>
      <c r="C308" s="160"/>
      <c r="D308" s="169" t="s">
        <v>147</v>
      </c>
      <c r="E308" s="160"/>
      <c r="F308" s="162" t="s">
        <v>1147</v>
      </c>
      <c r="G308" s="160"/>
      <c r="H308" s="160"/>
      <c r="J308" s="160"/>
      <c r="K308" s="160"/>
      <c r="L308" s="163"/>
      <c r="M308" s="164"/>
      <c r="N308" s="160"/>
      <c r="O308" s="160"/>
      <c r="P308" s="160"/>
      <c r="Q308" s="160"/>
      <c r="R308" s="160"/>
      <c r="S308" s="160"/>
      <c r="T308" s="165"/>
      <c r="AT308" s="166" t="s">
        <v>147</v>
      </c>
      <c r="AU308" s="166" t="s">
        <v>82</v>
      </c>
      <c r="AV308" s="166" t="s">
        <v>20</v>
      </c>
      <c r="AW308" s="166" t="s">
        <v>97</v>
      </c>
      <c r="AX308" s="166" t="s">
        <v>73</v>
      </c>
      <c r="AY308" s="166" t="s">
        <v>139</v>
      </c>
    </row>
    <row r="309" spans="2:51" s="6" customFormat="1" ht="15.75" customHeight="1">
      <c r="B309" s="167"/>
      <c r="C309" s="168"/>
      <c r="D309" s="169" t="s">
        <v>147</v>
      </c>
      <c r="E309" s="168"/>
      <c r="F309" s="170" t="s">
        <v>1202</v>
      </c>
      <c r="G309" s="168"/>
      <c r="H309" s="171">
        <v>0.032</v>
      </c>
      <c r="J309" s="168"/>
      <c r="K309" s="168"/>
      <c r="L309" s="172"/>
      <c r="M309" s="173"/>
      <c r="N309" s="168"/>
      <c r="O309" s="168"/>
      <c r="P309" s="168"/>
      <c r="Q309" s="168"/>
      <c r="R309" s="168"/>
      <c r="S309" s="168"/>
      <c r="T309" s="174"/>
      <c r="AT309" s="175" t="s">
        <v>147</v>
      </c>
      <c r="AU309" s="175" t="s">
        <v>82</v>
      </c>
      <c r="AV309" s="175" t="s">
        <v>82</v>
      </c>
      <c r="AW309" s="175" t="s">
        <v>97</v>
      </c>
      <c r="AX309" s="175" t="s">
        <v>20</v>
      </c>
      <c r="AY309" s="175" t="s">
        <v>139</v>
      </c>
    </row>
    <row r="310" spans="2:65" s="6" customFormat="1" ht="15.75" customHeight="1">
      <c r="B310" s="23"/>
      <c r="C310" s="147" t="s">
        <v>396</v>
      </c>
      <c r="D310" s="147" t="s">
        <v>141</v>
      </c>
      <c r="E310" s="148" t="s">
        <v>1203</v>
      </c>
      <c r="F310" s="149" t="s">
        <v>1204</v>
      </c>
      <c r="G310" s="150" t="s">
        <v>222</v>
      </c>
      <c r="H310" s="151">
        <v>0.044</v>
      </c>
      <c r="I310" s="152"/>
      <c r="J310" s="153">
        <f>ROUND($I$310*$H$310,2)</f>
        <v>0</v>
      </c>
      <c r="K310" s="149"/>
      <c r="L310" s="43"/>
      <c r="M310" s="154"/>
      <c r="N310" s="155" t="s">
        <v>44</v>
      </c>
      <c r="O310" s="24"/>
      <c r="P310" s="156">
        <f>$O$310*$H$310</f>
        <v>0</v>
      </c>
      <c r="Q310" s="156">
        <v>1.05306</v>
      </c>
      <c r="R310" s="156">
        <f>$Q$310*$H$310</f>
        <v>0.04633464</v>
      </c>
      <c r="S310" s="156">
        <v>0</v>
      </c>
      <c r="T310" s="157">
        <f>$S$310*$H$310</f>
        <v>0</v>
      </c>
      <c r="AR310" s="93" t="s">
        <v>145</v>
      </c>
      <c r="AT310" s="93" t="s">
        <v>141</v>
      </c>
      <c r="AU310" s="93" t="s">
        <v>82</v>
      </c>
      <c r="AY310" s="6" t="s">
        <v>139</v>
      </c>
      <c r="BE310" s="158">
        <f>IF($N$310="základní",$J$310,0)</f>
        <v>0</v>
      </c>
      <c r="BF310" s="158">
        <f>IF($N$310="snížená",$J$310,0)</f>
        <v>0</v>
      </c>
      <c r="BG310" s="158">
        <f>IF($N$310="zákl. přenesená",$J$310,0)</f>
        <v>0</v>
      </c>
      <c r="BH310" s="158">
        <f>IF($N$310="sníž. přenesená",$J$310,0)</f>
        <v>0</v>
      </c>
      <c r="BI310" s="158">
        <f>IF($N$310="nulová",$J$310,0)</f>
        <v>0</v>
      </c>
      <c r="BJ310" s="93" t="s">
        <v>20</v>
      </c>
      <c r="BK310" s="158">
        <f>ROUND($I$310*$H$310,2)</f>
        <v>0</v>
      </c>
      <c r="BL310" s="93" t="s">
        <v>145</v>
      </c>
      <c r="BM310" s="93" t="s">
        <v>1205</v>
      </c>
    </row>
    <row r="311" spans="2:51" s="6" customFormat="1" ht="15.75" customHeight="1">
      <c r="B311" s="159"/>
      <c r="C311" s="160"/>
      <c r="D311" s="161" t="s">
        <v>147</v>
      </c>
      <c r="E311" s="162"/>
      <c r="F311" s="162" t="s">
        <v>1181</v>
      </c>
      <c r="G311" s="160"/>
      <c r="H311" s="160"/>
      <c r="J311" s="160"/>
      <c r="K311" s="160"/>
      <c r="L311" s="163"/>
      <c r="M311" s="164"/>
      <c r="N311" s="160"/>
      <c r="O311" s="160"/>
      <c r="P311" s="160"/>
      <c r="Q311" s="160"/>
      <c r="R311" s="160"/>
      <c r="S311" s="160"/>
      <c r="T311" s="165"/>
      <c r="AT311" s="166" t="s">
        <v>147</v>
      </c>
      <c r="AU311" s="166" t="s">
        <v>82</v>
      </c>
      <c r="AV311" s="166" t="s">
        <v>20</v>
      </c>
      <c r="AW311" s="166" t="s">
        <v>97</v>
      </c>
      <c r="AX311" s="166" t="s">
        <v>73</v>
      </c>
      <c r="AY311" s="166" t="s">
        <v>139</v>
      </c>
    </row>
    <row r="312" spans="2:51" s="6" customFormat="1" ht="15.75" customHeight="1">
      <c r="B312" s="159"/>
      <c r="C312" s="160"/>
      <c r="D312" s="169" t="s">
        <v>147</v>
      </c>
      <c r="E312" s="160"/>
      <c r="F312" s="162" t="s">
        <v>1206</v>
      </c>
      <c r="G312" s="160"/>
      <c r="H312" s="160"/>
      <c r="J312" s="160"/>
      <c r="K312" s="160"/>
      <c r="L312" s="163"/>
      <c r="M312" s="164"/>
      <c r="N312" s="160"/>
      <c r="O312" s="160"/>
      <c r="P312" s="160"/>
      <c r="Q312" s="160"/>
      <c r="R312" s="160"/>
      <c r="S312" s="160"/>
      <c r="T312" s="165"/>
      <c r="AT312" s="166" t="s">
        <v>147</v>
      </c>
      <c r="AU312" s="166" t="s">
        <v>82</v>
      </c>
      <c r="AV312" s="166" t="s">
        <v>20</v>
      </c>
      <c r="AW312" s="166" t="s">
        <v>97</v>
      </c>
      <c r="AX312" s="166" t="s">
        <v>73</v>
      </c>
      <c r="AY312" s="166" t="s">
        <v>139</v>
      </c>
    </row>
    <row r="313" spans="2:51" s="6" customFormat="1" ht="15.75" customHeight="1">
      <c r="B313" s="167"/>
      <c r="C313" s="168"/>
      <c r="D313" s="169" t="s">
        <v>147</v>
      </c>
      <c r="E313" s="168"/>
      <c r="F313" s="170" t="s">
        <v>1207</v>
      </c>
      <c r="G313" s="168"/>
      <c r="H313" s="171">
        <v>0.044</v>
      </c>
      <c r="J313" s="168"/>
      <c r="K313" s="168"/>
      <c r="L313" s="172"/>
      <c r="M313" s="173"/>
      <c r="N313" s="168"/>
      <c r="O313" s="168"/>
      <c r="P313" s="168"/>
      <c r="Q313" s="168"/>
      <c r="R313" s="168"/>
      <c r="S313" s="168"/>
      <c r="T313" s="174"/>
      <c r="AT313" s="175" t="s">
        <v>147</v>
      </c>
      <c r="AU313" s="175" t="s">
        <v>82</v>
      </c>
      <c r="AV313" s="175" t="s">
        <v>82</v>
      </c>
      <c r="AW313" s="175" t="s">
        <v>97</v>
      </c>
      <c r="AX313" s="175" t="s">
        <v>20</v>
      </c>
      <c r="AY313" s="175" t="s">
        <v>139</v>
      </c>
    </row>
    <row r="314" spans="2:65" s="6" customFormat="1" ht="15.75" customHeight="1">
      <c r="B314" s="23"/>
      <c r="C314" s="147" t="s">
        <v>403</v>
      </c>
      <c r="D314" s="147" t="s">
        <v>141</v>
      </c>
      <c r="E314" s="148" t="s">
        <v>1208</v>
      </c>
      <c r="F314" s="149" t="s">
        <v>1209</v>
      </c>
      <c r="G314" s="150" t="s">
        <v>144</v>
      </c>
      <c r="H314" s="151">
        <v>6</v>
      </c>
      <c r="I314" s="152"/>
      <c r="J314" s="153">
        <f>ROUND($I$314*$H$314,2)</f>
        <v>0</v>
      </c>
      <c r="K314" s="149"/>
      <c r="L314" s="43"/>
      <c r="M314" s="154"/>
      <c r="N314" s="155" t="s">
        <v>44</v>
      </c>
      <c r="O314" s="24"/>
      <c r="P314" s="156">
        <f>$O$314*$H$314</f>
        <v>0</v>
      </c>
      <c r="Q314" s="156">
        <v>0.00115</v>
      </c>
      <c r="R314" s="156">
        <f>$Q$314*$H$314</f>
        <v>0.0069</v>
      </c>
      <c r="S314" s="156">
        <v>0</v>
      </c>
      <c r="T314" s="157">
        <f>$S$314*$H$314</f>
        <v>0</v>
      </c>
      <c r="AR314" s="93" t="s">
        <v>145</v>
      </c>
      <c r="AT314" s="93" t="s">
        <v>141</v>
      </c>
      <c r="AU314" s="93" t="s">
        <v>82</v>
      </c>
      <c r="AY314" s="6" t="s">
        <v>139</v>
      </c>
      <c r="BE314" s="158">
        <f>IF($N$314="základní",$J$314,0)</f>
        <v>0</v>
      </c>
      <c r="BF314" s="158">
        <f>IF($N$314="snížená",$J$314,0)</f>
        <v>0</v>
      </c>
      <c r="BG314" s="158">
        <f>IF($N$314="zákl. přenesená",$J$314,0)</f>
        <v>0</v>
      </c>
      <c r="BH314" s="158">
        <f>IF($N$314="sníž. přenesená",$J$314,0)</f>
        <v>0</v>
      </c>
      <c r="BI314" s="158">
        <f>IF($N$314="nulová",$J$314,0)</f>
        <v>0</v>
      </c>
      <c r="BJ314" s="93" t="s">
        <v>20</v>
      </c>
      <c r="BK314" s="158">
        <f>ROUND($I$314*$H$314,2)</f>
        <v>0</v>
      </c>
      <c r="BL314" s="93" t="s">
        <v>145</v>
      </c>
      <c r="BM314" s="93" t="s">
        <v>1210</v>
      </c>
    </row>
    <row r="315" spans="2:51" s="6" customFormat="1" ht="15.75" customHeight="1">
      <c r="B315" s="159"/>
      <c r="C315" s="160"/>
      <c r="D315" s="161" t="s">
        <v>147</v>
      </c>
      <c r="E315" s="162"/>
      <c r="F315" s="162" t="s">
        <v>1211</v>
      </c>
      <c r="G315" s="160"/>
      <c r="H315" s="160"/>
      <c r="J315" s="160"/>
      <c r="K315" s="160"/>
      <c r="L315" s="163"/>
      <c r="M315" s="164"/>
      <c r="N315" s="160"/>
      <c r="O315" s="160"/>
      <c r="P315" s="160"/>
      <c r="Q315" s="160"/>
      <c r="R315" s="160"/>
      <c r="S315" s="160"/>
      <c r="T315" s="165"/>
      <c r="AT315" s="166" t="s">
        <v>147</v>
      </c>
      <c r="AU315" s="166" t="s">
        <v>82</v>
      </c>
      <c r="AV315" s="166" t="s">
        <v>20</v>
      </c>
      <c r="AW315" s="166" t="s">
        <v>97</v>
      </c>
      <c r="AX315" s="166" t="s">
        <v>73</v>
      </c>
      <c r="AY315" s="166" t="s">
        <v>139</v>
      </c>
    </row>
    <row r="316" spans="2:51" s="6" customFormat="1" ht="15.75" customHeight="1">
      <c r="B316" s="159"/>
      <c r="C316" s="160"/>
      <c r="D316" s="169" t="s">
        <v>147</v>
      </c>
      <c r="E316" s="160"/>
      <c r="F316" s="162" t="s">
        <v>1212</v>
      </c>
      <c r="G316" s="160"/>
      <c r="H316" s="160"/>
      <c r="J316" s="160"/>
      <c r="K316" s="160"/>
      <c r="L316" s="163"/>
      <c r="M316" s="164"/>
      <c r="N316" s="160"/>
      <c r="O316" s="160"/>
      <c r="P316" s="160"/>
      <c r="Q316" s="160"/>
      <c r="R316" s="160"/>
      <c r="S316" s="160"/>
      <c r="T316" s="165"/>
      <c r="AT316" s="166" t="s">
        <v>147</v>
      </c>
      <c r="AU316" s="166" t="s">
        <v>82</v>
      </c>
      <c r="AV316" s="166" t="s">
        <v>20</v>
      </c>
      <c r="AW316" s="166" t="s">
        <v>97</v>
      </c>
      <c r="AX316" s="166" t="s">
        <v>73</v>
      </c>
      <c r="AY316" s="166" t="s">
        <v>139</v>
      </c>
    </row>
    <row r="317" spans="2:51" s="6" customFormat="1" ht="15.75" customHeight="1">
      <c r="B317" s="167"/>
      <c r="C317" s="168"/>
      <c r="D317" s="169" t="s">
        <v>147</v>
      </c>
      <c r="E317" s="168"/>
      <c r="F317" s="170" t="s">
        <v>1213</v>
      </c>
      <c r="G317" s="168"/>
      <c r="H317" s="171">
        <v>6</v>
      </c>
      <c r="J317" s="168"/>
      <c r="K317" s="168"/>
      <c r="L317" s="172"/>
      <c r="M317" s="173"/>
      <c r="N317" s="168"/>
      <c r="O317" s="168"/>
      <c r="P317" s="168"/>
      <c r="Q317" s="168"/>
      <c r="R317" s="168"/>
      <c r="S317" s="168"/>
      <c r="T317" s="174"/>
      <c r="AT317" s="175" t="s">
        <v>147</v>
      </c>
      <c r="AU317" s="175" t="s">
        <v>82</v>
      </c>
      <c r="AV317" s="175" t="s">
        <v>82</v>
      </c>
      <c r="AW317" s="175" t="s">
        <v>97</v>
      </c>
      <c r="AX317" s="175" t="s">
        <v>20</v>
      </c>
      <c r="AY317" s="175" t="s">
        <v>139</v>
      </c>
    </row>
    <row r="318" spans="2:63" s="134" customFormat="1" ht="30.75" customHeight="1">
      <c r="B318" s="135"/>
      <c r="C318" s="136"/>
      <c r="D318" s="136" t="s">
        <v>72</v>
      </c>
      <c r="E318" s="145" t="s">
        <v>396</v>
      </c>
      <c r="F318" s="145" t="s">
        <v>1214</v>
      </c>
      <c r="G318" s="136"/>
      <c r="H318" s="136"/>
      <c r="J318" s="146">
        <f>$BK$318</f>
        <v>0</v>
      </c>
      <c r="K318" s="136"/>
      <c r="L318" s="139"/>
      <c r="M318" s="140"/>
      <c r="N318" s="136"/>
      <c r="O318" s="136"/>
      <c r="P318" s="141">
        <f>SUM($P$319:$P$408)</f>
        <v>0</v>
      </c>
      <c r="Q318" s="136"/>
      <c r="R318" s="141">
        <f>SUM($R$319:$R$408)</f>
        <v>178.2526238</v>
      </c>
      <c r="S318" s="136"/>
      <c r="T318" s="142">
        <f>SUM($T$319:$T$408)</f>
        <v>0</v>
      </c>
      <c r="AR318" s="143" t="s">
        <v>20</v>
      </c>
      <c r="AT318" s="143" t="s">
        <v>72</v>
      </c>
      <c r="AU318" s="143" t="s">
        <v>20</v>
      </c>
      <c r="AY318" s="143" t="s">
        <v>139</v>
      </c>
      <c r="BK318" s="144">
        <f>SUM($BK$319:$BK$408)</f>
        <v>0</v>
      </c>
    </row>
    <row r="319" spans="2:65" s="6" customFormat="1" ht="27" customHeight="1">
      <c r="B319" s="23"/>
      <c r="C319" s="147" t="s">
        <v>409</v>
      </c>
      <c r="D319" s="147" t="s">
        <v>141</v>
      </c>
      <c r="E319" s="148" t="s">
        <v>1215</v>
      </c>
      <c r="F319" s="149" t="s">
        <v>1216</v>
      </c>
      <c r="G319" s="150" t="s">
        <v>172</v>
      </c>
      <c r="H319" s="151">
        <v>161.5</v>
      </c>
      <c r="I319" s="152"/>
      <c r="J319" s="153">
        <f>ROUND($I$319*$H$319,2)</f>
        <v>0</v>
      </c>
      <c r="K319" s="149"/>
      <c r="L319" s="43"/>
      <c r="M319" s="154"/>
      <c r="N319" s="155" t="s">
        <v>44</v>
      </c>
      <c r="O319" s="24"/>
      <c r="P319" s="156">
        <f>$O$319*$H$319</f>
        <v>0</v>
      </c>
      <c r="Q319" s="156">
        <v>0.39135</v>
      </c>
      <c r="R319" s="156">
        <f>$Q$319*$H$319</f>
        <v>63.203025</v>
      </c>
      <c r="S319" s="156">
        <v>0</v>
      </c>
      <c r="T319" s="157">
        <f>$S$319*$H$319</f>
        <v>0</v>
      </c>
      <c r="AR319" s="93" t="s">
        <v>145</v>
      </c>
      <c r="AT319" s="93" t="s">
        <v>141</v>
      </c>
      <c r="AU319" s="93" t="s">
        <v>82</v>
      </c>
      <c r="AY319" s="6" t="s">
        <v>139</v>
      </c>
      <c r="BE319" s="158">
        <f>IF($N$319="základní",$J$319,0)</f>
        <v>0</v>
      </c>
      <c r="BF319" s="158">
        <f>IF($N$319="snížená",$J$319,0)</f>
        <v>0</v>
      </c>
      <c r="BG319" s="158">
        <f>IF($N$319="zákl. přenesená",$J$319,0)</f>
        <v>0</v>
      </c>
      <c r="BH319" s="158">
        <f>IF($N$319="sníž. přenesená",$J$319,0)</f>
        <v>0</v>
      </c>
      <c r="BI319" s="158">
        <f>IF($N$319="nulová",$J$319,0)</f>
        <v>0</v>
      </c>
      <c r="BJ319" s="93" t="s">
        <v>20</v>
      </c>
      <c r="BK319" s="158">
        <f>ROUND($I$319*$H$319,2)</f>
        <v>0</v>
      </c>
      <c r="BL319" s="93" t="s">
        <v>145</v>
      </c>
      <c r="BM319" s="93" t="s">
        <v>1217</v>
      </c>
    </row>
    <row r="320" spans="2:51" s="6" customFormat="1" ht="15.75" customHeight="1">
      <c r="B320" s="159"/>
      <c r="C320" s="160"/>
      <c r="D320" s="161" t="s">
        <v>147</v>
      </c>
      <c r="E320" s="162"/>
      <c r="F320" s="162" t="s">
        <v>1218</v>
      </c>
      <c r="G320" s="160"/>
      <c r="H320" s="160"/>
      <c r="J320" s="160"/>
      <c r="K320" s="160"/>
      <c r="L320" s="163"/>
      <c r="M320" s="164"/>
      <c r="N320" s="160"/>
      <c r="O320" s="160"/>
      <c r="P320" s="160"/>
      <c r="Q320" s="160"/>
      <c r="R320" s="160"/>
      <c r="S320" s="160"/>
      <c r="T320" s="165"/>
      <c r="AT320" s="166" t="s">
        <v>147</v>
      </c>
      <c r="AU320" s="166" t="s">
        <v>82</v>
      </c>
      <c r="AV320" s="166" t="s">
        <v>20</v>
      </c>
      <c r="AW320" s="166" t="s">
        <v>97</v>
      </c>
      <c r="AX320" s="166" t="s">
        <v>73</v>
      </c>
      <c r="AY320" s="166" t="s">
        <v>139</v>
      </c>
    </row>
    <row r="321" spans="2:51" s="6" customFormat="1" ht="15.75" customHeight="1">
      <c r="B321" s="167"/>
      <c r="C321" s="168"/>
      <c r="D321" s="169" t="s">
        <v>147</v>
      </c>
      <c r="E321" s="168"/>
      <c r="F321" s="170" t="s">
        <v>1219</v>
      </c>
      <c r="G321" s="168"/>
      <c r="H321" s="171">
        <v>2.693</v>
      </c>
      <c r="J321" s="168"/>
      <c r="K321" s="168"/>
      <c r="L321" s="172"/>
      <c r="M321" s="173"/>
      <c r="N321" s="168"/>
      <c r="O321" s="168"/>
      <c r="P321" s="168"/>
      <c r="Q321" s="168"/>
      <c r="R321" s="168"/>
      <c r="S321" s="168"/>
      <c r="T321" s="174"/>
      <c r="AT321" s="175" t="s">
        <v>147</v>
      </c>
      <c r="AU321" s="175" t="s">
        <v>82</v>
      </c>
      <c r="AV321" s="175" t="s">
        <v>82</v>
      </c>
      <c r="AW321" s="175" t="s">
        <v>97</v>
      </c>
      <c r="AX321" s="175" t="s">
        <v>73</v>
      </c>
      <c r="AY321" s="175" t="s">
        <v>139</v>
      </c>
    </row>
    <row r="322" spans="2:51" s="6" customFormat="1" ht="15.75" customHeight="1">
      <c r="B322" s="167"/>
      <c r="C322" s="168"/>
      <c r="D322" s="169" t="s">
        <v>147</v>
      </c>
      <c r="E322" s="168"/>
      <c r="F322" s="170" t="s">
        <v>1220</v>
      </c>
      <c r="G322" s="168"/>
      <c r="H322" s="171">
        <v>7.481</v>
      </c>
      <c r="J322" s="168"/>
      <c r="K322" s="168"/>
      <c r="L322" s="172"/>
      <c r="M322" s="173"/>
      <c r="N322" s="168"/>
      <c r="O322" s="168"/>
      <c r="P322" s="168"/>
      <c r="Q322" s="168"/>
      <c r="R322" s="168"/>
      <c r="S322" s="168"/>
      <c r="T322" s="174"/>
      <c r="AT322" s="175" t="s">
        <v>147</v>
      </c>
      <c r="AU322" s="175" t="s">
        <v>82</v>
      </c>
      <c r="AV322" s="175" t="s">
        <v>82</v>
      </c>
      <c r="AW322" s="175" t="s">
        <v>97</v>
      </c>
      <c r="AX322" s="175" t="s">
        <v>73</v>
      </c>
      <c r="AY322" s="175" t="s">
        <v>139</v>
      </c>
    </row>
    <row r="323" spans="2:51" s="6" customFormat="1" ht="15.75" customHeight="1">
      <c r="B323" s="167"/>
      <c r="C323" s="168"/>
      <c r="D323" s="169" t="s">
        <v>147</v>
      </c>
      <c r="E323" s="168"/>
      <c r="F323" s="170" t="s">
        <v>1221</v>
      </c>
      <c r="G323" s="168"/>
      <c r="H323" s="171">
        <v>3.335</v>
      </c>
      <c r="J323" s="168"/>
      <c r="K323" s="168"/>
      <c r="L323" s="172"/>
      <c r="M323" s="173"/>
      <c r="N323" s="168"/>
      <c r="O323" s="168"/>
      <c r="P323" s="168"/>
      <c r="Q323" s="168"/>
      <c r="R323" s="168"/>
      <c r="S323" s="168"/>
      <c r="T323" s="174"/>
      <c r="AT323" s="175" t="s">
        <v>147</v>
      </c>
      <c r="AU323" s="175" t="s">
        <v>82</v>
      </c>
      <c r="AV323" s="175" t="s">
        <v>82</v>
      </c>
      <c r="AW323" s="175" t="s">
        <v>97</v>
      </c>
      <c r="AX323" s="175" t="s">
        <v>73</v>
      </c>
      <c r="AY323" s="175" t="s">
        <v>139</v>
      </c>
    </row>
    <row r="324" spans="2:51" s="6" customFormat="1" ht="15.75" customHeight="1">
      <c r="B324" s="167"/>
      <c r="C324" s="168"/>
      <c r="D324" s="169" t="s">
        <v>147</v>
      </c>
      <c r="E324" s="168"/>
      <c r="F324" s="170" t="s">
        <v>1222</v>
      </c>
      <c r="G324" s="168"/>
      <c r="H324" s="171">
        <v>25.394</v>
      </c>
      <c r="J324" s="168"/>
      <c r="K324" s="168"/>
      <c r="L324" s="172"/>
      <c r="M324" s="173"/>
      <c r="N324" s="168"/>
      <c r="O324" s="168"/>
      <c r="P324" s="168"/>
      <c r="Q324" s="168"/>
      <c r="R324" s="168"/>
      <c r="S324" s="168"/>
      <c r="T324" s="174"/>
      <c r="AT324" s="175" t="s">
        <v>147</v>
      </c>
      <c r="AU324" s="175" t="s">
        <v>82</v>
      </c>
      <c r="AV324" s="175" t="s">
        <v>82</v>
      </c>
      <c r="AW324" s="175" t="s">
        <v>97</v>
      </c>
      <c r="AX324" s="175" t="s">
        <v>73</v>
      </c>
      <c r="AY324" s="175" t="s">
        <v>139</v>
      </c>
    </row>
    <row r="325" spans="2:51" s="6" customFormat="1" ht="15.75" customHeight="1">
      <c r="B325" s="167"/>
      <c r="C325" s="168"/>
      <c r="D325" s="169" t="s">
        <v>147</v>
      </c>
      <c r="E325" s="168"/>
      <c r="F325" s="170" t="s">
        <v>1223</v>
      </c>
      <c r="G325" s="168"/>
      <c r="H325" s="171">
        <v>39.031</v>
      </c>
      <c r="J325" s="168"/>
      <c r="K325" s="168"/>
      <c r="L325" s="172"/>
      <c r="M325" s="173"/>
      <c r="N325" s="168"/>
      <c r="O325" s="168"/>
      <c r="P325" s="168"/>
      <c r="Q325" s="168"/>
      <c r="R325" s="168"/>
      <c r="S325" s="168"/>
      <c r="T325" s="174"/>
      <c r="AT325" s="175" t="s">
        <v>147</v>
      </c>
      <c r="AU325" s="175" t="s">
        <v>82</v>
      </c>
      <c r="AV325" s="175" t="s">
        <v>82</v>
      </c>
      <c r="AW325" s="175" t="s">
        <v>97</v>
      </c>
      <c r="AX325" s="175" t="s">
        <v>73</v>
      </c>
      <c r="AY325" s="175" t="s">
        <v>139</v>
      </c>
    </row>
    <row r="326" spans="2:51" s="6" customFormat="1" ht="15.75" customHeight="1">
      <c r="B326" s="167"/>
      <c r="C326" s="168"/>
      <c r="D326" s="169" t="s">
        <v>147</v>
      </c>
      <c r="E326" s="168"/>
      <c r="F326" s="170" t="s">
        <v>1224</v>
      </c>
      <c r="G326" s="168"/>
      <c r="H326" s="171">
        <v>5.087</v>
      </c>
      <c r="J326" s="168"/>
      <c r="K326" s="168"/>
      <c r="L326" s="172"/>
      <c r="M326" s="173"/>
      <c r="N326" s="168"/>
      <c r="O326" s="168"/>
      <c r="P326" s="168"/>
      <c r="Q326" s="168"/>
      <c r="R326" s="168"/>
      <c r="S326" s="168"/>
      <c r="T326" s="174"/>
      <c r="AT326" s="175" t="s">
        <v>147</v>
      </c>
      <c r="AU326" s="175" t="s">
        <v>82</v>
      </c>
      <c r="AV326" s="175" t="s">
        <v>82</v>
      </c>
      <c r="AW326" s="175" t="s">
        <v>97</v>
      </c>
      <c r="AX326" s="175" t="s">
        <v>73</v>
      </c>
      <c r="AY326" s="175" t="s">
        <v>139</v>
      </c>
    </row>
    <row r="327" spans="2:51" s="6" customFormat="1" ht="15.75" customHeight="1">
      <c r="B327" s="167"/>
      <c r="C327" s="168"/>
      <c r="D327" s="169" t="s">
        <v>147</v>
      </c>
      <c r="E327" s="168"/>
      <c r="F327" s="170" t="s">
        <v>1225</v>
      </c>
      <c r="G327" s="168"/>
      <c r="H327" s="171">
        <v>8.479</v>
      </c>
      <c r="J327" s="168"/>
      <c r="K327" s="168"/>
      <c r="L327" s="172"/>
      <c r="M327" s="173"/>
      <c r="N327" s="168"/>
      <c r="O327" s="168"/>
      <c r="P327" s="168"/>
      <c r="Q327" s="168"/>
      <c r="R327" s="168"/>
      <c r="S327" s="168"/>
      <c r="T327" s="174"/>
      <c r="AT327" s="175" t="s">
        <v>147</v>
      </c>
      <c r="AU327" s="175" t="s">
        <v>82</v>
      </c>
      <c r="AV327" s="175" t="s">
        <v>82</v>
      </c>
      <c r="AW327" s="175" t="s">
        <v>97</v>
      </c>
      <c r="AX327" s="175" t="s">
        <v>73</v>
      </c>
      <c r="AY327" s="175" t="s">
        <v>139</v>
      </c>
    </row>
    <row r="328" spans="2:51" s="6" customFormat="1" ht="15.75" customHeight="1">
      <c r="B328" s="184"/>
      <c r="C328" s="185"/>
      <c r="D328" s="169" t="s">
        <v>147</v>
      </c>
      <c r="E328" s="185"/>
      <c r="F328" s="186" t="s">
        <v>1226</v>
      </c>
      <c r="G328" s="185"/>
      <c r="H328" s="187">
        <v>91.5</v>
      </c>
      <c r="J328" s="185"/>
      <c r="K328" s="185"/>
      <c r="L328" s="188"/>
      <c r="M328" s="189"/>
      <c r="N328" s="185"/>
      <c r="O328" s="185"/>
      <c r="P328" s="185"/>
      <c r="Q328" s="185"/>
      <c r="R328" s="185"/>
      <c r="S328" s="185"/>
      <c r="T328" s="190"/>
      <c r="AT328" s="191" t="s">
        <v>147</v>
      </c>
      <c r="AU328" s="191" t="s">
        <v>82</v>
      </c>
      <c r="AV328" s="191" t="s">
        <v>157</v>
      </c>
      <c r="AW328" s="191" t="s">
        <v>97</v>
      </c>
      <c r="AX328" s="191" t="s">
        <v>73</v>
      </c>
      <c r="AY328" s="191" t="s">
        <v>139</v>
      </c>
    </row>
    <row r="329" spans="2:51" s="6" customFormat="1" ht="15.75" customHeight="1">
      <c r="B329" s="159"/>
      <c r="C329" s="160"/>
      <c r="D329" s="169" t="s">
        <v>147</v>
      </c>
      <c r="E329" s="160"/>
      <c r="F329" s="162" t="s">
        <v>1227</v>
      </c>
      <c r="G329" s="160"/>
      <c r="H329" s="160"/>
      <c r="J329" s="160"/>
      <c r="K329" s="160"/>
      <c r="L329" s="163"/>
      <c r="M329" s="164"/>
      <c r="N329" s="160"/>
      <c r="O329" s="160"/>
      <c r="P329" s="160"/>
      <c r="Q329" s="160"/>
      <c r="R329" s="160"/>
      <c r="S329" s="160"/>
      <c r="T329" s="165"/>
      <c r="AT329" s="166" t="s">
        <v>147</v>
      </c>
      <c r="AU329" s="166" t="s">
        <v>82</v>
      </c>
      <c r="AV329" s="166" t="s">
        <v>20</v>
      </c>
      <c r="AW329" s="166" t="s">
        <v>97</v>
      </c>
      <c r="AX329" s="166" t="s">
        <v>73</v>
      </c>
      <c r="AY329" s="166" t="s">
        <v>139</v>
      </c>
    </row>
    <row r="330" spans="2:51" s="6" customFormat="1" ht="15.75" customHeight="1">
      <c r="B330" s="167"/>
      <c r="C330" s="168"/>
      <c r="D330" s="169" t="s">
        <v>147</v>
      </c>
      <c r="E330" s="168"/>
      <c r="F330" s="170" t="s">
        <v>1228</v>
      </c>
      <c r="G330" s="168"/>
      <c r="H330" s="171">
        <v>51.941</v>
      </c>
      <c r="J330" s="168"/>
      <c r="K330" s="168"/>
      <c r="L330" s="172"/>
      <c r="M330" s="173"/>
      <c r="N330" s="168"/>
      <c r="O330" s="168"/>
      <c r="P330" s="168"/>
      <c r="Q330" s="168"/>
      <c r="R330" s="168"/>
      <c r="S330" s="168"/>
      <c r="T330" s="174"/>
      <c r="AT330" s="175" t="s">
        <v>147</v>
      </c>
      <c r="AU330" s="175" t="s">
        <v>82</v>
      </c>
      <c r="AV330" s="175" t="s">
        <v>82</v>
      </c>
      <c r="AW330" s="175" t="s">
        <v>97</v>
      </c>
      <c r="AX330" s="175" t="s">
        <v>73</v>
      </c>
      <c r="AY330" s="175" t="s">
        <v>139</v>
      </c>
    </row>
    <row r="331" spans="2:51" s="6" customFormat="1" ht="15.75" customHeight="1">
      <c r="B331" s="167"/>
      <c r="C331" s="168"/>
      <c r="D331" s="169" t="s">
        <v>147</v>
      </c>
      <c r="E331" s="168"/>
      <c r="F331" s="170" t="s">
        <v>1229</v>
      </c>
      <c r="G331" s="168"/>
      <c r="H331" s="171">
        <v>6.242</v>
      </c>
      <c r="J331" s="168"/>
      <c r="K331" s="168"/>
      <c r="L331" s="172"/>
      <c r="M331" s="173"/>
      <c r="N331" s="168"/>
      <c r="O331" s="168"/>
      <c r="P331" s="168"/>
      <c r="Q331" s="168"/>
      <c r="R331" s="168"/>
      <c r="S331" s="168"/>
      <c r="T331" s="174"/>
      <c r="AT331" s="175" t="s">
        <v>147</v>
      </c>
      <c r="AU331" s="175" t="s">
        <v>82</v>
      </c>
      <c r="AV331" s="175" t="s">
        <v>82</v>
      </c>
      <c r="AW331" s="175" t="s">
        <v>97</v>
      </c>
      <c r="AX331" s="175" t="s">
        <v>73</v>
      </c>
      <c r="AY331" s="175" t="s">
        <v>139</v>
      </c>
    </row>
    <row r="332" spans="2:51" s="6" customFormat="1" ht="15.75" customHeight="1">
      <c r="B332" s="167"/>
      <c r="C332" s="168"/>
      <c r="D332" s="169" t="s">
        <v>147</v>
      </c>
      <c r="E332" s="168"/>
      <c r="F332" s="170" t="s">
        <v>1230</v>
      </c>
      <c r="G332" s="168"/>
      <c r="H332" s="171">
        <v>5.258</v>
      </c>
      <c r="J332" s="168"/>
      <c r="K332" s="168"/>
      <c r="L332" s="172"/>
      <c r="M332" s="173"/>
      <c r="N332" s="168"/>
      <c r="O332" s="168"/>
      <c r="P332" s="168"/>
      <c r="Q332" s="168"/>
      <c r="R332" s="168"/>
      <c r="S332" s="168"/>
      <c r="T332" s="174"/>
      <c r="AT332" s="175" t="s">
        <v>147</v>
      </c>
      <c r="AU332" s="175" t="s">
        <v>82</v>
      </c>
      <c r="AV332" s="175" t="s">
        <v>82</v>
      </c>
      <c r="AW332" s="175" t="s">
        <v>97</v>
      </c>
      <c r="AX332" s="175" t="s">
        <v>73</v>
      </c>
      <c r="AY332" s="175" t="s">
        <v>139</v>
      </c>
    </row>
    <row r="333" spans="2:51" s="6" customFormat="1" ht="15.75" customHeight="1">
      <c r="B333" s="167"/>
      <c r="C333" s="168"/>
      <c r="D333" s="169" t="s">
        <v>147</v>
      </c>
      <c r="E333" s="168"/>
      <c r="F333" s="170" t="s">
        <v>1231</v>
      </c>
      <c r="G333" s="168"/>
      <c r="H333" s="171">
        <v>6.559</v>
      </c>
      <c r="J333" s="168"/>
      <c r="K333" s="168"/>
      <c r="L333" s="172"/>
      <c r="M333" s="173"/>
      <c r="N333" s="168"/>
      <c r="O333" s="168"/>
      <c r="P333" s="168"/>
      <c r="Q333" s="168"/>
      <c r="R333" s="168"/>
      <c r="S333" s="168"/>
      <c r="T333" s="174"/>
      <c r="AT333" s="175" t="s">
        <v>147</v>
      </c>
      <c r="AU333" s="175" t="s">
        <v>82</v>
      </c>
      <c r="AV333" s="175" t="s">
        <v>82</v>
      </c>
      <c r="AW333" s="175" t="s">
        <v>97</v>
      </c>
      <c r="AX333" s="175" t="s">
        <v>73</v>
      </c>
      <c r="AY333" s="175" t="s">
        <v>139</v>
      </c>
    </row>
    <row r="334" spans="2:51" s="6" customFormat="1" ht="15.75" customHeight="1">
      <c r="B334" s="184"/>
      <c r="C334" s="185"/>
      <c r="D334" s="169" t="s">
        <v>147</v>
      </c>
      <c r="E334" s="185"/>
      <c r="F334" s="186" t="s">
        <v>1232</v>
      </c>
      <c r="G334" s="185"/>
      <c r="H334" s="187">
        <v>70</v>
      </c>
      <c r="J334" s="185"/>
      <c r="K334" s="185"/>
      <c r="L334" s="188"/>
      <c r="M334" s="189"/>
      <c r="N334" s="185"/>
      <c r="O334" s="185"/>
      <c r="P334" s="185"/>
      <c r="Q334" s="185"/>
      <c r="R334" s="185"/>
      <c r="S334" s="185"/>
      <c r="T334" s="190"/>
      <c r="AT334" s="191" t="s">
        <v>147</v>
      </c>
      <c r="AU334" s="191" t="s">
        <v>82</v>
      </c>
      <c r="AV334" s="191" t="s">
        <v>157</v>
      </c>
      <c r="AW334" s="191" t="s">
        <v>97</v>
      </c>
      <c r="AX334" s="191" t="s">
        <v>73</v>
      </c>
      <c r="AY334" s="191" t="s">
        <v>139</v>
      </c>
    </row>
    <row r="335" spans="2:51" s="6" customFormat="1" ht="15.75" customHeight="1">
      <c r="B335" s="176"/>
      <c r="C335" s="177"/>
      <c r="D335" s="169" t="s">
        <v>147</v>
      </c>
      <c r="E335" s="177"/>
      <c r="F335" s="178" t="s">
        <v>179</v>
      </c>
      <c r="G335" s="177"/>
      <c r="H335" s="179">
        <v>161.5</v>
      </c>
      <c r="J335" s="177"/>
      <c r="K335" s="177"/>
      <c r="L335" s="180"/>
      <c r="M335" s="181"/>
      <c r="N335" s="177"/>
      <c r="O335" s="177"/>
      <c r="P335" s="177"/>
      <c r="Q335" s="177"/>
      <c r="R335" s="177"/>
      <c r="S335" s="177"/>
      <c r="T335" s="182"/>
      <c r="AT335" s="183" t="s">
        <v>147</v>
      </c>
      <c r="AU335" s="183" t="s">
        <v>82</v>
      </c>
      <c r="AV335" s="183" t="s">
        <v>145</v>
      </c>
      <c r="AW335" s="183" t="s">
        <v>97</v>
      </c>
      <c r="AX335" s="183" t="s">
        <v>20</v>
      </c>
      <c r="AY335" s="183" t="s">
        <v>139</v>
      </c>
    </row>
    <row r="336" spans="2:65" s="6" customFormat="1" ht="27" customHeight="1">
      <c r="B336" s="23"/>
      <c r="C336" s="147" t="s">
        <v>417</v>
      </c>
      <c r="D336" s="147" t="s">
        <v>141</v>
      </c>
      <c r="E336" s="148" t="s">
        <v>1233</v>
      </c>
      <c r="F336" s="149" t="s">
        <v>1234</v>
      </c>
      <c r="G336" s="150" t="s">
        <v>152</v>
      </c>
      <c r="H336" s="151">
        <v>111.5</v>
      </c>
      <c r="I336" s="152"/>
      <c r="J336" s="153">
        <f>ROUND($I$336*$H$336,2)</f>
        <v>0</v>
      </c>
      <c r="K336" s="149"/>
      <c r="L336" s="43"/>
      <c r="M336" s="154"/>
      <c r="N336" s="155" t="s">
        <v>44</v>
      </c>
      <c r="O336" s="24"/>
      <c r="P336" s="156">
        <f>$O$336*$H$336</f>
        <v>0</v>
      </c>
      <c r="Q336" s="156">
        <v>0.865</v>
      </c>
      <c r="R336" s="156">
        <f>$Q$336*$H$336</f>
        <v>96.4475</v>
      </c>
      <c r="S336" s="156">
        <v>0</v>
      </c>
      <c r="T336" s="157">
        <f>$S$336*$H$336</f>
        <v>0</v>
      </c>
      <c r="AR336" s="93" t="s">
        <v>145</v>
      </c>
      <c r="AT336" s="93" t="s">
        <v>141</v>
      </c>
      <c r="AU336" s="93" t="s">
        <v>82</v>
      </c>
      <c r="AY336" s="6" t="s">
        <v>139</v>
      </c>
      <c r="BE336" s="158">
        <f>IF($N$336="základní",$J$336,0)</f>
        <v>0</v>
      </c>
      <c r="BF336" s="158">
        <f>IF($N$336="snížená",$J$336,0)</f>
        <v>0</v>
      </c>
      <c r="BG336" s="158">
        <f>IF($N$336="zákl. přenesená",$J$336,0)</f>
        <v>0</v>
      </c>
      <c r="BH336" s="158">
        <f>IF($N$336="sníž. přenesená",$J$336,0)</f>
        <v>0</v>
      </c>
      <c r="BI336" s="158">
        <f>IF($N$336="nulová",$J$336,0)</f>
        <v>0</v>
      </c>
      <c r="BJ336" s="93" t="s">
        <v>20</v>
      </c>
      <c r="BK336" s="158">
        <f>ROUND($I$336*$H$336,2)</f>
        <v>0</v>
      </c>
      <c r="BL336" s="93" t="s">
        <v>145</v>
      </c>
      <c r="BM336" s="93" t="s">
        <v>1235</v>
      </c>
    </row>
    <row r="337" spans="2:51" s="6" customFormat="1" ht="15.75" customHeight="1">
      <c r="B337" s="159"/>
      <c r="C337" s="160"/>
      <c r="D337" s="161" t="s">
        <v>147</v>
      </c>
      <c r="E337" s="162"/>
      <c r="F337" s="162" t="s">
        <v>1236</v>
      </c>
      <c r="G337" s="160"/>
      <c r="H337" s="160"/>
      <c r="J337" s="160"/>
      <c r="K337" s="160"/>
      <c r="L337" s="163"/>
      <c r="M337" s="164"/>
      <c r="N337" s="160"/>
      <c r="O337" s="160"/>
      <c r="P337" s="160"/>
      <c r="Q337" s="160"/>
      <c r="R337" s="160"/>
      <c r="S337" s="160"/>
      <c r="T337" s="165"/>
      <c r="AT337" s="166" t="s">
        <v>147</v>
      </c>
      <c r="AU337" s="166" t="s">
        <v>82</v>
      </c>
      <c r="AV337" s="166" t="s">
        <v>20</v>
      </c>
      <c r="AW337" s="166" t="s">
        <v>97</v>
      </c>
      <c r="AX337" s="166" t="s">
        <v>73</v>
      </c>
      <c r="AY337" s="166" t="s">
        <v>139</v>
      </c>
    </row>
    <row r="338" spans="2:51" s="6" customFormat="1" ht="15.75" customHeight="1">
      <c r="B338" s="159"/>
      <c r="C338" s="160"/>
      <c r="D338" s="169" t="s">
        <v>147</v>
      </c>
      <c r="E338" s="160"/>
      <c r="F338" s="162" t="s">
        <v>1237</v>
      </c>
      <c r="G338" s="160"/>
      <c r="H338" s="160"/>
      <c r="J338" s="160"/>
      <c r="K338" s="160"/>
      <c r="L338" s="163"/>
      <c r="M338" s="164"/>
      <c r="N338" s="160"/>
      <c r="O338" s="160"/>
      <c r="P338" s="160"/>
      <c r="Q338" s="160"/>
      <c r="R338" s="160"/>
      <c r="S338" s="160"/>
      <c r="T338" s="165"/>
      <c r="AT338" s="166" t="s">
        <v>147</v>
      </c>
      <c r="AU338" s="166" t="s">
        <v>82</v>
      </c>
      <c r="AV338" s="166" t="s">
        <v>20</v>
      </c>
      <c r="AW338" s="166" t="s">
        <v>97</v>
      </c>
      <c r="AX338" s="166" t="s">
        <v>73</v>
      </c>
      <c r="AY338" s="166" t="s">
        <v>139</v>
      </c>
    </row>
    <row r="339" spans="2:51" s="6" customFormat="1" ht="15.75" customHeight="1">
      <c r="B339" s="159"/>
      <c r="C339" s="160"/>
      <c r="D339" s="169" t="s">
        <v>147</v>
      </c>
      <c r="E339" s="160"/>
      <c r="F339" s="162" t="s">
        <v>1238</v>
      </c>
      <c r="G339" s="160"/>
      <c r="H339" s="160"/>
      <c r="J339" s="160"/>
      <c r="K339" s="160"/>
      <c r="L339" s="163"/>
      <c r="M339" s="164"/>
      <c r="N339" s="160"/>
      <c r="O339" s="160"/>
      <c r="P339" s="160"/>
      <c r="Q339" s="160"/>
      <c r="R339" s="160"/>
      <c r="S339" s="160"/>
      <c r="T339" s="165"/>
      <c r="AT339" s="166" t="s">
        <v>147</v>
      </c>
      <c r="AU339" s="166" t="s">
        <v>82</v>
      </c>
      <c r="AV339" s="166" t="s">
        <v>20</v>
      </c>
      <c r="AW339" s="166" t="s">
        <v>97</v>
      </c>
      <c r="AX339" s="166" t="s">
        <v>73</v>
      </c>
      <c r="AY339" s="166" t="s">
        <v>139</v>
      </c>
    </row>
    <row r="340" spans="2:51" s="6" customFormat="1" ht="15.75" customHeight="1">
      <c r="B340" s="159"/>
      <c r="C340" s="160"/>
      <c r="D340" s="169" t="s">
        <v>147</v>
      </c>
      <c r="E340" s="160"/>
      <c r="F340" s="162" t="s">
        <v>1239</v>
      </c>
      <c r="G340" s="160"/>
      <c r="H340" s="160"/>
      <c r="J340" s="160"/>
      <c r="K340" s="160"/>
      <c r="L340" s="163"/>
      <c r="M340" s="164"/>
      <c r="N340" s="160"/>
      <c r="O340" s="160"/>
      <c r="P340" s="160"/>
      <c r="Q340" s="160"/>
      <c r="R340" s="160"/>
      <c r="S340" s="160"/>
      <c r="T340" s="165"/>
      <c r="AT340" s="166" t="s">
        <v>147</v>
      </c>
      <c r="AU340" s="166" t="s">
        <v>82</v>
      </c>
      <c r="AV340" s="166" t="s">
        <v>20</v>
      </c>
      <c r="AW340" s="166" t="s">
        <v>97</v>
      </c>
      <c r="AX340" s="166" t="s">
        <v>73</v>
      </c>
      <c r="AY340" s="166" t="s">
        <v>139</v>
      </c>
    </row>
    <row r="341" spans="2:51" s="6" customFormat="1" ht="15.75" customHeight="1">
      <c r="B341" s="159"/>
      <c r="C341" s="160"/>
      <c r="D341" s="169" t="s">
        <v>147</v>
      </c>
      <c r="E341" s="160"/>
      <c r="F341" s="162" t="s">
        <v>1240</v>
      </c>
      <c r="G341" s="160"/>
      <c r="H341" s="160"/>
      <c r="J341" s="160"/>
      <c r="K341" s="160"/>
      <c r="L341" s="163"/>
      <c r="M341" s="164"/>
      <c r="N341" s="160"/>
      <c r="O341" s="160"/>
      <c r="P341" s="160"/>
      <c r="Q341" s="160"/>
      <c r="R341" s="160"/>
      <c r="S341" s="160"/>
      <c r="T341" s="165"/>
      <c r="AT341" s="166" t="s">
        <v>147</v>
      </c>
      <c r="AU341" s="166" t="s">
        <v>82</v>
      </c>
      <c r="AV341" s="166" t="s">
        <v>20</v>
      </c>
      <c r="AW341" s="166" t="s">
        <v>97</v>
      </c>
      <c r="AX341" s="166" t="s">
        <v>73</v>
      </c>
      <c r="AY341" s="166" t="s">
        <v>139</v>
      </c>
    </row>
    <row r="342" spans="2:51" s="6" customFormat="1" ht="15.75" customHeight="1">
      <c r="B342" s="159"/>
      <c r="C342" s="160"/>
      <c r="D342" s="169" t="s">
        <v>147</v>
      </c>
      <c r="E342" s="160"/>
      <c r="F342" s="162" t="s">
        <v>1241</v>
      </c>
      <c r="G342" s="160"/>
      <c r="H342" s="160"/>
      <c r="J342" s="160"/>
      <c r="K342" s="160"/>
      <c r="L342" s="163"/>
      <c r="M342" s="164"/>
      <c r="N342" s="160"/>
      <c r="O342" s="160"/>
      <c r="P342" s="160"/>
      <c r="Q342" s="160"/>
      <c r="R342" s="160"/>
      <c r="S342" s="160"/>
      <c r="T342" s="165"/>
      <c r="AT342" s="166" t="s">
        <v>147</v>
      </c>
      <c r="AU342" s="166" t="s">
        <v>82</v>
      </c>
      <c r="AV342" s="166" t="s">
        <v>20</v>
      </c>
      <c r="AW342" s="166" t="s">
        <v>97</v>
      </c>
      <c r="AX342" s="166" t="s">
        <v>73</v>
      </c>
      <c r="AY342" s="166" t="s">
        <v>139</v>
      </c>
    </row>
    <row r="343" spans="2:51" s="6" customFormat="1" ht="15.75" customHeight="1">
      <c r="B343" s="159"/>
      <c r="C343" s="160"/>
      <c r="D343" s="169" t="s">
        <v>147</v>
      </c>
      <c r="E343" s="160"/>
      <c r="F343" s="162" t="s">
        <v>1242</v>
      </c>
      <c r="G343" s="160"/>
      <c r="H343" s="160"/>
      <c r="J343" s="160"/>
      <c r="K343" s="160"/>
      <c r="L343" s="163"/>
      <c r="M343" s="164"/>
      <c r="N343" s="160"/>
      <c r="O343" s="160"/>
      <c r="P343" s="160"/>
      <c r="Q343" s="160"/>
      <c r="R343" s="160"/>
      <c r="S343" s="160"/>
      <c r="T343" s="165"/>
      <c r="AT343" s="166" t="s">
        <v>147</v>
      </c>
      <c r="AU343" s="166" t="s">
        <v>82</v>
      </c>
      <c r="AV343" s="166" t="s">
        <v>20</v>
      </c>
      <c r="AW343" s="166" t="s">
        <v>97</v>
      </c>
      <c r="AX343" s="166" t="s">
        <v>73</v>
      </c>
      <c r="AY343" s="166" t="s">
        <v>139</v>
      </c>
    </row>
    <row r="344" spans="2:51" s="6" customFormat="1" ht="15.75" customHeight="1">
      <c r="B344" s="167"/>
      <c r="C344" s="168"/>
      <c r="D344" s="169" t="s">
        <v>147</v>
      </c>
      <c r="E344" s="168"/>
      <c r="F344" s="170" t="s">
        <v>1243</v>
      </c>
      <c r="G344" s="168"/>
      <c r="H344" s="171">
        <v>32.766</v>
      </c>
      <c r="J344" s="168"/>
      <c r="K344" s="168"/>
      <c r="L344" s="172"/>
      <c r="M344" s="173"/>
      <c r="N344" s="168"/>
      <c r="O344" s="168"/>
      <c r="P344" s="168"/>
      <c r="Q344" s="168"/>
      <c r="R344" s="168"/>
      <c r="S344" s="168"/>
      <c r="T344" s="174"/>
      <c r="AT344" s="175" t="s">
        <v>147</v>
      </c>
      <c r="AU344" s="175" t="s">
        <v>82</v>
      </c>
      <c r="AV344" s="175" t="s">
        <v>82</v>
      </c>
      <c r="AW344" s="175" t="s">
        <v>97</v>
      </c>
      <c r="AX344" s="175" t="s">
        <v>73</v>
      </c>
      <c r="AY344" s="175" t="s">
        <v>139</v>
      </c>
    </row>
    <row r="345" spans="2:51" s="6" customFormat="1" ht="15.75" customHeight="1">
      <c r="B345" s="159"/>
      <c r="C345" s="160"/>
      <c r="D345" s="169" t="s">
        <v>147</v>
      </c>
      <c r="E345" s="160"/>
      <c r="F345" s="162" t="s">
        <v>1244</v>
      </c>
      <c r="G345" s="160"/>
      <c r="H345" s="160"/>
      <c r="J345" s="160"/>
      <c r="K345" s="160"/>
      <c r="L345" s="163"/>
      <c r="M345" s="164"/>
      <c r="N345" s="160"/>
      <c r="O345" s="160"/>
      <c r="P345" s="160"/>
      <c r="Q345" s="160"/>
      <c r="R345" s="160"/>
      <c r="S345" s="160"/>
      <c r="T345" s="165"/>
      <c r="AT345" s="166" t="s">
        <v>147</v>
      </c>
      <c r="AU345" s="166" t="s">
        <v>82</v>
      </c>
      <c r="AV345" s="166" t="s">
        <v>20</v>
      </c>
      <c r="AW345" s="166" t="s">
        <v>97</v>
      </c>
      <c r="AX345" s="166" t="s">
        <v>73</v>
      </c>
      <c r="AY345" s="166" t="s">
        <v>139</v>
      </c>
    </row>
    <row r="346" spans="2:51" s="6" customFormat="1" ht="15.75" customHeight="1">
      <c r="B346" s="167"/>
      <c r="C346" s="168"/>
      <c r="D346" s="169" t="s">
        <v>147</v>
      </c>
      <c r="E346" s="168"/>
      <c r="F346" s="170" t="s">
        <v>1245</v>
      </c>
      <c r="G346" s="168"/>
      <c r="H346" s="171">
        <v>21.638</v>
      </c>
      <c r="J346" s="168"/>
      <c r="K346" s="168"/>
      <c r="L346" s="172"/>
      <c r="M346" s="173"/>
      <c r="N346" s="168"/>
      <c r="O346" s="168"/>
      <c r="P346" s="168"/>
      <c r="Q346" s="168"/>
      <c r="R346" s="168"/>
      <c r="S346" s="168"/>
      <c r="T346" s="174"/>
      <c r="AT346" s="175" t="s">
        <v>147</v>
      </c>
      <c r="AU346" s="175" t="s">
        <v>82</v>
      </c>
      <c r="AV346" s="175" t="s">
        <v>82</v>
      </c>
      <c r="AW346" s="175" t="s">
        <v>97</v>
      </c>
      <c r="AX346" s="175" t="s">
        <v>73</v>
      </c>
      <c r="AY346" s="175" t="s">
        <v>139</v>
      </c>
    </row>
    <row r="347" spans="2:51" s="6" customFormat="1" ht="15.75" customHeight="1">
      <c r="B347" s="159"/>
      <c r="C347" s="160"/>
      <c r="D347" s="169" t="s">
        <v>147</v>
      </c>
      <c r="E347" s="160"/>
      <c r="F347" s="162" t="s">
        <v>1246</v>
      </c>
      <c r="G347" s="160"/>
      <c r="H347" s="160"/>
      <c r="J347" s="160"/>
      <c r="K347" s="160"/>
      <c r="L347" s="163"/>
      <c r="M347" s="164"/>
      <c r="N347" s="160"/>
      <c r="O347" s="160"/>
      <c r="P347" s="160"/>
      <c r="Q347" s="160"/>
      <c r="R347" s="160"/>
      <c r="S347" s="160"/>
      <c r="T347" s="165"/>
      <c r="AT347" s="166" t="s">
        <v>147</v>
      </c>
      <c r="AU347" s="166" t="s">
        <v>82</v>
      </c>
      <c r="AV347" s="166" t="s">
        <v>20</v>
      </c>
      <c r="AW347" s="166" t="s">
        <v>97</v>
      </c>
      <c r="AX347" s="166" t="s">
        <v>73</v>
      </c>
      <c r="AY347" s="166" t="s">
        <v>139</v>
      </c>
    </row>
    <row r="348" spans="2:51" s="6" customFormat="1" ht="15.75" customHeight="1">
      <c r="B348" s="167"/>
      <c r="C348" s="168"/>
      <c r="D348" s="169" t="s">
        <v>147</v>
      </c>
      <c r="E348" s="168"/>
      <c r="F348" s="170" t="s">
        <v>1247</v>
      </c>
      <c r="G348" s="168"/>
      <c r="H348" s="171">
        <v>8.926</v>
      </c>
      <c r="J348" s="168"/>
      <c r="K348" s="168"/>
      <c r="L348" s="172"/>
      <c r="M348" s="173"/>
      <c r="N348" s="168"/>
      <c r="O348" s="168"/>
      <c r="P348" s="168"/>
      <c r="Q348" s="168"/>
      <c r="R348" s="168"/>
      <c r="S348" s="168"/>
      <c r="T348" s="174"/>
      <c r="AT348" s="175" t="s">
        <v>147</v>
      </c>
      <c r="AU348" s="175" t="s">
        <v>82</v>
      </c>
      <c r="AV348" s="175" t="s">
        <v>82</v>
      </c>
      <c r="AW348" s="175" t="s">
        <v>97</v>
      </c>
      <c r="AX348" s="175" t="s">
        <v>73</v>
      </c>
      <c r="AY348" s="175" t="s">
        <v>139</v>
      </c>
    </row>
    <row r="349" spans="2:51" s="6" customFormat="1" ht="15.75" customHeight="1">
      <c r="B349" s="159"/>
      <c r="C349" s="160"/>
      <c r="D349" s="169" t="s">
        <v>147</v>
      </c>
      <c r="E349" s="160"/>
      <c r="F349" s="162" t="s">
        <v>1248</v>
      </c>
      <c r="G349" s="160"/>
      <c r="H349" s="160"/>
      <c r="J349" s="160"/>
      <c r="K349" s="160"/>
      <c r="L349" s="163"/>
      <c r="M349" s="164"/>
      <c r="N349" s="160"/>
      <c r="O349" s="160"/>
      <c r="P349" s="160"/>
      <c r="Q349" s="160"/>
      <c r="R349" s="160"/>
      <c r="S349" s="160"/>
      <c r="T349" s="165"/>
      <c r="AT349" s="166" t="s">
        <v>147</v>
      </c>
      <c r="AU349" s="166" t="s">
        <v>82</v>
      </c>
      <c r="AV349" s="166" t="s">
        <v>20</v>
      </c>
      <c r="AW349" s="166" t="s">
        <v>97</v>
      </c>
      <c r="AX349" s="166" t="s">
        <v>73</v>
      </c>
      <c r="AY349" s="166" t="s">
        <v>139</v>
      </c>
    </row>
    <row r="350" spans="2:51" s="6" customFormat="1" ht="15.75" customHeight="1">
      <c r="B350" s="167"/>
      <c r="C350" s="168"/>
      <c r="D350" s="169" t="s">
        <v>147</v>
      </c>
      <c r="E350" s="168"/>
      <c r="F350" s="170" t="s">
        <v>1249</v>
      </c>
      <c r="G350" s="168"/>
      <c r="H350" s="171">
        <v>1.881</v>
      </c>
      <c r="J350" s="168"/>
      <c r="K350" s="168"/>
      <c r="L350" s="172"/>
      <c r="M350" s="173"/>
      <c r="N350" s="168"/>
      <c r="O350" s="168"/>
      <c r="P350" s="168"/>
      <c r="Q350" s="168"/>
      <c r="R350" s="168"/>
      <c r="S350" s="168"/>
      <c r="T350" s="174"/>
      <c r="AT350" s="175" t="s">
        <v>147</v>
      </c>
      <c r="AU350" s="175" t="s">
        <v>82</v>
      </c>
      <c r="AV350" s="175" t="s">
        <v>82</v>
      </c>
      <c r="AW350" s="175" t="s">
        <v>97</v>
      </c>
      <c r="AX350" s="175" t="s">
        <v>73</v>
      </c>
      <c r="AY350" s="175" t="s">
        <v>139</v>
      </c>
    </row>
    <row r="351" spans="2:51" s="6" customFormat="1" ht="15.75" customHeight="1">
      <c r="B351" s="159"/>
      <c r="C351" s="160"/>
      <c r="D351" s="169" t="s">
        <v>147</v>
      </c>
      <c r="E351" s="160"/>
      <c r="F351" s="162" t="s">
        <v>1250</v>
      </c>
      <c r="G351" s="160"/>
      <c r="H351" s="160"/>
      <c r="J351" s="160"/>
      <c r="K351" s="160"/>
      <c r="L351" s="163"/>
      <c r="M351" s="164"/>
      <c r="N351" s="160"/>
      <c r="O351" s="160"/>
      <c r="P351" s="160"/>
      <c r="Q351" s="160"/>
      <c r="R351" s="160"/>
      <c r="S351" s="160"/>
      <c r="T351" s="165"/>
      <c r="AT351" s="166" t="s">
        <v>147</v>
      </c>
      <c r="AU351" s="166" t="s">
        <v>82</v>
      </c>
      <c r="AV351" s="166" t="s">
        <v>20</v>
      </c>
      <c r="AW351" s="166" t="s">
        <v>97</v>
      </c>
      <c r="AX351" s="166" t="s">
        <v>73</v>
      </c>
      <c r="AY351" s="166" t="s">
        <v>139</v>
      </c>
    </row>
    <row r="352" spans="2:51" s="6" customFormat="1" ht="15.75" customHeight="1">
      <c r="B352" s="167"/>
      <c r="C352" s="168"/>
      <c r="D352" s="169" t="s">
        <v>147</v>
      </c>
      <c r="E352" s="168"/>
      <c r="F352" s="170" t="s">
        <v>1251</v>
      </c>
      <c r="G352" s="168"/>
      <c r="H352" s="171">
        <v>0.178</v>
      </c>
      <c r="J352" s="168"/>
      <c r="K352" s="168"/>
      <c r="L352" s="172"/>
      <c r="M352" s="173"/>
      <c r="N352" s="168"/>
      <c r="O352" s="168"/>
      <c r="P352" s="168"/>
      <c r="Q352" s="168"/>
      <c r="R352" s="168"/>
      <c r="S352" s="168"/>
      <c r="T352" s="174"/>
      <c r="AT352" s="175" t="s">
        <v>147</v>
      </c>
      <c r="AU352" s="175" t="s">
        <v>82</v>
      </c>
      <c r="AV352" s="175" t="s">
        <v>82</v>
      </c>
      <c r="AW352" s="175" t="s">
        <v>97</v>
      </c>
      <c r="AX352" s="175" t="s">
        <v>73</v>
      </c>
      <c r="AY352" s="175" t="s">
        <v>139</v>
      </c>
    </row>
    <row r="353" spans="2:51" s="6" customFormat="1" ht="15.75" customHeight="1">
      <c r="B353" s="167"/>
      <c r="C353" s="168"/>
      <c r="D353" s="169" t="s">
        <v>147</v>
      </c>
      <c r="E353" s="168"/>
      <c r="F353" s="170" t="s">
        <v>1252</v>
      </c>
      <c r="G353" s="168"/>
      <c r="H353" s="171">
        <v>6.611</v>
      </c>
      <c r="J353" s="168"/>
      <c r="K353" s="168"/>
      <c r="L353" s="172"/>
      <c r="M353" s="173"/>
      <c r="N353" s="168"/>
      <c r="O353" s="168"/>
      <c r="P353" s="168"/>
      <c r="Q353" s="168"/>
      <c r="R353" s="168"/>
      <c r="S353" s="168"/>
      <c r="T353" s="174"/>
      <c r="AT353" s="175" t="s">
        <v>147</v>
      </c>
      <c r="AU353" s="175" t="s">
        <v>82</v>
      </c>
      <c r="AV353" s="175" t="s">
        <v>82</v>
      </c>
      <c r="AW353" s="175" t="s">
        <v>97</v>
      </c>
      <c r="AX353" s="175" t="s">
        <v>73</v>
      </c>
      <c r="AY353" s="175" t="s">
        <v>139</v>
      </c>
    </row>
    <row r="354" spans="2:51" s="6" customFormat="1" ht="15.75" customHeight="1">
      <c r="B354" s="184"/>
      <c r="C354" s="185"/>
      <c r="D354" s="169" t="s">
        <v>147</v>
      </c>
      <c r="E354" s="185"/>
      <c r="F354" s="186" t="s">
        <v>1226</v>
      </c>
      <c r="G354" s="185"/>
      <c r="H354" s="187">
        <v>72</v>
      </c>
      <c r="J354" s="185"/>
      <c r="K354" s="185"/>
      <c r="L354" s="188"/>
      <c r="M354" s="189"/>
      <c r="N354" s="185"/>
      <c r="O354" s="185"/>
      <c r="P354" s="185"/>
      <c r="Q354" s="185"/>
      <c r="R354" s="185"/>
      <c r="S354" s="185"/>
      <c r="T354" s="190"/>
      <c r="AT354" s="191" t="s">
        <v>147</v>
      </c>
      <c r="AU354" s="191" t="s">
        <v>82</v>
      </c>
      <c r="AV354" s="191" t="s">
        <v>157</v>
      </c>
      <c r="AW354" s="191" t="s">
        <v>97</v>
      </c>
      <c r="AX354" s="191" t="s">
        <v>73</v>
      </c>
      <c r="AY354" s="191" t="s">
        <v>139</v>
      </c>
    </row>
    <row r="355" spans="2:51" s="6" customFormat="1" ht="15.75" customHeight="1">
      <c r="B355" s="159"/>
      <c r="C355" s="160"/>
      <c r="D355" s="169" t="s">
        <v>147</v>
      </c>
      <c r="E355" s="160"/>
      <c r="F355" s="162" t="s">
        <v>1240</v>
      </c>
      <c r="G355" s="160"/>
      <c r="H355" s="160"/>
      <c r="J355" s="160"/>
      <c r="K355" s="160"/>
      <c r="L355" s="163"/>
      <c r="M355" s="164"/>
      <c r="N355" s="160"/>
      <c r="O355" s="160"/>
      <c r="P355" s="160"/>
      <c r="Q355" s="160"/>
      <c r="R355" s="160"/>
      <c r="S355" s="160"/>
      <c r="T355" s="165"/>
      <c r="AT355" s="166" t="s">
        <v>147</v>
      </c>
      <c r="AU355" s="166" t="s">
        <v>82</v>
      </c>
      <c r="AV355" s="166" t="s">
        <v>20</v>
      </c>
      <c r="AW355" s="166" t="s">
        <v>97</v>
      </c>
      <c r="AX355" s="166" t="s">
        <v>73</v>
      </c>
      <c r="AY355" s="166" t="s">
        <v>139</v>
      </c>
    </row>
    <row r="356" spans="2:51" s="6" customFormat="1" ht="15.75" customHeight="1">
      <c r="B356" s="159"/>
      <c r="C356" s="160"/>
      <c r="D356" s="169" t="s">
        <v>147</v>
      </c>
      <c r="E356" s="160"/>
      <c r="F356" s="162" t="s">
        <v>1253</v>
      </c>
      <c r="G356" s="160"/>
      <c r="H356" s="160"/>
      <c r="J356" s="160"/>
      <c r="K356" s="160"/>
      <c r="L356" s="163"/>
      <c r="M356" s="164"/>
      <c r="N356" s="160"/>
      <c r="O356" s="160"/>
      <c r="P356" s="160"/>
      <c r="Q356" s="160"/>
      <c r="R356" s="160"/>
      <c r="S356" s="160"/>
      <c r="T356" s="165"/>
      <c r="AT356" s="166" t="s">
        <v>147</v>
      </c>
      <c r="AU356" s="166" t="s">
        <v>82</v>
      </c>
      <c r="AV356" s="166" t="s">
        <v>20</v>
      </c>
      <c r="AW356" s="166" t="s">
        <v>97</v>
      </c>
      <c r="AX356" s="166" t="s">
        <v>73</v>
      </c>
      <c r="AY356" s="166" t="s">
        <v>139</v>
      </c>
    </row>
    <row r="357" spans="2:51" s="6" customFormat="1" ht="15.75" customHeight="1">
      <c r="B357" s="159"/>
      <c r="C357" s="160"/>
      <c r="D357" s="169" t="s">
        <v>147</v>
      </c>
      <c r="E357" s="160"/>
      <c r="F357" s="162" t="s">
        <v>1242</v>
      </c>
      <c r="G357" s="160"/>
      <c r="H357" s="160"/>
      <c r="J357" s="160"/>
      <c r="K357" s="160"/>
      <c r="L357" s="163"/>
      <c r="M357" s="164"/>
      <c r="N357" s="160"/>
      <c r="O357" s="160"/>
      <c r="P357" s="160"/>
      <c r="Q357" s="160"/>
      <c r="R357" s="160"/>
      <c r="S357" s="160"/>
      <c r="T357" s="165"/>
      <c r="AT357" s="166" t="s">
        <v>147</v>
      </c>
      <c r="AU357" s="166" t="s">
        <v>82</v>
      </c>
      <c r="AV357" s="166" t="s">
        <v>20</v>
      </c>
      <c r="AW357" s="166" t="s">
        <v>97</v>
      </c>
      <c r="AX357" s="166" t="s">
        <v>73</v>
      </c>
      <c r="AY357" s="166" t="s">
        <v>139</v>
      </c>
    </row>
    <row r="358" spans="2:51" s="6" customFormat="1" ht="15.75" customHeight="1">
      <c r="B358" s="167"/>
      <c r="C358" s="168"/>
      <c r="D358" s="169" t="s">
        <v>147</v>
      </c>
      <c r="E358" s="168"/>
      <c r="F358" s="170" t="s">
        <v>1254</v>
      </c>
      <c r="G358" s="168"/>
      <c r="H358" s="171">
        <v>29.025</v>
      </c>
      <c r="J358" s="168"/>
      <c r="K358" s="168"/>
      <c r="L358" s="172"/>
      <c r="M358" s="173"/>
      <c r="N358" s="168"/>
      <c r="O358" s="168"/>
      <c r="P358" s="168"/>
      <c r="Q358" s="168"/>
      <c r="R358" s="168"/>
      <c r="S358" s="168"/>
      <c r="T358" s="174"/>
      <c r="AT358" s="175" t="s">
        <v>147</v>
      </c>
      <c r="AU358" s="175" t="s">
        <v>82</v>
      </c>
      <c r="AV358" s="175" t="s">
        <v>82</v>
      </c>
      <c r="AW358" s="175" t="s">
        <v>97</v>
      </c>
      <c r="AX358" s="175" t="s">
        <v>73</v>
      </c>
      <c r="AY358" s="175" t="s">
        <v>139</v>
      </c>
    </row>
    <row r="359" spans="2:51" s="6" customFormat="1" ht="15.75" customHeight="1">
      <c r="B359" s="159"/>
      <c r="C359" s="160"/>
      <c r="D359" s="169" t="s">
        <v>147</v>
      </c>
      <c r="E359" s="160"/>
      <c r="F359" s="162" t="s">
        <v>1244</v>
      </c>
      <c r="G359" s="160"/>
      <c r="H359" s="160"/>
      <c r="J359" s="160"/>
      <c r="K359" s="160"/>
      <c r="L359" s="163"/>
      <c r="M359" s="164"/>
      <c r="N359" s="160"/>
      <c r="O359" s="160"/>
      <c r="P359" s="160"/>
      <c r="Q359" s="160"/>
      <c r="R359" s="160"/>
      <c r="S359" s="160"/>
      <c r="T359" s="165"/>
      <c r="AT359" s="166" t="s">
        <v>147</v>
      </c>
      <c r="AU359" s="166" t="s">
        <v>82</v>
      </c>
      <c r="AV359" s="166" t="s">
        <v>20</v>
      </c>
      <c r="AW359" s="166" t="s">
        <v>97</v>
      </c>
      <c r="AX359" s="166" t="s">
        <v>73</v>
      </c>
      <c r="AY359" s="166" t="s">
        <v>139</v>
      </c>
    </row>
    <row r="360" spans="2:51" s="6" customFormat="1" ht="15.75" customHeight="1">
      <c r="B360" s="167"/>
      <c r="C360" s="168"/>
      <c r="D360" s="169" t="s">
        <v>147</v>
      </c>
      <c r="E360" s="168"/>
      <c r="F360" s="170" t="s">
        <v>1255</v>
      </c>
      <c r="G360" s="168"/>
      <c r="H360" s="171">
        <v>3.432</v>
      </c>
      <c r="J360" s="168"/>
      <c r="K360" s="168"/>
      <c r="L360" s="172"/>
      <c r="M360" s="173"/>
      <c r="N360" s="168"/>
      <c r="O360" s="168"/>
      <c r="P360" s="168"/>
      <c r="Q360" s="168"/>
      <c r="R360" s="168"/>
      <c r="S360" s="168"/>
      <c r="T360" s="174"/>
      <c r="AT360" s="175" t="s">
        <v>147</v>
      </c>
      <c r="AU360" s="175" t="s">
        <v>82</v>
      </c>
      <c r="AV360" s="175" t="s">
        <v>82</v>
      </c>
      <c r="AW360" s="175" t="s">
        <v>97</v>
      </c>
      <c r="AX360" s="175" t="s">
        <v>73</v>
      </c>
      <c r="AY360" s="175" t="s">
        <v>139</v>
      </c>
    </row>
    <row r="361" spans="2:51" s="6" customFormat="1" ht="15.75" customHeight="1">
      <c r="B361" s="159"/>
      <c r="C361" s="160"/>
      <c r="D361" s="169" t="s">
        <v>147</v>
      </c>
      <c r="E361" s="160"/>
      <c r="F361" s="162" t="s">
        <v>1246</v>
      </c>
      <c r="G361" s="160"/>
      <c r="H361" s="160"/>
      <c r="J361" s="160"/>
      <c r="K361" s="160"/>
      <c r="L361" s="163"/>
      <c r="M361" s="164"/>
      <c r="N361" s="160"/>
      <c r="O361" s="160"/>
      <c r="P361" s="160"/>
      <c r="Q361" s="160"/>
      <c r="R361" s="160"/>
      <c r="S361" s="160"/>
      <c r="T361" s="165"/>
      <c r="AT361" s="166" t="s">
        <v>147</v>
      </c>
      <c r="AU361" s="166" t="s">
        <v>82</v>
      </c>
      <c r="AV361" s="166" t="s">
        <v>20</v>
      </c>
      <c r="AW361" s="166" t="s">
        <v>97</v>
      </c>
      <c r="AX361" s="166" t="s">
        <v>73</v>
      </c>
      <c r="AY361" s="166" t="s">
        <v>139</v>
      </c>
    </row>
    <row r="362" spans="2:51" s="6" customFormat="1" ht="15.75" customHeight="1">
      <c r="B362" s="167"/>
      <c r="C362" s="168"/>
      <c r="D362" s="169" t="s">
        <v>147</v>
      </c>
      <c r="E362" s="168"/>
      <c r="F362" s="170" t="s">
        <v>1256</v>
      </c>
      <c r="G362" s="168"/>
      <c r="H362" s="171">
        <v>3.11</v>
      </c>
      <c r="J362" s="168"/>
      <c r="K362" s="168"/>
      <c r="L362" s="172"/>
      <c r="M362" s="173"/>
      <c r="N362" s="168"/>
      <c r="O362" s="168"/>
      <c r="P362" s="168"/>
      <c r="Q362" s="168"/>
      <c r="R362" s="168"/>
      <c r="S362" s="168"/>
      <c r="T362" s="174"/>
      <c r="AT362" s="175" t="s">
        <v>147</v>
      </c>
      <c r="AU362" s="175" t="s">
        <v>82</v>
      </c>
      <c r="AV362" s="175" t="s">
        <v>82</v>
      </c>
      <c r="AW362" s="175" t="s">
        <v>97</v>
      </c>
      <c r="AX362" s="175" t="s">
        <v>73</v>
      </c>
      <c r="AY362" s="175" t="s">
        <v>139</v>
      </c>
    </row>
    <row r="363" spans="2:51" s="6" customFormat="1" ht="15.75" customHeight="1">
      <c r="B363" s="167"/>
      <c r="C363" s="168"/>
      <c r="D363" s="169" t="s">
        <v>147</v>
      </c>
      <c r="E363" s="168"/>
      <c r="F363" s="170" t="s">
        <v>1257</v>
      </c>
      <c r="G363" s="168"/>
      <c r="H363" s="171">
        <v>3.933</v>
      </c>
      <c r="J363" s="168"/>
      <c r="K363" s="168"/>
      <c r="L363" s="172"/>
      <c r="M363" s="173"/>
      <c r="N363" s="168"/>
      <c r="O363" s="168"/>
      <c r="P363" s="168"/>
      <c r="Q363" s="168"/>
      <c r="R363" s="168"/>
      <c r="S363" s="168"/>
      <c r="T363" s="174"/>
      <c r="AT363" s="175" t="s">
        <v>147</v>
      </c>
      <c r="AU363" s="175" t="s">
        <v>82</v>
      </c>
      <c r="AV363" s="175" t="s">
        <v>82</v>
      </c>
      <c r="AW363" s="175" t="s">
        <v>97</v>
      </c>
      <c r="AX363" s="175" t="s">
        <v>73</v>
      </c>
      <c r="AY363" s="175" t="s">
        <v>139</v>
      </c>
    </row>
    <row r="364" spans="2:51" s="6" customFormat="1" ht="15.75" customHeight="1">
      <c r="B364" s="184"/>
      <c r="C364" s="185"/>
      <c r="D364" s="169" t="s">
        <v>147</v>
      </c>
      <c r="E364" s="185"/>
      <c r="F364" s="186" t="s">
        <v>1232</v>
      </c>
      <c r="G364" s="185"/>
      <c r="H364" s="187">
        <v>39.5</v>
      </c>
      <c r="J364" s="185"/>
      <c r="K364" s="185"/>
      <c r="L364" s="188"/>
      <c r="M364" s="189"/>
      <c r="N364" s="185"/>
      <c r="O364" s="185"/>
      <c r="P364" s="185"/>
      <c r="Q364" s="185"/>
      <c r="R364" s="185"/>
      <c r="S364" s="185"/>
      <c r="T364" s="190"/>
      <c r="AT364" s="191" t="s">
        <v>147</v>
      </c>
      <c r="AU364" s="191" t="s">
        <v>82</v>
      </c>
      <c r="AV364" s="191" t="s">
        <v>157</v>
      </c>
      <c r="AW364" s="191" t="s">
        <v>97</v>
      </c>
      <c r="AX364" s="191" t="s">
        <v>73</v>
      </c>
      <c r="AY364" s="191" t="s">
        <v>139</v>
      </c>
    </row>
    <row r="365" spans="2:51" s="6" customFormat="1" ht="15.75" customHeight="1">
      <c r="B365" s="176"/>
      <c r="C365" s="177"/>
      <c r="D365" s="169" t="s">
        <v>147</v>
      </c>
      <c r="E365" s="177"/>
      <c r="F365" s="178" t="s">
        <v>179</v>
      </c>
      <c r="G365" s="177"/>
      <c r="H365" s="179">
        <v>111.5</v>
      </c>
      <c r="J365" s="177"/>
      <c r="K365" s="177"/>
      <c r="L365" s="180"/>
      <c r="M365" s="181"/>
      <c r="N365" s="177"/>
      <c r="O365" s="177"/>
      <c r="P365" s="177"/>
      <c r="Q365" s="177"/>
      <c r="R365" s="177"/>
      <c r="S365" s="177"/>
      <c r="T365" s="182"/>
      <c r="AT365" s="183" t="s">
        <v>147</v>
      </c>
      <c r="AU365" s="183" t="s">
        <v>82</v>
      </c>
      <c r="AV365" s="183" t="s">
        <v>145</v>
      </c>
      <c r="AW365" s="183" t="s">
        <v>97</v>
      </c>
      <c r="AX365" s="183" t="s">
        <v>20</v>
      </c>
      <c r="AY365" s="183" t="s">
        <v>139</v>
      </c>
    </row>
    <row r="366" spans="2:65" s="6" customFormat="1" ht="15.75" customHeight="1">
      <c r="B366" s="23"/>
      <c r="C366" s="147" t="s">
        <v>427</v>
      </c>
      <c r="D366" s="147" t="s">
        <v>141</v>
      </c>
      <c r="E366" s="148" t="s">
        <v>1258</v>
      </c>
      <c r="F366" s="149" t="s">
        <v>1259</v>
      </c>
      <c r="G366" s="150" t="s">
        <v>152</v>
      </c>
      <c r="H366" s="151">
        <v>5.522</v>
      </c>
      <c r="I366" s="152"/>
      <c r="J366" s="153">
        <f>ROUND($I$366*$H$366,2)</f>
        <v>0</v>
      </c>
      <c r="K366" s="149"/>
      <c r="L366" s="43"/>
      <c r="M366" s="154"/>
      <c r="N366" s="155" t="s">
        <v>44</v>
      </c>
      <c r="O366" s="24"/>
      <c r="P366" s="156">
        <f>$O$366*$H$366</f>
        <v>0</v>
      </c>
      <c r="Q366" s="156">
        <v>2.2</v>
      </c>
      <c r="R366" s="156">
        <f>$Q$366*$H$366</f>
        <v>12.148400000000002</v>
      </c>
      <c r="S366" s="156">
        <v>0</v>
      </c>
      <c r="T366" s="157">
        <f>$S$366*$H$366</f>
        <v>0</v>
      </c>
      <c r="AR366" s="93" t="s">
        <v>145</v>
      </c>
      <c r="AT366" s="93" t="s">
        <v>141</v>
      </c>
      <c r="AU366" s="93" t="s">
        <v>82</v>
      </c>
      <c r="AY366" s="6" t="s">
        <v>139</v>
      </c>
      <c r="BE366" s="158">
        <f>IF($N$366="základní",$J$366,0)</f>
        <v>0</v>
      </c>
      <c r="BF366" s="158">
        <f>IF($N$366="snížená",$J$366,0)</f>
        <v>0</v>
      </c>
      <c r="BG366" s="158">
        <f>IF($N$366="zákl. přenesená",$J$366,0)</f>
        <v>0</v>
      </c>
      <c r="BH366" s="158">
        <f>IF($N$366="sníž. přenesená",$J$366,0)</f>
        <v>0</v>
      </c>
      <c r="BI366" s="158">
        <f>IF($N$366="nulová",$J$366,0)</f>
        <v>0</v>
      </c>
      <c r="BJ366" s="93" t="s">
        <v>20</v>
      </c>
      <c r="BK366" s="158">
        <f>ROUND($I$366*$H$366,2)</f>
        <v>0</v>
      </c>
      <c r="BL366" s="93" t="s">
        <v>145</v>
      </c>
      <c r="BM366" s="93" t="s">
        <v>1260</v>
      </c>
    </row>
    <row r="367" spans="2:51" s="6" customFormat="1" ht="15.75" customHeight="1">
      <c r="B367" s="159"/>
      <c r="C367" s="160"/>
      <c r="D367" s="161" t="s">
        <v>147</v>
      </c>
      <c r="E367" s="162"/>
      <c r="F367" s="162" t="s">
        <v>1261</v>
      </c>
      <c r="G367" s="160"/>
      <c r="H367" s="160"/>
      <c r="J367" s="160"/>
      <c r="K367" s="160"/>
      <c r="L367" s="163"/>
      <c r="M367" s="164"/>
      <c r="N367" s="160"/>
      <c r="O367" s="160"/>
      <c r="P367" s="160"/>
      <c r="Q367" s="160"/>
      <c r="R367" s="160"/>
      <c r="S367" s="160"/>
      <c r="T367" s="165"/>
      <c r="AT367" s="166" t="s">
        <v>147</v>
      </c>
      <c r="AU367" s="166" t="s">
        <v>82</v>
      </c>
      <c r="AV367" s="166" t="s">
        <v>20</v>
      </c>
      <c r="AW367" s="166" t="s">
        <v>97</v>
      </c>
      <c r="AX367" s="166" t="s">
        <v>73</v>
      </c>
      <c r="AY367" s="166" t="s">
        <v>139</v>
      </c>
    </row>
    <row r="368" spans="2:51" s="6" customFormat="1" ht="15.75" customHeight="1">
      <c r="B368" s="159"/>
      <c r="C368" s="160"/>
      <c r="D368" s="169" t="s">
        <v>147</v>
      </c>
      <c r="E368" s="160"/>
      <c r="F368" s="162" t="s">
        <v>1029</v>
      </c>
      <c r="G368" s="160"/>
      <c r="H368" s="160"/>
      <c r="J368" s="160"/>
      <c r="K368" s="160"/>
      <c r="L368" s="163"/>
      <c r="M368" s="164"/>
      <c r="N368" s="160"/>
      <c r="O368" s="160"/>
      <c r="P368" s="160"/>
      <c r="Q368" s="160"/>
      <c r="R368" s="160"/>
      <c r="S368" s="160"/>
      <c r="T368" s="165"/>
      <c r="AT368" s="166" t="s">
        <v>147</v>
      </c>
      <c r="AU368" s="166" t="s">
        <v>82</v>
      </c>
      <c r="AV368" s="166" t="s">
        <v>20</v>
      </c>
      <c r="AW368" s="166" t="s">
        <v>97</v>
      </c>
      <c r="AX368" s="166" t="s">
        <v>73</v>
      </c>
      <c r="AY368" s="166" t="s">
        <v>139</v>
      </c>
    </row>
    <row r="369" spans="2:51" s="6" customFormat="1" ht="15.75" customHeight="1">
      <c r="B369" s="167"/>
      <c r="C369" s="168"/>
      <c r="D369" s="169" t="s">
        <v>147</v>
      </c>
      <c r="E369" s="168"/>
      <c r="F369" s="170" t="s">
        <v>1262</v>
      </c>
      <c r="G369" s="168"/>
      <c r="H369" s="171">
        <v>3.201</v>
      </c>
      <c r="J369" s="168"/>
      <c r="K369" s="168"/>
      <c r="L369" s="172"/>
      <c r="M369" s="173"/>
      <c r="N369" s="168"/>
      <c r="O369" s="168"/>
      <c r="P369" s="168"/>
      <c r="Q369" s="168"/>
      <c r="R369" s="168"/>
      <c r="S369" s="168"/>
      <c r="T369" s="174"/>
      <c r="AT369" s="175" t="s">
        <v>147</v>
      </c>
      <c r="AU369" s="175" t="s">
        <v>82</v>
      </c>
      <c r="AV369" s="175" t="s">
        <v>82</v>
      </c>
      <c r="AW369" s="175" t="s">
        <v>97</v>
      </c>
      <c r="AX369" s="175" t="s">
        <v>73</v>
      </c>
      <c r="AY369" s="175" t="s">
        <v>139</v>
      </c>
    </row>
    <row r="370" spans="2:51" s="6" customFormat="1" ht="15.75" customHeight="1">
      <c r="B370" s="159"/>
      <c r="C370" s="160"/>
      <c r="D370" s="169" t="s">
        <v>147</v>
      </c>
      <c r="E370" s="160"/>
      <c r="F370" s="162" t="s">
        <v>1043</v>
      </c>
      <c r="G370" s="160"/>
      <c r="H370" s="160"/>
      <c r="J370" s="160"/>
      <c r="K370" s="160"/>
      <c r="L370" s="163"/>
      <c r="M370" s="164"/>
      <c r="N370" s="160"/>
      <c r="O370" s="160"/>
      <c r="P370" s="160"/>
      <c r="Q370" s="160"/>
      <c r="R370" s="160"/>
      <c r="S370" s="160"/>
      <c r="T370" s="165"/>
      <c r="AT370" s="166" t="s">
        <v>147</v>
      </c>
      <c r="AU370" s="166" t="s">
        <v>82</v>
      </c>
      <c r="AV370" s="166" t="s">
        <v>20</v>
      </c>
      <c r="AW370" s="166" t="s">
        <v>97</v>
      </c>
      <c r="AX370" s="166" t="s">
        <v>73</v>
      </c>
      <c r="AY370" s="166" t="s">
        <v>139</v>
      </c>
    </row>
    <row r="371" spans="2:51" s="6" customFormat="1" ht="15.75" customHeight="1">
      <c r="B371" s="167"/>
      <c r="C371" s="168"/>
      <c r="D371" s="169" t="s">
        <v>147</v>
      </c>
      <c r="E371" s="168"/>
      <c r="F371" s="170" t="s">
        <v>1263</v>
      </c>
      <c r="G371" s="168"/>
      <c r="H371" s="171">
        <v>2.321</v>
      </c>
      <c r="J371" s="168"/>
      <c r="K371" s="168"/>
      <c r="L371" s="172"/>
      <c r="M371" s="173"/>
      <c r="N371" s="168"/>
      <c r="O371" s="168"/>
      <c r="P371" s="168"/>
      <c r="Q371" s="168"/>
      <c r="R371" s="168"/>
      <c r="S371" s="168"/>
      <c r="T371" s="174"/>
      <c r="AT371" s="175" t="s">
        <v>147</v>
      </c>
      <c r="AU371" s="175" t="s">
        <v>82</v>
      </c>
      <c r="AV371" s="175" t="s">
        <v>82</v>
      </c>
      <c r="AW371" s="175" t="s">
        <v>97</v>
      </c>
      <c r="AX371" s="175" t="s">
        <v>73</v>
      </c>
      <c r="AY371" s="175" t="s">
        <v>139</v>
      </c>
    </row>
    <row r="372" spans="2:51" s="6" customFormat="1" ht="15.75" customHeight="1">
      <c r="B372" s="176"/>
      <c r="C372" s="177"/>
      <c r="D372" s="169" t="s">
        <v>147</v>
      </c>
      <c r="E372" s="177"/>
      <c r="F372" s="178" t="s">
        <v>179</v>
      </c>
      <c r="G372" s="177"/>
      <c r="H372" s="179">
        <v>5.522</v>
      </c>
      <c r="J372" s="177"/>
      <c r="K372" s="177"/>
      <c r="L372" s="180"/>
      <c r="M372" s="181"/>
      <c r="N372" s="177"/>
      <c r="O372" s="177"/>
      <c r="P372" s="177"/>
      <c r="Q372" s="177"/>
      <c r="R372" s="177"/>
      <c r="S372" s="177"/>
      <c r="T372" s="182"/>
      <c r="AT372" s="183" t="s">
        <v>147</v>
      </c>
      <c r="AU372" s="183" t="s">
        <v>82</v>
      </c>
      <c r="AV372" s="183" t="s">
        <v>145</v>
      </c>
      <c r="AW372" s="183" t="s">
        <v>97</v>
      </c>
      <c r="AX372" s="183" t="s">
        <v>20</v>
      </c>
      <c r="AY372" s="183" t="s">
        <v>139</v>
      </c>
    </row>
    <row r="373" spans="2:65" s="6" customFormat="1" ht="15.75" customHeight="1">
      <c r="B373" s="23"/>
      <c r="C373" s="147" t="s">
        <v>432</v>
      </c>
      <c r="D373" s="147" t="s">
        <v>141</v>
      </c>
      <c r="E373" s="148" t="s">
        <v>1264</v>
      </c>
      <c r="F373" s="149" t="s">
        <v>1265</v>
      </c>
      <c r="G373" s="150" t="s">
        <v>222</v>
      </c>
      <c r="H373" s="151">
        <v>0.337</v>
      </c>
      <c r="I373" s="152"/>
      <c r="J373" s="153">
        <f>ROUND($I$373*$H$373,2)</f>
        <v>0</v>
      </c>
      <c r="K373" s="149"/>
      <c r="L373" s="43"/>
      <c r="M373" s="154"/>
      <c r="N373" s="155" t="s">
        <v>44</v>
      </c>
      <c r="O373" s="24"/>
      <c r="P373" s="156">
        <f>$O$373*$H$373</f>
        <v>0</v>
      </c>
      <c r="Q373" s="156">
        <v>1.03</v>
      </c>
      <c r="R373" s="156">
        <f>$Q$373*$H$373</f>
        <v>0.34711000000000003</v>
      </c>
      <c r="S373" s="156">
        <v>0</v>
      </c>
      <c r="T373" s="157">
        <f>$S$373*$H$373</f>
        <v>0</v>
      </c>
      <c r="AR373" s="93" t="s">
        <v>145</v>
      </c>
      <c r="AT373" s="93" t="s">
        <v>141</v>
      </c>
      <c r="AU373" s="93" t="s">
        <v>82</v>
      </c>
      <c r="AY373" s="6" t="s">
        <v>139</v>
      </c>
      <c r="BE373" s="158">
        <f>IF($N$373="základní",$J$373,0)</f>
        <v>0</v>
      </c>
      <c r="BF373" s="158">
        <f>IF($N$373="snížená",$J$373,0)</f>
        <v>0</v>
      </c>
      <c r="BG373" s="158">
        <f>IF($N$373="zákl. přenesená",$J$373,0)</f>
        <v>0</v>
      </c>
      <c r="BH373" s="158">
        <f>IF($N$373="sníž. přenesená",$J$373,0)</f>
        <v>0</v>
      </c>
      <c r="BI373" s="158">
        <f>IF($N$373="nulová",$J$373,0)</f>
        <v>0</v>
      </c>
      <c r="BJ373" s="93" t="s">
        <v>20</v>
      </c>
      <c r="BK373" s="158">
        <f>ROUND($I$373*$H$373,2)</f>
        <v>0</v>
      </c>
      <c r="BL373" s="93" t="s">
        <v>145</v>
      </c>
      <c r="BM373" s="93" t="s">
        <v>1266</v>
      </c>
    </row>
    <row r="374" spans="2:51" s="6" customFormat="1" ht="15.75" customHeight="1">
      <c r="B374" s="159"/>
      <c r="C374" s="160"/>
      <c r="D374" s="161" t="s">
        <v>147</v>
      </c>
      <c r="E374" s="162"/>
      <c r="F374" s="162" t="s">
        <v>1267</v>
      </c>
      <c r="G374" s="160"/>
      <c r="H374" s="160"/>
      <c r="J374" s="160"/>
      <c r="K374" s="160"/>
      <c r="L374" s="163"/>
      <c r="M374" s="164"/>
      <c r="N374" s="160"/>
      <c r="O374" s="160"/>
      <c r="P374" s="160"/>
      <c r="Q374" s="160"/>
      <c r="R374" s="160"/>
      <c r="S374" s="160"/>
      <c r="T374" s="165"/>
      <c r="AT374" s="166" t="s">
        <v>147</v>
      </c>
      <c r="AU374" s="166" t="s">
        <v>82</v>
      </c>
      <c r="AV374" s="166" t="s">
        <v>20</v>
      </c>
      <c r="AW374" s="166" t="s">
        <v>97</v>
      </c>
      <c r="AX374" s="166" t="s">
        <v>73</v>
      </c>
      <c r="AY374" s="166" t="s">
        <v>139</v>
      </c>
    </row>
    <row r="375" spans="2:51" s="6" customFormat="1" ht="15.75" customHeight="1">
      <c r="B375" s="159"/>
      <c r="C375" s="160"/>
      <c r="D375" s="169" t="s">
        <v>147</v>
      </c>
      <c r="E375" s="160"/>
      <c r="F375" s="162" t="s">
        <v>1268</v>
      </c>
      <c r="G375" s="160"/>
      <c r="H375" s="160"/>
      <c r="J375" s="160"/>
      <c r="K375" s="160"/>
      <c r="L375" s="163"/>
      <c r="M375" s="164"/>
      <c r="N375" s="160"/>
      <c r="O375" s="160"/>
      <c r="P375" s="160"/>
      <c r="Q375" s="160"/>
      <c r="R375" s="160"/>
      <c r="S375" s="160"/>
      <c r="T375" s="165"/>
      <c r="AT375" s="166" t="s">
        <v>147</v>
      </c>
      <c r="AU375" s="166" t="s">
        <v>82</v>
      </c>
      <c r="AV375" s="166" t="s">
        <v>20</v>
      </c>
      <c r="AW375" s="166" t="s">
        <v>97</v>
      </c>
      <c r="AX375" s="166" t="s">
        <v>73</v>
      </c>
      <c r="AY375" s="166" t="s">
        <v>139</v>
      </c>
    </row>
    <row r="376" spans="2:51" s="6" customFormat="1" ht="15.75" customHeight="1">
      <c r="B376" s="159"/>
      <c r="C376" s="160"/>
      <c r="D376" s="169" t="s">
        <v>147</v>
      </c>
      <c r="E376" s="160"/>
      <c r="F376" s="162" t="s">
        <v>1269</v>
      </c>
      <c r="G376" s="160"/>
      <c r="H376" s="160"/>
      <c r="J376" s="160"/>
      <c r="K376" s="160"/>
      <c r="L376" s="163"/>
      <c r="M376" s="164"/>
      <c r="N376" s="160"/>
      <c r="O376" s="160"/>
      <c r="P376" s="160"/>
      <c r="Q376" s="160"/>
      <c r="R376" s="160"/>
      <c r="S376" s="160"/>
      <c r="T376" s="165"/>
      <c r="AT376" s="166" t="s">
        <v>147</v>
      </c>
      <c r="AU376" s="166" t="s">
        <v>82</v>
      </c>
      <c r="AV376" s="166" t="s">
        <v>20</v>
      </c>
      <c r="AW376" s="166" t="s">
        <v>97</v>
      </c>
      <c r="AX376" s="166" t="s">
        <v>73</v>
      </c>
      <c r="AY376" s="166" t="s">
        <v>139</v>
      </c>
    </row>
    <row r="377" spans="2:51" s="6" customFormat="1" ht="15.75" customHeight="1">
      <c r="B377" s="167"/>
      <c r="C377" s="168"/>
      <c r="D377" s="169" t="s">
        <v>147</v>
      </c>
      <c r="E377" s="168"/>
      <c r="F377" s="170" t="s">
        <v>1270</v>
      </c>
      <c r="G377" s="168"/>
      <c r="H377" s="171">
        <v>0.2</v>
      </c>
      <c r="J377" s="168"/>
      <c r="K377" s="168"/>
      <c r="L377" s="172"/>
      <c r="M377" s="173"/>
      <c r="N377" s="168"/>
      <c r="O377" s="168"/>
      <c r="P377" s="168"/>
      <c r="Q377" s="168"/>
      <c r="R377" s="168"/>
      <c r="S377" s="168"/>
      <c r="T377" s="174"/>
      <c r="AT377" s="175" t="s">
        <v>147</v>
      </c>
      <c r="AU377" s="175" t="s">
        <v>82</v>
      </c>
      <c r="AV377" s="175" t="s">
        <v>82</v>
      </c>
      <c r="AW377" s="175" t="s">
        <v>97</v>
      </c>
      <c r="AX377" s="175" t="s">
        <v>73</v>
      </c>
      <c r="AY377" s="175" t="s">
        <v>139</v>
      </c>
    </row>
    <row r="378" spans="2:51" s="6" customFormat="1" ht="15.75" customHeight="1">
      <c r="B378" s="159"/>
      <c r="C378" s="160"/>
      <c r="D378" s="169" t="s">
        <v>147</v>
      </c>
      <c r="E378" s="160"/>
      <c r="F378" s="162" t="s">
        <v>1271</v>
      </c>
      <c r="G378" s="160"/>
      <c r="H378" s="160"/>
      <c r="J378" s="160"/>
      <c r="K378" s="160"/>
      <c r="L378" s="163"/>
      <c r="M378" s="164"/>
      <c r="N378" s="160"/>
      <c r="O378" s="160"/>
      <c r="P378" s="160"/>
      <c r="Q378" s="160"/>
      <c r="R378" s="160"/>
      <c r="S378" s="160"/>
      <c r="T378" s="165"/>
      <c r="AT378" s="166" t="s">
        <v>147</v>
      </c>
      <c r="AU378" s="166" t="s">
        <v>82</v>
      </c>
      <c r="AV378" s="166" t="s">
        <v>20</v>
      </c>
      <c r="AW378" s="166" t="s">
        <v>97</v>
      </c>
      <c r="AX378" s="166" t="s">
        <v>73</v>
      </c>
      <c r="AY378" s="166" t="s">
        <v>139</v>
      </c>
    </row>
    <row r="379" spans="2:51" s="6" customFormat="1" ht="15.75" customHeight="1">
      <c r="B379" s="167"/>
      <c r="C379" s="168"/>
      <c r="D379" s="169" t="s">
        <v>147</v>
      </c>
      <c r="E379" s="168"/>
      <c r="F379" s="170" t="s">
        <v>1272</v>
      </c>
      <c r="G379" s="168"/>
      <c r="H379" s="171">
        <v>0.137</v>
      </c>
      <c r="J379" s="168"/>
      <c r="K379" s="168"/>
      <c r="L379" s="172"/>
      <c r="M379" s="173"/>
      <c r="N379" s="168"/>
      <c r="O379" s="168"/>
      <c r="P379" s="168"/>
      <c r="Q379" s="168"/>
      <c r="R379" s="168"/>
      <c r="S379" s="168"/>
      <c r="T379" s="174"/>
      <c r="AT379" s="175" t="s">
        <v>147</v>
      </c>
      <c r="AU379" s="175" t="s">
        <v>82</v>
      </c>
      <c r="AV379" s="175" t="s">
        <v>82</v>
      </c>
      <c r="AW379" s="175" t="s">
        <v>97</v>
      </c>
      <c r="AX379" s="175" t="s">
        <v>73</v>
      </c>
      <c r="AY379" s="175" t="s">
        <v>139</v>
      </c>
    </row>
    <row r="380" spans="2:51" s="6" customFormat="1" ht="15.75" customHeight="1">
      <c r="B380" s="176"/>
      <c r="C380" s="177"/>
      <c r="D380" s="169" t="s">
        <v>147</v>
      </c>
      <c r="E380" s="177"/>
      <c r="F380" s="178" t="s">
        <v>179</v>
      </c>
      <c r="G380" s="177"/>
      <c r="H380" s="179">
        <v>0.337</v>
      </c>
      <c r="J380" s="177"/>
      <c r="K380" s="177"/>
      <c r="L380" s="180"/>
      <c r="M380" s="181"/>
      <c r="N380" s="177"/>
      <c r="O380" s="177"/>
      <c r="P380" s="177"/>
      <c r="Q380" s="177"/>
      <c r="R380" s="177"/>
      <c r="S380" s="177"/>
      <c r="T380" s="182"/>
      <c r="AT380" s="183" t="s">
        <v>147</v>
      </c>
      <c r="AU380" s="183" t="s">
        <v>82</v>
      </c>
      <c r="AV380" s="183" t="s">
        <v>145</v>
      </c>
      <c r="AW380" s="183" t="s">
        <v>97</v>
      </c>
      <c r="AX380" s="183" t="s">
        <v>20</v>
      </c>
      <c r="AY380" s="183" t="s">
        <v>139</v>
      </c>
    </row>
    <row r="381" spans="2:65" s="6" customFormat="1" ht="15.75" customHeight="1">
      <c r="B381" s="23"/>
      <c r="C381" s="147" t="s">
        <v>436</v>
      </c>
      <c r="D381" s="147" t="s">
        <v>141</v>
      </c>
      <c r="E381" s="148" t="s">
        <v>1273</v>
      </c>
      <c r="F381" s="149" t="s">
        <v>1274</v>
      </c>
      <c r="G381" s="150" t="s">
        <v>339</v>
      </c>
      <c r="H381" s="151">
        <v>81</v>
      </c>
      <c r="I381" s="152"/>
      <c r="J381" s="153">
        <f>ROUND($I$381*$H$381,2)</f>
        <v>0</v>
      </c>
      <c r="K381" s="149"/>
      <c r="L381" s="43"/>
      <c r="M381" s="154"/>
      <c r="N381" s="155" t="s">
        <v>44</v>
      </c>
      <c r="O381" s="24"/>
      <c r="P381" s="156">
        <f>$O$381*$H$381</f>
        <v>0</v>
      </c>
      <c r="Q381" s="156">
        <v>0.0002048</v>
      </c>
      <c r="R381" s="156">
        <f>$Q$381*$H$381</f>
        <v>0.0165888</v>
      </c>
      <c r="S381" s="156">
        <v>0</v>
      </c>
      <c r="T381" s="157">
        <f>$S$381*$H$381</f>
        <v>0</v>
      </c>
      <c r="AR381" s="93" t="s">
        <v>145</v>
      </c>
      <c r="AT381" s="93" t="s">
        <v>141</v>
      </c>
      <c r="AU381" s="93" t="s">
        <v>82</v>
      </c>
      <c r="AY381" s="6" t="s">
        <v>139</v>
      </c>
      <c r="BE381" s="158">
        <f>IF($N$381="základní",$J$381,0)</f>
        <v>0</v>
      </c>
      <c r="BF381" s="158">
        <f>IF($N$381="snížená",$J$381,0)</f>
        <v>0</v>
      </c>
      <c r="BG381" s="158">
        <f>IF($N$381="zákl. přenesená",$J$381,0)</f>
        <v>0</v>
      </c>
      <c r="BH381" s="158">
        <f>IF($N$381="sníž. přenesená",$J$381,0)</f>
        <v>0</v>
      </c>
      <c r="BI381" s="158">
        <f>IF($N$381="nulová",$J$381,0)</f>
        <v>0</v>
      </c>
      <c r="BJ381" s="93" t="s">
        <v>20</v>
      </c>
      <c r="BK381" s="158">
        <f>ROUND($I$381*$H$381,2)</f>
        <v>0</v>
      </c>
      <c r="BL381" s="93" t="s">
        <v>145</v>
      </c>
      <c r="BM381" s="93" t="s">
        <v>1275</v>
      </c>
    </row>
    <row r="382" spans="2:51" s="6" customFormat="1" ht="15.75" customHeight="1">
      <c r="B382" s="159"/>
      <c r="C382" s="160"/>
      <c r="D382" s="161" t="s">
        <v>147</v>
      </c>
      <c r="E382" s="162"/>
      <c r="F382" s="162" t="s">
        <v>1029</v>
      </c>
      <c r="G382" s="160"/>
      <c r="H382" s="160"/>
      <c r="J382" s="160"/>
      <c r="K382" s="160"/>
      <c r="L382" s="163"/>
      <c r="M382" s="164"/>
      <c r="N382" s="160"/>
      <c r="O382" s="160"/>
      <c r="P382" s="160"/>
      <c r="Q382" s="160"/>
      <c r="R382" s="160"/>
      <c r="S382" s="160"/>
      <c r="T382" s="165"/>
      <c r="AT382" s="166" t="s">
        <v>147</v>
      </c>
      <c r="AU382" s="166" t="s">
        <v>82</v>
      </c>
      <c r="AV382" s="166" t="s">
        <v>20</v>
      </c>
      <c r="AW382" s="166" t="s">
        <v>97</v>
      </c>
      <c r="AX382" s="166" t="s">
        <v>73</v>
      </c>
      <c r="AY382" s="166" t="s">
        <v>139</v>
      </c>
    </row>
    <row r="383" spans="2:51" s="6" customFormat="1" ht="15.75" customHeight="1">
      <c r="B383" s="167"/>
      <c r="C383" s="168"/>
      <c r="D383" s="169" t="s">
        <v>147</v>
      </c>
      <c r="E383" s="168"/>
      <c r="F383" s="170" t="s">
        <v>1276</v>
      </c>
      <c r="G383" s="168"/>
      <c r="H383" s="171">
        <v>47</v>
      </c>
      <c r="J383" s="168"/>
      <c r="K383" s="168"/>
      <c r="L383" s="172"/>
      <c r="M383" s="173"/>
      <c r="N383" s="168"/>
      <c r="O383" s="168"/>
      <c r="P383" s="168"/>
      <c r="Q383" s="168"/>
      <c r="R383" s="168"/>
      <c r="S383" s="168"/>
      <c r="T383" s="174"/>
      <c r="AT383" s="175" t="s">
        <v>147</v>
      </c>
      <c r="AU383" s="175" t="s">
        <v>82</v>
      </c>
      <c r="AV383" s="175" t="s">
        <v>82</v>
      </c>
      <c r="AW383" s="175" t="s">
        <v>97</v>
      </c>
      <c r="AX383" s="175" t="s">
        <v>73</v>
      </c>
      <c r="AY383" s="175" t="s">
        <v>139</v>
      </c>
    </row>
    <row r="384" spans="2:51" s="6" customFormat="1" ht="15.75" customHeight="1">
      <c r="B384" s="159"/>
      <c r="C384" s="160"/>
      <c r="D384" s="169" t="s">
        <v>147</v>
      </c>
      <c r="E384" s="160"/>
      <c r="F384" s="162" t="s">
        <v>1043</v>
      </c>
      <c r="G384" s="160"/>
      <c r="H384" s="160"/>
      <c r="J384" s="160"/>
      <c r="K384" s="160"/>
      <c r="L384" s="163"/>
      <c r="M384" s="164"/>
      <c r="N384" s="160"/>
      <c r="O384" s="160"/>
      <c r="P384" s="160"/>
      <c r="Q384" s="160"/>
      <c r="R384" s="160"/>
      <c r="S384" s="160"/>
      <c r="T384" s="165"/>
      <c r="AT384" s="166" t="s">
        <v>147</v>
      </c>
      <c r="AU384" s="166" t="s">
        <v>82</v>
      </c>
      <c r="AV384" s="166" t="s">
        <v>20</v>
      </c>
      <c r="AW384" s="166" t="s">
        <v>97</v>
      </c>
      <c r="AX384" s="166" t="s">
        <v>73</v>
      </c>
      <c r="AY384" s="166" t="s">
        <v>139</v>
      </c>
    </row>
    <row r="385" spans="2:51" s="6" customFormat="1" ht="15.75" customHeight="1">
      <c r="B385" s="167"/>
      <c r="C385" s="168"/>
      <c r="D385" s="169" t="s">
        <v>147</v>
      </c>
      <c r="E385" s="168"/>
      <c r="F385" s="170" t="s">
        <v>1277</v>
      </c>
      <c r="G385" s="168"/>
      <c r="H385" s="171">
        <v>34</v>
      </c>
      <c r="J385" s="168"/>
      <c r="K385" s="168"/>
      <c r="L385" s="172"/>
      <c r="M385" s="173"/>
      <c r="N385" s="168"/>
      <c r="O385" s="168"/>
      <c r="P385" s="168"/>
      <c r="Q385" s="168"/>
      <c r="R385" s="168"/>
      <c r="S385" s="168"/>
      <c r="T385" s="174"/>
      <c r="AT385" s="175" t="s">
        <v>147</v>
      </c>
      <c r="AU385" s="175" t="s">
        <v>82</v>
      </c>
      <c r="AV385" s="175" t="s">
        <v>82</v>
      </c>
      <c r="AW385" s="175" t="s">
        <v>97</v>
      </c>
      <c r="AX385" s="175" t="s">
        <v>73</v>
      </c>
      <c r="AY385" s="175" t="s">
        <v>139</v>
      </c>
    </row>
    <row r="386" spans="2:51" s="6" customFormat="1" ht="15.75" customHeight="1">
      <c r="B386" s="176"/>
      <c r="C386" s="177"/>
      <c r="D386" s="169" t="s">
        <v>147</v>
      </c>
      <c r="E386" s="177"/>
      <c r="F386" s="178" t="s">
        <v>179</v>
      </c>
      <c r="G386" s="177"/>
      <c r="H386" s="179">
        <v>81</v>
      </c>
      <c r="J386" s="177"/>
      <c r="K386" s="177"/>
      <c r="L386" s="180"/>
      <c r="M386" s="181"/>
      <c r="N386" s="177"/>
      <c r="O386" s="177"/>
      <c r="P386" s="177"/>
      <c r="Q386" s="177"/>
      <c r="R386" s="177"/>
      <c r="S386" s="177"/>
      <c r="T386" s="182"/>
      <c r="AT386" s="183" t="s">
        <v>147</v>
      </c>
      <c r="AU386" s="183" t="s">
        <v>82</v>
      </c>
      <c r="AV386" s="183" t="s">
        <v>145</v>
      </c>
      <c r="AW386" s="183" t="s">
        <v>97</v>
      </c>
      <c r="AX386" s="183" t="s">
        <v>20</v>
      </c>
      <c r="AY386" s="183" t="s">
        <v>139</v>
      </c>
    </row>
    <row r="387" spans="2:65" s="6" customFormat="1" ht="27" customHeight="1">
      <c r="B387" s="23"/>
      <c r="C387" s="147" t="s">
        <v>440</v>
      </c>
      <c r="D387" s="147" t="s">
        <v>141</v>
      </c>
      <c r="E387" s="148" t="s">
        <v>1278</v>
      </c>
      <c r="F387" s="149" t="s">
        <v>1279</v>
      </c>
      <c r="G387" s="150" t="s">
        <v>339</v>
      </c>
      <c r="H387" s="151">
        <v>77</v>
      </c>
      <c r="I387" s="152"/>
      <c r="J387" s="153">
        <f>ROUND($I$387*$H$387,2)</f>
        <v>0</v>
      </c>
      <c r="K387" s="149"/>
      <c r="L387" s="43"/>
      <c r="M387" s="154"/>
      <c r="N387" s="155" t="s">
        <v>44</v>
      </c>
      <c r="O387" s="24"/>
      <c r="P387" s="156">
        <f>$O$387*$H$387</f>
        <v>0</v>
      </c>
      <c r="Q387" s="156">
        <v>0</v>
      </c>
      <c r="R387" s="156">
        <f>$Q$387*$H$387</f>
        <v>0</v>
      </c>
      <c r="S387" s="156">
        <v>0</v>
      </c>
      <c r="T387" s="157">
        <f>$S$387*$H$387</f>
        <v>0</v>
      </c>
      <c r="AR387" s="93" t="s">
        <v>145</v>
      </c>
      <c r="AT387" s="93" t="s">
        <v>141</v>
      </c>
      <c r="AU387" s="93" t="s">
        <v>82</v>
      </c>
      <c r="AY387" s="6" t="s">
        <v>139</v>
      </c>
      <c r="BE387" s="158">
        <f>IF($N$387="základní",$J$387,0)</f>
        <v>0</v>
      </c>
      <c r="BF387" s="158">
        <f>IF($N$387="snížená",$J$387,0)</f>
        <v>0</v>
      </c>
      <c r="BG387" s="158">
        <f>IF($N$387="zákl. přenesená",$J$387,0)</f>
        <v>0</v>
      </c>
      <c r="BH387" s="158">
        <f>IF($N$387="sníž. přenesená",$J$387,0)</f>
        <v>0</v>
      </c>
      <c r="BI387" s="158">
        <f>IF($N$387="nulová",$J$387,0)</f>
        <v>0</v>
      </c>
      <c r="BJ387" s="93" t="s">
        <v>20</v>
      </c>
      <c r="BK387" s="158">
        <f>ROUND($I$387*$H$387,2)</f>
        <v>0</v>
      </c>
      <c r="BL387" s="93" t="s">
        <v>145</v>
      </c>
      <c r="BM387" s="93" t="s">
        <v>1280</v>
      </c>
    </row>
    <row r="388" spans="2:51" s="6" customFormat="1" ht="15.75" customHeight="1">
      <c r="B388" s="159"/>
      <c r="C388" s="160"/>
      <c r="D388" s="161" t="s">
        <v>147</v>
      </c>
      <c r="E388" s="162"/>
      <c r="F388" s="162" t="s">
        <v>1029</v>
      </c>
      <c r="G388" s="160"/>
      <c r="H388" s="160"/>
      <c r="J388" s="160"/>
      <c r="K388" s="160"/>
      <c r="L388" s="163"/>
      <c r="M388" s="164"/>
      <c r="N388" s="160"/>
      <c r="O388" s="160"/>
      <c r="P388" s="160"/>
      <c r="Q388" s="160"/>
      <c r="R388" s="160"/>
      <c r="S388" s="160"/>
      <c r="T388" s="165"/>
      <c r="AT388" s="166" t="s">
        <v>147</v>
      </c>
      <c r="AU388" s="166" t="s">
        <v>82</v>
      </c>
      <c r="AV388" s="166" t="s">
        <v>20</v>
      </c>
      <c r="AW388" s="166" t="s">
        <v>97</v>
      </c>
      <c r="AX388" s="166" t="s">
        <v>73</v>
      </c>
      <c r="AY388" s="166" t="s">
        <v>139</v>
      </c>
    </row>
    <row r="389" spans="2:51" s="6" customFormat="1" ht="15.75" customHeight="1">
      <c r="B389" s="167"/>
      <c r="C389" s="168"/>
      <c r="D389" s="169" t="s">
        <v>147</v>
      </c>
      <c r="E389" s="168"/>
      <c r="F389" s="170" t="s">
        <v>1276</v>
      </c>
      <c r="G389" s="168"/>
      <c r="H389" s="171">
        <v>47</v>
      </c>
      <c r="J389" s="168"/>
      <c r="K389" s="168"/>
      <c r="L389" s="172"/>
      <c r="M389" s="173"/>
      <c r="N389" s="168"/>
      <c r="O389" s="168"/>
      <c r="P389" s="168"/>
      <c r="Q389" s="168"/>
      <c r="R389" s="168"/>
      <c r="S389" s="168"/>
      <c r="T389" s="174"/>
      <c r="AT389" s="175" t="s">
        <v>147</v>
      </c>
      <c r="AU389" s="175" t="s">
        <v>82</v>
      </c>
      <c r="AV389" s="175" t="s">
        <v>82</v>
      </c>
      <c r="AW389" s="175" t="s">
        <v>97</v>
      </c>
      <c r="AX389" s="175" t="s">
        <v>73</v>
      </c>
      <c r="AY389" s="175" t="s">
        <v>139</v>
      </c>
    </row>
    <row r="390" spans="2:51" s="6" customFormat="1" ht="15.75" customHeight="1">
      <c r="B390" s="159"/>
      <c r="C390" s="160"/>
      <c r="D390" s="169" t="s">
        <v>147</v>
      </c>
      <c r="E390" s="160"/>
      <c r="F390" s="162" t="s">
        <v>1043</v>
      </c>
      <c r="G390" s="160"/>
      <c r="H390" s="160"/>
      <c r="J390" s="160"/>
      <c r="K390" s="160"/>
      <c r="L390" s="163"/>
      <c r="M390" s="164"/>
      <c r="N390" s="160"/>
      <c r="O390" s="160"/>
      <c r="P390" s="160"/>
      <c r="Q390" s="160"/>
      <c r="R390" s="160"/>
      <c r="S390" s="160"/>
      <c r="T390" s="165"/>
      <c r="AT390" s="166" t="s">
        <v>147</v>
      </c>
      <c r="AU390" s="166" t="s">
        <v>82</v>
      </c>
      <c r="AV390" s="166" t="s">
        <v>20</v>
      </c>
      <c r="AW390" s="166" t="s">
        <v>97</v>
      </c>
      <c r="AX390" s="166" t="s">
        <v>73</v>
      </c>
      <c r="AY390" s="166" t="s">
        <v>139</v>
      </c>
    </row>
    <row r="391" spans="2:51" s="6" customFormat="1" ht="15.75" customHeight="1">
      <c r="B391" s="167"/>
      <c r="C391" s="168"/>
      <c r="D391" s="169" t="s">
        <v>147</v>
      </c>
      <c r="E391" s="168"/>
      <c r="F391" s="170" t="s">
        <v>1281</v>
      </c>
      <c r="G391" s="168"/>
      <c r="H391" s="171">
        <v>30</v>
      </c>
      <c r="J391" s="168"/>
      <c r="K391" s="168"/>
      <c r="L391" s="172"/>
      <c r="M391" s="173"/>
      <c r="N391" s="168"/>
      <c r="O391" s="168"/>
      <c r="P391" s="168"/>
      <c r="Q391" s="168"/>
      <c r="R391" s="168"/>
      <c r="S391" s="168"/>
      <c r="T391" s="174"/>
      <c r="AT391" s="175" t="s">
        <v>147</v>
      </c>
      <c r="AU391" s="175" t="s">
        <v>82</v>
      </c>
      <c r="AV391" s="175" t="s">
        <v>82</v>
      </c>
      <c r="AW391" s="175" t="s">
        <v>97</v>
      </c>
      <c r="AX391" s="175" t="s">
        <v>73</v>
      </c>
      <c r="AY391" s="175" t="s">
        <v>139</v>
      </c>
    </row>
    <row r="392" spans="2:51" s="6" customFormat="1" ht="15.75" customHeight="1">
      <c r="B392" s="176"/>
      <c r="C392" s="177"/>
      <c r="D392" s="169" t="s">
        <v>147</v>
      </c>
      <c r="E392" s="177"/>
      <c r="F392" s="178" t="s">
        <v>179</v>
      </c>
      <c r="G392" s="177"/>
      <c r="H392" s="179">
        <v>77</v>
      </c>
      <c r="J392" s="177"/>
      <c r="K392" s="177"/>
      <c r="L392" s="180"/>
      <c r="M392" s="181"/>
      <c r="N392" s="177"/>
      <c r="O392" s="177"/>
      <c r="P392" s="177"/>
      <c r="Q392" s="177"/>
      <c r="R392" s="177"/>
      <c r="S392" s="177"/>
      <c r="T392" s="182"/>
      <c r="AT392" s="183" t="s">
        <v>147</v>
      </c>
      <c r="AU392" s="183" t="s">
        <v>82</v>
      </c>
      <c r="AV392" s="183" t="s">
        <v>145</v>
      </c>
      <c r="AW392" s="183" t="s">
        <v>97</v>
      </c>
      <c r="AX392" s="183" t="s">
        <v>20</v>
      </c>
      <c r="AY392" s="183" t="s">
        <v>139</v>
      </c>
    </row>
    <row r="393" spans="2:65" s="6" customFormat="1" ht="27" customHeight="1">
      <c r="B393" s="23"/>
      <c r="C393" s="192" t="s">
        <v>444</v>
      </c>
      <c r="D393" s="192" t="s">
        <v>219</v>
      </c>
      <c r="E393" s="193" t="s">
        <v>1282</v>
      </c>
      <c r="F393" s="194" t="s">
        <v>1283</v>
      </c>
      <c r="G393" s="195" t="s">
        <v>857</v>
      </c>
      <c r="H393" s="196">
        <v>2850</v>
      </c>
      <c r="I393" s="197"/>
      <c r="J393" s="198">
        <f>ROUND($I$393*$H$393,2)</f>
        <v>0</v>
      </c>
      <c r="K393" s="194"/>
      <c r="L393" s="199"/>
      <c r="M393" s="200"/>
      <c r="N393" s="201" t="s">
        <v>44</v>
      </c>
      <c r="O393" s="24"/>
      <c r="P393" s="156">
        <f>$O$393*$H$393</f>
        <v>0</v>
      </c>
      <c r="Q393" s="156">
        <v>0.001</v>
      </c>
      <c r="R393" s="156">
        <f>$Q$393*$H$393</f>
        <v>2.85</v>
      </c>
      <c r="S393" s="156">
        <v>0</v>
      </c>
      <c r="T393" s="157">
        <f>$S$393*$H$393</f>
        <v>0</v>
      </c>
      <c r="AR393" s="93" t="s">
        <v>192</v>
      </c>
      <c r="AT393" s="93" t="s">
        <v>219</v>
      </c>
      <c r="AU393" s="93" t="s">
        <v>82</v>
      </c>
      <c r="AY393" s="6" t="s">
        <v>139</v>
      </c>
      <c r="BE393" s="158">
        <f>IF($N$393="základní",$J$393,0)</f>
        <v>0</v>
      </c>
      <c r="BF393" s="158">
        <f>IF($N$393="snížená",$J$393,0)</f>
        <v>0</v>
      </c>
      <c r="BG393" s="158">
        <f>IF($N$393="zákl. přenesená",$J$393,0)</f>
        <v>0</v>
      </c>
      <c r="BH393" s="158">
        <f>IF($N$393="sníž. přenesená",$J$393,0)</f>
        <v>0</v>
      </c>
      <c r="BI393" s="158">
        <f>IF($N$393="nulová",$J$393,0)</f>
        <v>0</v>
      </c>
      <c r="BJ393" s="93" t="s">
        <v>20</v>
      </c>
      <c r="BK393" s="158">
        <f>ROUND($I$393*$H$393,2)</f>
        <v>0</v>
      </c>
      <c r="BL393" s="93" t="s">
        <v>145</v>
      </c>
      <c r="BM393" s="93" t="s">
        <v>1284</v>
      </c>
    </row>
    <row r="394" spans="2:51" s="6" customFormat="1" ht="15.75" customHeight="1">
      <c r="B394" s="159"/>
      <c r="C394" s="160"/>
      <c r="D394" s="161" t="s">
        <v>147</v>
      </c>
      <c r="E394" s="162"/>
      <c r="F394" s="162" t="s">
        <v>1285</v>
      </c>
      <c r="G394" s="160"/>
      <c r="H394" s="160"/>
      <c r="J394" s="160"/>
      <c r="K394" s="160"/>
      <c r="L394" s="163"/>
      <c r="M394" s="164"/>
      <c r="N394" s="160"/>
      <c r="O394" s="160"/>
      <c r="P394" s="160"/>
      <c r="Q394" s="160"/>
      <c r="R394" s="160"/>
      <c r="S394" s="160"/>
      <c r="T394" s="165"/>
      <c r="AT394" s="166" t="s">
        <v>147</v>
      </c>
      <c r="AU394" s="166" t="s">
        <v>82</v>
      </c>
      <c r="AV394" s="166" t="s">
        <v>20</v>
      </c>
      <c r="AW394" s="166" t="s">
        <v>97</v>
      </c>
      <c r="AX394" s="166" t="s">
        <v>73</v>
      </c>
      <c r="AY394" s="166" t="s">
        <v>139</v>
      </c>
    </row>
    <row r="395" spans="2:51" s="6" customFormat="1" ht="15.75" customHeight="1">
      <c r="B395" s="159"/>
      <c r="C395" s="160"/>
      <c r="D395" s="169" t="s">
        <v>147</v>
      </c>
      <c r="E395" s="160"/>
      <c r="F395" s="162" t="s">
        <v>1286</v>
      </c>
      <c r="G395" s="160"/>
      <c r="H395" s="160"/>
      <c r="J395" s="160"/>
      <c r="K395" s="160"/>
      <c r="L395" s="163"/>
      <c r="M395" s="164"/>
      <c r="N395" s="160"/>
      <c r="O395" s="160"/>
      <c r="P395" s="160"/>
      <c r="Q395" s="160"/>
      <c r="R395" s="160"/>
      <c r="S395" s="160"/>
      <c r="T395" s="165"/>
      <c r="AT395" s="166" t="s">
        <v>147</v>
      </c>
      <c r="AU395" s="166" t="s">
        <v>82</v>
      </c>
      <c r="AV395" s="166" t="s">
        <v>20</v>
      </c>
      <c r="AW395" s="166" t="s">
        <v>97</v>
      </c>
      <c r="AX395" s="166" t="s">
        <v>73</v>
      </c>
      <c r="AY395" s="166" t="s">
        <v>139</v>
      </c>
    </row>
    <row r="396" spans="2:51" s="6" customFormat="1" ht="15.75" customHeight="1">
      <c r="B396" s="167"/>
      <c r="C396" s="168"/>
      <c r="D396" s="169" t="s">
        <v>147</v>
      </c>
      <c r="E396" s="168"/>
      <c r="F396" s="170" t="s">
        <v>1287</v>
      </c>
      <c r="G396" s="168"/>
      <c r="H396" s="171">
        <v>1750</v>
      </c>
      <c r="J396" s="168"/>
      <c r="K396" s="168"/>
      <c r="L396" s="172"/>
      <c r="M396" s="173"/>
      <c r="N396" s="168"/>
      <c r="O396" s="168"/>
      <c r="P396" s="168"/>
      <c r="Q396" s="168"/>
      <c r="R396" s="168"/>
      <c r="S396" s="168"/>
      <c r="T396" s="174"/>
      <c r="AT396" s="175" t="s">
        <v>147</v>
      </c>
      <c r="AU396" s="175" t="s">
        <v>82</v>
      </c>
      <c r="AV396" s="175" t="s">
        <v>82</v>
      </c>
      <c r="AW396" s="175" t="s">
        <v>97</v>
      </c>
      <c r="AX396" s="175" t="s">
        <v>73</v>
      </c>
      <c r="AY396" s="175" t="s">
        <v>139</v>
      </c>
    </row>
    <row r="397" spans="2:51" s="6" customFormat="1" ht="15.75" customHeight="1">
      <c r="B397" s="159"/>
      <c r="C397" s="160"/>
      <c r="D397" s="169" t="s">
        <v>147</v>
      </c>
      <c r="E397" s="160"/>
      <c r="F397" s="162" t="s">
        <v>1288</v>
      </c>
      <c r="G397" s="160"/>
      <c r="H397" s="160"/>
      <c r="J397" s="160"/>
      <c r="K397" s="160"/>
      <c r="L397" s="163"/>
      <c r="M397" s="164"/>
      <c r="N397" s="160"/>
      <c r="O397" s="160"/>
      <c r="P397" s="160"/>
      <c r="Q397" s="160"/>
      <c r="R397" s="160"/>
      <c r="S397" s="160"/>
      <c r="T397" s="165"/>
      <c r="AT397" s="166" t="s">
        <v>147</v>
      </c>
      <c r="AU397" s="166" t="s">
        <v>82</v>
      </c>
      <c r="AV397" s="166" t="s">
        <v>20</v>
      </c>
      <c r="AW397" s="166" t="s">
        <v>97</v>
      </c>
      <c r="AX397" s="166" t="s">
        <v>73</v>
      </c>
      <c r="AY397" s="166" t="s">
        <v>139</v>
      </c>
    </row>
    <row r="398" spans="2:51" s="6" customFormat="1" ht="15.75" customHeight="1">
      <c r="B398" s="167"/>
      <c r="C398" s="168"/>
      <c r="D398" s="169" t="s">
        <v>147</v>
      </c>
      <c r="E398" s="168"/>
      <c r="F398" s="170" t="s">
        <v>1289</v>
      </c>
      <c r="G398" s="168"/>
      <c r="H398" s="171">
        <v>1100</v>
      </c>
      <c r="J398" s="168"/>
      <c r="K398" s="168"/>
      <c r="L398" s="172"/>
      <c r="M398" s="173"/>
      <c r="N398" s="168"/>
      <c r="O398" s="168"/>
      <c r="P398" s="168"/>
      <c r="Q398" s="168"/>
      <c r="R398" s="168"/>
      <c r="S398" s="168"/>
      <c r="T398" s="174"/>
      <c r="AT398" s="175" t="s">
        <v>147</v>
      </c>
      <c r="AU398" s="175" t="s">
        <v>82</v>
      </c>
      <c r="AV398" s="175" t="s">
        <v>82</v>
      </c>
      <c r="AW398" s="175" t="s">
        <v>97</v>
      </c>
      <c r="AX398" s="175" t="s">
        <v>73</v>
      </c>
      <c r="AY398" s="175" t="s">
        <v>139</v>
      </c>
    </row>
    <row r="399" spans="2:51" s="6" customFormat="1" ht="15.75" customHeight="1">
      <c r="B399" s="176"/>
      <c r="C399" s="177"/>
      <c r="D399" s="169" t="s">
        <v>147</v>
      </c>
      <c r="E399" s="177"/>
      <c r="F399" s="178" t="s">
        <v>179</v>
      </c>
      <c r="G399" s="177"/>
      <c r="H399" s="179">
        <v>2850</v>
      </c>
      <c r="J399" s="177"/>
      <c r="K399" s="177"/>
      <c r="L399" s="180"/>
      <c r="M399" s="181"/>
      <c r="N399" s="177"/>
      <c r="O399" s="177"/>
      <c r="P399" s="177"/>
      <c r="Q399" s="177"/>
      <c r="R399" s="177"/>
      <c r="S399" s="177"/>
      <c r="T399" s="182"/>
      <c r="AT399" s="183" t="s">
        <v>147</v>
      </c>
      <c r="AU399" s="183" t="s">
        <v>82</v>
      </c>
      <c r="AV399" s="183" t="s">
        <v>145</v>
      </c>
      <c r="AW399" s="183" t="s">
        <v>97</v>
      </c>
      <c r="AX399" s="183" t="s">
        <v>20</v>
      </c>
      <c r="AY399" s="183" t="s">
        <v>139</v>
      </c>
    </row>
    <row r="400" spans="2:51" s="6" customFormat="1" ht="15.75" customHeight="1">
      <c r="B400" s="159"/>
      <c r="C400" s="160"/>
      <c r="D400" s="169" t="s">
        <v>147</v>
      </c>
      <c r="E400" s="160"/>
      <c r="F400" s="162" t="s">
        <v>1290</v>
      </c>
      <c r="G400" s="160"/>
      <c r="H400" s="160"/>
      <c r="J400" s="160"/>
      <c r="K400" s="160"/>
      <c r="L400" s="163"/>
      <c r="M400" s="164"/>
      <c r="N400" s="160"/>
      <c r="O400" s="160"/>
      <c r="P400" s="160"/>
      <c r="Q400" s="160"/>
      <c r="R400" s="160"/>
      <c r="S400" s="160"/>
      <c r="T400" s="165"/>
      <c r="AT400" s="166" t="s">
        <v>147</v>
      </c>
      <c r="AU400" s="166" t="s">
        <v>82</v>
      </c>
      <c r="AV400" s="166" t="s">
        <v>20</v>
      </c>
      <c r="AW400" s="166" t="s">
        <v>97</v>
      </c>
      <c r="AX400" s="166" t="s">
        <v>73</v>
      </c>
      <c r="AY400" s="166" t="s">
        <v>139</v>
      </c>
    </row>
    <row r="401" spans="2:51" s="6" customFormat="1" ht="15.75" customHeight="1">
      <c r="B401" s="159"/>
      <c r="C401" s="160"/>
      <c r="D401" s="169" t="s">
        <v>147</v>
      </c>
      <c r="E401" s="160"/>
      <c r="F401" s="162" t="s">
        <v>1291</v>
      </c>
      <c r="G401" s="160"/>
      <c r="H401" s="160"/>
      <c r="J401" s="160"/>
      <c r="K401" s="160"/>
      <c r="L401" s="163"/>
      <c r="M401" s="164"/>
      <c r="N401" s="160"/>
      <c r="O401" s="160"/>
      <c r="P401" s="160"/>
      <c r="Q401" s="160"/>
      <c r="R401" s="160"/>
      <c r="S401" s="160"/>
      <c r="T401" s="165"/>
      <c r="AT401" s="166" t="s">
        <v>147</v>
      </c>
      <c r="AU401" s="166" t="s">
        <v>82</v>
      </c>
      <c r="AV401" s="166" t="s">
        <v>20</v>
      </c>
      <c r="AW401" s="166" t="s">
        <v>97</v>
      </c>
      <c r="AX401" s="166" t="s">
        <v>73</v>
      </c>
      <c r="AY401" s="166" t="s">
        <v>139</v>
      </c>
    </row>
    <row r="402" spans="2:65" s="6" customFormat="1" ht="27" customHeight="1">
      <c r="B402" s="23"/>
      <c r="C402" s="147" t="s">
        <v>448</v>
      </c>
      <c r="D402" s="147" t="s">
        <v>141</v>
      </c>
      <c r="E402" s="148" t="s">
        <v>1292</v>
      </c>
      <c r="F402" s="149" t="s">
        <v>1293</v>
      </c>
      <c r="G402" s="150" t="s">
        <v>339</v>
      </c>
      <c r="H402" s="151">
        <v>81</v>
      </c>
      <c r="I402" s="152"/>
      <c r="J402" s="153">
        <f>ROUND($I$402*$H$402,2)</f>
        <v>0</v>
      </c>
      <c r="K402" s="149"/>
      <c r="L402" s="43"/>
      <c r="M402" s="154"/>
      <c r="N402" s="155" t="s">
        <v>44</v>
      </c>
      <c r="O402" s="24"/>
      <c r="P402" s="156">
        <f>$O$402*$H$402</f>
        <v>0</v>
      </c>
      <c r="Q402" s="156">
        <v>0.04</v>
      </c>
      <c r="R402" s="156">
        <f>$Q$402*$H$402</f>
        <v>3.24</v>
      </c>
      <c r="S402" s="156">
        <v>0</v>
      </c>
      <c r="T402" s="157">
        <f>$S$402*$H$402</f>
        <v>0</v>
      </c>
      <c r="AR402" s="93" t="s">
        <v>145</v>
      </c>
      <c r="AT402" s="93" t="s">
        <v>141</v>
      </c>
      <c r="AU402" s="93" t="s">
        <v>82</v>
      </c>
      <c r="AY402" s="6" t="s">
        <v>139</v>
      </c>
      <c r="BE402" s="158">
        <f>IF($N$402="základní",$J$402,0)</f>
        <v>0</v>
      </c>
      <c r="BF402" s="158">
        <f>IF($N$402="snížená",$J$402,0)</f>
        <v>0</v>
      </c>
      <c r="BG402" s="158">
        <f>IF($N$402="zákl. přenesená",$J$402,0)</f>
        <v>0</v>
      </c>
      <c r="BH402" s="158">
        <f>IF($N$402="sníž. přenesená",$J$402,0)</f>
        <v>0</v>
      </c>
      <c r="BI402" s="158">
        <f>IF($N$402="nulová",$J$402,0)</f>
        <v>0</v>
      </c>
      <c r="BJ402" s="93" t="s">
        <v>20</v>
      </c>
      <c r="BK402" s="158">
        <f>ROUND($I$402*$H$402,2)</f>
        <v>0</v>
      </c>
      <c r="BL402" s="93" t="s">
        <v>145</v>
      </c>
      <c r="BM402" s="93" t="s">
        <v>1294</v>
      </c>
    </row>
    <row r="403" spans="2:51" s="6" customFormat="1" ht="15.75" customHeight="1">
      <c r="B403" s="159"/>
      <c r="C403" s="160"/>
      <c r="D403" s="161" t="s">
        <v>147</v>
      </c>
      <c r="E403" s="162"/>
      <c r="F403" s="162" t="s">
        <v>1029</v>
      </c>
      <c r="G403" s="160"/>
      <c r="H403" s="160"/>
      <c r="J403" s="160"/>
      <c r="K403" s="160"/>
      <c r="L403" s="163"/>
      <c r="M403" s="164"/>
      <c r="N403" s="160"/>
      <c r="O403" s="160"/>
      <c r="P403" s="160"/>
      <c r="Q403" s="160"/>
      <c r="R403" s="160"/>
      <c r="S403" s="160"/>
      <c r="T403" s="165"/>
      <c r="AT403" s="166" t="s">
        <v>147</v>
      </c>
      <c r="AU403" s="166" t="s">
        <v>82</v>
      </c>
      <c r="AV403" s="166" t="s">
        <v>20</v>
      </c>
      <c r="AW403" s="166" t="s">
        <v>97</v>
      </c>
      <c r="AX403" s="166" t="s">
        <v>73</v>
      </c>
      <c r="AY403" s="166" t="s">
        <v>139</v>
      </c>
    </row>
    <row r="404" spans="2:51" s="6" customFormat="1" ht="15.75" customHeight="1">
      <c r="B404" s="167"/>
      <c r="C404" s="168"/>
      <c r="D404" s="169" t="s">
        <v>147</v>
      </c>
      <c r="E404" s="168"/>
      <c r="F404" s="170" t="s">
        <v>1276</v>
      </c>
      <c r="G404" s="168"/>
      <c r="H404" s="171">
        <v>47</v>
      </c>
      <c r="J404" s="168"/>
      <c r="K404" s="168"/>
      <c r="L404" s="172"/>
      <c r="M404" s="173"/>
      <c r="N404" s="168"/>
      <c r="O404" s="168"/>
      <c r="P404" s="168"/>
      <c r="Q404" s="168"/>
      <c r="R404" s="168"/>
      <c r="S404" s="168"/>
      <c r="T404" s="174"/>
      <c r="AT404" s="175" t="s">
        <v>147</v>
      </c>
      <c r="AU404" s="175" t="s">
        <v>82</v>
      </c>
      <c r="AV404" s="175" t="s">
        <v>82</v>
      </c>
      <c r="AW404" s="175" t="s">
        <v>97</v>
      </c>
      <c r="AX404" s="175" t="s">
        <v>73</v>
      </c>
      <c r="AY404" s="175" t="s">
        <v>139</v>
      </c>
    </row>
    <row r="405" spans="2:51" s="6" customFormat="1" ht="15.75" customHeight="1">
      <c r="B405" s="159"/>
      <c r="C405" s="160"/>
      <c r="D405" s="169" t="s">
        <v>147</v>
      </c>
      <c r="E405" s="160"/>
      <c r="F405" s="162" t="s">
        <v>1043</v>
      </c>
      <c r="G405" s="160"/>
      <c r="H405" s="160"/>
      <c r="J405" s="160"/>
      <c r="K405" s="160"/>
      <c r="L405" s="163"/>
      <c r="M405" s="164"/>
      <c r="N405" s="160"/>
      <c r="O405" s="160"/>
      <c r="P405" s="160"/>
      <c r="Q405" s="160"/>
      <c r="R405" s="160"/>
      <c r="S405" s="160"/>
      <c r="T405" s="165"/>
      <c r="AT405" s="166" t="s">
        <v>147</v>
      </c>
      <c r="AU405" s="166" t="s">
        <v>82</v>
      </c>
      <c r="AV405" s="166" t="s">
        <v>20</v>
      </c>
      <c r="AW405" s="166" t="s">
        <v>97</v>
      </c>
      <c r="AX405" s="166" t="s">
        <v>73</v>
      </c>
      <c r="AY405" s="166" t="s">
        <v>139</v>
      </c>
    </row>
    <row r="406" spans="2:51" s="6" customFormat="1" ht="15.75" customHeight="1">
      <c r="B406" s="167"/>
      <c r="C406" s="168"/>
      <c r="D406" s="169" t="s">
        <v>147</v>
      </c>
      <c r="E406" s="168"/>
      <c r="F406" s="170" t="s">
        <v>1277</v>
      </c>
      <c r="G406" s="168"/>
      <c r="H406" s="171">
        <v>34</v>
      </c>
      <c r="J406" s="168"/>
      <c r="K406" s="168"/>
      <c r="L406" s="172"/>
      <c r="M406" s="173"/>
      <c r="N406" s="168"/>
      <c r="O406" s="168"/>
      <c r="P406" s="168"/>
      <c r="Q406" s="168"/>
      <c r="R406" s="168"/>
      <c r="S406" s="168"/>
      <c r="T406" s="174"/>
      <c r="AT406" s="175" t="s">
        <v>147</v>
      </c>
      <c r="AU406" s="175" t="s">
        <v>82</v>
      </c>
      <c r="AV406" s="175" t="s">
        <v>82</v>
      </c>
      <c r="AW406" s="175" t="s">
        <v>97</v>
      </c>
      <c r="AX406" s="175" t="s">
        <v>73</v>
      </c>
      <c r="AY406" s="175" t="s">
        <v>139</v>
      </c>
    </row>
    <row r="407" spans="2:51" s="6" customFormat="1" ht="15.75" customHeight="1">
      <c r="B407" s="176"/>
      <c r="C407" s="177"/>
      <c r="D407" s="169" t="s">
        <v>147</v>
      </c>
      <c r="E407" s="177"/>
      <c r="F407" s="178" t="s">
        <v>179</v>
      </c>
      <c r="G407" s="177"/>
      <c r="H407" s="179">
        <v>81</v>
      </c>
      <c r="J407" s="177"/>
      <c r="K407" s="177"/>
      <c r="L407" s="180"/>
      <c r="M407" s="181"/>
      <c r="N407" s="177"/>
      <c r="O407" s="177"/>
      <c r="P407" s="177"/>
      <c r="Q407" s="177"/>
      <c r="R407" s="177"/>
      <c r="S407" s="177"/>
      <c r="T407" s="182"/>
      <c r="AT407" s="183" t="s">
        <v>147</v>
      </c>
      <c r="AU407" s="183" t="s">
        <v>82</v>
      </c>
      <c r="AV407" s="183" t="s">
        <v>145</v>
      </c>
      <c r="AW407" s="183" t="s">
        <v>97</v>
      </c>
      <c r="AX407" s="183" t="s">
        <v>20</v>
      </c>
      <c r="AY407" s="183" t="s">
        <v>139</v>
      </c>
    </row>
    <row r="408" spans="2:65" s="6" customFormat="1" ht="15.75" customHeight="1">
      <c r="B408" s="23"/>
      <c r="C408" s="147" t="s">
        <v>454</v>
      </c>
      <c r="D408" s="147" t="s">
        <v>141</v>
      </c>
      <c r="E408" s="148" t="s">
        <v>1295</v>
      </c>
      <c r="F408" s="149" t="s">
        <v>1296</v>
      </c>
      <c r="G408" s="150" t="s">
        <v>641</v>
      </c>
      <c r="H408" s="151">
        <v>1</v>
      </c>
      <c r="I408" s="152"/>
      <c r="J408" s="153">
        <f>ROUND($I$408*$H$408,2)</f>
        <v>0</v>
      </c>
      <c r="K408" s="149"/>
      <c r="L408" s="43"/>
      <c r="M408" s="154"/>
      <c r="N408" s="155" t="s">
        <v>44</v>
      </c>
      <c r="O408" s="24"/>
      <c r="P408" s="156">
        <f>$O$408*$H$408</f>
        <v>0</v>
      </c>
      <c r="Q408" s="156">
        <v>0</v>
      </c>
      <c r="R408" s="156">
        <f>$Q$408*$H$408</f>
        <v>0</v>
      </c>
      <c r="S408" s="156">
        <v>0</v>
      </c>
      <c r="T408" s="157">
        <f>$S$408*$H$408</f>
        <v>0</v>
      </c>
      <c r="AR408" s="93" t="s">
        <v>145</v>
      </c>
      <c r="AT408" s="93" t="s">
        <v>141</v>
      </c>
      <c r="AU408" s="93" t="s">
        <v>82</v>
      </c>
      <c r="AY408" s="6" t="s">
        <v>139</v>
      </c>
      <c r="BE408" s="158">
        <f>IF($N$408="základní",$J$408,0)</f>
        <v>0</v>
      </c>
      <c r="BF408" s="158">
        <f>IF($N$408="snížená",$J$408,0)</f>
        <v>0</v>
      </c>
      <c r="BG408" s="158">
        <f>IF($N$408="zákl. přenesená",$J$408,0)</f>
        <v>0</v>
      </c>
      <c r="BH408" s="158">
        <f>IF($N$408="sníž. přenesená",$J$408,0)</f>
        <v>0</v>
      </c>
      <c r="BI408" s="158">
        <f>IF($N$408="nulová",$J$408,0)</f>
        <v>0</v>
      </c>
      <c r="BJ408" s="93" t="s">
        <v>20</v>
      </c>
      <c r="BK408" s="158">
        <f>ROUND($I$408*$H$408,2)</f>
        <v>0</v>
      </c>
      <c r="BL408" s="93" t="s">
        <v>145</v>
      </c>
      <c r="BM408" s="93" t="s">
        <v>1297</v>
      </c>
    </row>
    <row r="409" spans="2:63" s="134" customFormat="1" ht="30.75" customHeight="1">
      <c r="B409" s="135"/>
      <c r="C409" s="136"/>
      <c r="D409" s="136" t="s">
        <v>72</v>
      </c>
      <c r="E409" s="145" t="s">
        <v>457</v>
      </c>
      <c r="F409" s="145" t="s">
        <v>1298</v>
      </c>
      <c r="G409" s="136"/>
      <c r="H409" s="136"/>
      <c r="J409" s="146">
        <f>$BK$409</f>
        <v>0</v>
      </c>
      <c r="K409" s="136"/>
      <c r="L409" s="139"/>
      <c r="M409" s="140"/>
      <c r="N409" s="136"/>
      <c r="O409" s="136"/>
      <c r="P409" s="141">
        <f>SUM($P$410:$P$425)</f>
        <v>0</v>
      </c>
      <c r="Q409" s="136"/>
      <c r="R409" s="141">
        <f>SUM($R$410:$R$425)</f>
        <v>2.488947643</v>
      </c>
      <c r="S409" s="136"/>
      <c r="T409" s="142">
        <f>SUM($T$410:$T$425)</f>
        <v>0</v>
      </c>
      <c r="AR409" s="143" t="s">
        <v>20</v>
      </c>
      <c r="AT409" s="143" t="s">
        <v>72</v>
      </c>
      <c r="AU409" s="143" t="s">
        <v>20</v>
      </c>
      <c r="AY409" s="143" t="s">
        <v>139</v>
      </c>
      <c r="BK409" s="144">
        <f>SUM($BK$410:$BK$425)</f>
        <v>0</v>
      </c>
    </row>
    <row r="410" spans="2:65" s="6" customFormat="1" ht="15.75" customHeight="1">
      <c r="B410" s="23"/>
      <c r="C410" s="150" t="s">
        <v>457</v>
      </c>
      <c r="D410" s="150" t="s">
        <v>141</v>
      </c>
      <c r="E410" s="148" t="s">
        <v>1299</v>
      </c>
      <c r="F410" s="149" t="s">
        <v>1300</v>
      </c>
      <c r="G410" s="150" t="s">
        <v>339</v>
      </c>
      <c r="H410" s="151">
        <v>0.21</v>
      </c>
      <c r="I410" s="152"/>
      <c r="J410" s="153">
        <f>ROUND($I$410*$H$410,2)</f>
        <v>0</v>
      </c>
      <c r="K410" s="149"/>
      <c r="L410" s="43"/>
      <c r="M410" s="154"/>
      <c r="N410" s="155" t="s">
        <v>44</v>
      </c>
      <c r="O410" s="24"/>
      <c r="P410" s="156">
        <f>$O$410*$H$410</f>
        <v>0</v>
      </c>
      <c r="Q410" s="156">
        <v>0.1015983</v>
      </c>
      <c r="R410" s="156">
        <f>$Q$410*$H$410</f>
        <v>0.021335643</v>
      </c>
      <c r="S410" s="156">
        <v>0</v>
      </c>
      <c r="T410" s="157">
        <f>$S$410*$H$410</f>
        <v>0</v>
      </c>
      <c r="AR410" s="93" t="s">
        <v>145</v>
      </c>
      <c r="AT410" s="93" t="s">
        <v>141</v>
      </c>
      <c r="AU410" s="93" t="s">
        <v>82</v>
      </c>
      <c r="AY410" s="93" t="s">
        <v>139</v>
      </c>
      <c r="BE410" s="158">
        <f>IF($N$410="základní",$J$410,0)</f>
        <v>0</v>
      </c>
      <c r="BF410" s="158">
        <f>IF($N$410="snížená",$J$410,0)</f>
        <v>0</v>
      </c>
      <c r="BG410" s="158">
        <f>IF($N$410="zákl. přenesená",$J$410,0)</f>
        <v>0</v>
      </c>
      <c r="BH410" s="158">
        <f>IF($N$410="sníž. přenesená",$J$410,0)</f>
        <v>0</v>
      </c>
      <c r="BI410" s="158">
        <f>IF($N$410="nulová",$J$410,0)</f>
        <v>0</v>
      </c>
      <c r="BJ410" s="93" t="s">
        <v>20</v>
      </c>
      <c r="BK410" s="158">
        <f>ROUND($I$410*$H$410,2)</f>
        <v>0</v>
      </c>
      <c r="BL410" s="93" t="s">
        <v>145</v>
      </c>
      <c r="BM410" s="93" t="s">
        <v>1301</v>
      </c>
    </row>
    <row r="411" spans="2:51" s="6" customFormat="1" ht="15.75" customHeight="1">
      <c r="B411" s="159"/>
      <c r="C411" s="160"/>
      <c r="D411" s="161" t="s">
        <v>147</v>
      </c>
      <c r="E411" s="162"/>
      <c r="F411" s="162" t="s">
        <v>1302</v>
      </c>
      <c r="G411" s="160"/>
      <c r="H411" s="160"/>
      <c r="J411" s="160"/>
      <c r="K411" s="160"/>
      <c r="L411" s="163"/>
      <c r="M411" s="164"/>
      <c r="N411" s="160"/>
      <c r="O411" s="160"/>
      <c r="P411" s="160"/>
      <c r="Q411" s="160"/>
      <c r="R411" s="160"/>
      <c r="S411" s="160"/>
      <c r="T411" s="165"/>
      <c r="AT411" s="166" t="s">
        <v>147</v>
      </c>
      <c r="AU411" s="166" t="s">
        <v>82</v>
      </c>
      <c r="AV411" s="166" t="s">
        <v>20</v>
      </c>
      <c r="AW411" s="166" t="s">
        <v>97</v>
      </c>
      <c r="AX411" s="166" t="s">
        <v>73</v>
      </c>
      <c r="AY411" s="166" t="s">
        <v>139</v>
      </c>
    </row>
    <row r="412" spans="2:51" s="6" customFormat="1" ht="15.75" customHeight="1">
      <c r="B412" s="159"/>
      <c r="C412" s="160"/>
      <c r="D412" s="169" t="s">
        <v>147</v>
      </c>
      <c r="E412" s="160"/>
      <c r="F412" s="162" t="s">
        <v>1303</v>
      </c>
      <c r="G412" s="160"/>
      <c r="H412" s="160"/>
      <c r="J412" s="160"/>
      <c r="K412" s="160"/>
      <c r="L412" s="163"/>
      <c r="M412" s="164"/>
      <c r="N412" s="160"/>
      <c r="O412" s="160"/>
      <c r="P412" s="160"/>
      <c r="Q412" s="160"/>
      <c r="R412" s="160"/>
      <c r="S412" s="160"/>
      <c r="T412" s="165"/>
      <c r="AT412" s="166" t="s">
        <v>147</v>
      </c>
      <c r="AU412" s="166" t="s">
        <v>82</v>
      </c>
      <c r="AV412" s="166" t="s">
        <v>20</v>
      </c>
      <c r="AW412" s="166" t="s">
        <v>97</v>
      </c>
      <c r="AX412" s="166" t="s">
        <v>73</v>
      </c>
      <c r="AY412" s="166" t="s">
        <v>139</v>
      </c>
    </row>
    <row r="413" spans="2:51" s="6" customFormat="1" ht="15.75" customHeight="1">
      <c r="B413" s="159"/>
      <c r="C413" s="160"/>
      <c r="D413" s="169" t="s">
        <v>147</v>
      </c>
      <c r="E413" s="160"/>
      <c r="F413" s="162" t="s">
        <v>1304</v>
      </c>
      <c r="G413" s="160"/>
      <c r="H413" s="160"/>
      <c r="J413" s="160"/>
      <c r="K413" s="160"/>
      <c r="L413" s="163"/>
      <c r="M413" s="164"/>
      <c r="N413" s="160"/>
      <c r="O413" s="160"/>
      <c r="P413" s="160"/>
      <c r="Q413" s="160"/>
      <c r="R413" s="160"/>
      <c r="S413" s="160"/>
      <c r="T413" s="165"/>
      <c r="AT413" s="166" t="s">
        <v>147</v>
      </c>
      <c r="AU413" s="166" t="s">
        <v>82</v>
      </c>
      <c r="AV413" s="166" t="s">
        <v>20</v>
      </c>
      <c r="AW413" s="166" t="s">
        <v>97</v>
      </c>
      <c r="AX413" s="166" t="s">
        <v>73</v>
      </c>
      <c r="AY413" s="166" t="s">
        <v>139</v>
      </c>
    </row>
    <row r="414" spans="2:51" s="6" customFormat="1" ht="15.75" customHeight="1">
      <c r="B414" s="167"/>
      <c r="C414" s="168"/>
      <c r="D414" s="169" t="s">
        <v>147</v>
      </c>
      <c r="E414" s="168"/>
      <c r="F414" s="170" t="s">
        <v>1305</v>
      </c>
      <c r="G414" s="168"/>
      <c r="H414" s="171">
        <v>0.21</v>
      </c>
      <c r="J414" s="168"/>
      <c r="K414" s="168"/>
      <c r="L414" s="172"/>
      <c r="M414" s="173"/>
      <c r="N414" s="168"/>
      <c r="O414" s="168"/>
      <c r="P414" s="168"/>
      <c r="Q414" s="168"/>
      <c r="R414" s="168"/>
      <c r="S414" s="168"/>
      <c r="T414" s="174"/>
      <c r="AT414" s="175" t="s">
        <v>147</v>
      </c>
      <c r="AU414" s="175" t="s">
        <v>82</v>
      </c>
      <c r="AV414" s="175" t="s">
        <v>82</v>
      </c>
      <c r="AW414" s="175" t="s">
        <v>97</v>
      </c>
      <c r="AX414" s="175" t="s">
        <v>20</v>
      </c>
      <c r="AY414" s="175" t="s">
        <v>139</v>
      </c>
    </row>
    <row r="415" spans="2:65" s="6" customFormat="1" ht="15.75" customHeight="1">
      <c r="B415" s="23"/>
      <c r="C415" s="147" t="s">
        <v>459</v>
      </c>
      <c r="D415" s="147" t="s">
        <v>141</v>
      </c>
      <c r="E415" s="148" t="s">
        <v>1306</v>
      </c>
      <c r="F415" s="149" t="s">
        <v>1307</v>
      </c>
      <c r="G415" s="150" t="s">
        <v>172</v>
      </c>
      <c r="H415" s="151">
        <v>1.4</v>
      </c>
      <c r="I415" s="152"/>
      <c r="J415" s="153">
        <f>ROUND($I$415*$H$415,2)</f>
        <v>0</v>
      </c>
      <c r="K415" s="149"/>
      <c r="L415" s="43"/>
      <c r="M415" s="154"/>
      <c r="N415" s="155" t="s">
        <v>44</v>
      </c>
      <c r="O415" s="24"/>
      <c r="P415" s="156">
        <f>$O$415*$H$415</f>
        <v>0</v>
      </c>
      <c r="Q415" s="156">
        <v>0.00658</v>
      </c>
      <c r="R415" s="156">
        <f>$Q$415*$H$415</f>
        <v>0.009212</v>
      </c>
      <c r="S415" s="156">
        <v>0</v>
      </c>
      <c r="T415" s="157">
        <f>$S$415*$H$415</f>
        <v>0</v>
      </c>
      <c r="AR415" s="93" t="s">
        <v>145</v>
      </c>
      <c r="AT415" s="93" t="s">
        <v>141</v>
      </c>
      <c r="AU415" s="93" t="s">
        <v>82</v>
      </c>
      <c r="AY415" s="6" t="s">
        <v>139</v>
      </c>
      <c r="BE415" s="158">
        <f>IF($N$415="základní",$J$415,0)</f>
        <v>0</v>
      </c>
      <c r="BF415" s="158">
        <f>IF($N$415="snížená",$J$415,0)</f>
        <v>0</v>
      </c>
      <c r="BG415" s="158">
        <f>IF($N$415="zákl. přenesená",$J$415,0)</f>
        <v>0</v>
      </c>
      <c r="BH415" s="158">
        <f>IF($N$415="sníž. přenesená",$J$415,0)</f>
        <v>0</v>
      </c>
      <c r="BI415" s="158">
        <f>IF($N$415="nulová",$J$415,0)</f>
        <v>0</v>
      </c>
      <c r="BJ415" s="93" t="s">
        <v>20</v>
      </c>
      <c r="BK415" s="158">
        <f>ROUND($I$415*$H$415,2)</f>
        <v>0</v>
      </c>
      <c r="BL415" s="93" t="s">
        <v>145</v>
      </c>
      <c r="BM415" s="93" t="s">
        <v>1308</v>
      </c>
    </row>
    <row r="416" spans="2:51" s="6" customFormat="1" ht="15.75" customHeight="1">
      <c r="B416" s="167"/>
      <c r="C416" s="168"/>
      <c r="D416" s="161" t="s">
        <v>147</v>
      </c>
      <c r="E416" s="170"/>
      <c r="F416" s="170" t="s">
        <v>1309</v>
      </c>
      <c r="G416" s="168"/>
      <c r="H416" s="171">
        <v>1.4</v>
      </c>
      <c r="J416" s="168"/>
      <c r="K416" s="168"/>
      <c r="L416" s="172"/>
      <c r="M416" s="173"/>
      <c r="N416" s="168"/>
      <c r="O416" s="168"/>
      <c r="P416" s="168"/>
      <c r="Q416" s="168"/>
      <c r="R416" s="168"/>
      <c r="S416" s="168"/>
      <c r="T416" s="174"/>
      <c r="AT416" s="175" t="s">
        <v>147</v>
      </c>
      <c r="AU416" s="175" t="s">
        <v>82</v>
      </c>
      <c r="AV416" s="175" t="s">
        <v>82</v>
      </c>
      <c r="AW416" s="175" t="s">
        <v>97</v>
      </c>
      <c r="AX416" s="175" t="s">
        <v>20</v>
      </c>
      <c r="AY416" s="175" t="s">
        <v>139</v>
      </c>
    </row>
    <row r="417" spans="2:65" s="6" customFormat="1" ht="15.75" customHeight="1">
      <c r="B417" s="23"/>
      <c r="C417" s="147" t="s">
        <v>415</v>
      </c>
      <c r="D417" s="147" t="s">
        <v>141</v>
      </c>
      <c r="E417" s="148" t="s">
        <v>1310</v>
      </c>
      <c r="F417" s="149" t="s">
        <v>1311</v>
      </c>
      <c r="G417" s="150" t="s">
        <v>172</v>
      </c>
      <c r="H417" s="151">
        <v>1.4</v>
      </c>
      <c r="I417" s="152"/>
      <c r="J417" s="153">
        <f>ROUND($I$417*$H$417,2)</f>
        <v>0</v>
      </c>
      <c r="K417" s="149"/>
      <c r="L417" s="43"/>
      <c r="M417" s="154"/>
      <c r="N417" s="155" t="s">
        <v>44</v>
      </c>
      <c r="O417" s="24"/>
      <c r="P417" s="156">
        <f>$O$417*$H$417</f>
        <v>0</v>
      </c>
      <c r="Q417" s="156">
        <v>0</v>
      </c>
      <c r="R417" s="156">
        <f>$Q$417*$H$417</f>
        <v>0</v>
      </c>
      <c r="S417" s="156">
        <v>0</v>
      </c>
      <c r="T417" s="157">
        <f>$S$417*$H$417</f>
        <v>0</v>
      </c>
      <c r="AR417" s="93" t="s">
        <v>145</v>
      </c>
      <c r="AT417" s="93" t="s">
        <v>141</v>
      </c>
      <c r="AU417" s="93" t="s">
        <v>82</v>
      </c>
      <c r="AY417" s="6" t="s">
        <v>139</v>
      </c>
      <c r="BE417" s="158">
        <f>IF($N$417="základní",$J$417,0)</f>
        <v>0</v>
      </c>
      <c r="BF417" s="158">
        <f>IF($N$417="snížená",$J$417,0)</f>
        <v>0</v>
      </c>
      <c r="BG417" s="158">
        <f>IF($N$417="zákl. přenesená",$J$417,0)</f>
        <v>0</v>
      </c>
      <c r="BH417" s="158">
        <f>IF($N$417="sníž. přenesená",$J$417,0)</f>
        <v>0</v>
      </c>
      <c r="BI417" s="158">
        <f>IF($N$417="nulová",$J$417,0)</f>
        <v>0</v>
      </c>
      <c r="BJ417" s="93" t="s">
        <v>20</v>
      </c>
      <c r="BK417" s="158">
        <f>ROUND($I$417*$H$417,2)</f>
        <v>0</v>
      </c>
      <c r="BL417" s="93" t="s">
        <v>145</v>
      </c>
      <c r="BM417" s="93" t="s">
        <v>1312</v>
      </c>
    </row>
    <row r="418" spans="2:65" s="6" customFormat="1" ht="15.75" customHeight="1">
      <c r="B418" s="23"/>
      <c r="C418" s="150" t="s">
        <v>464</v>
      </c>
      <c r="D418" s="150" t="s">
        <v>141</v>
      </c>
      <c r="E418" s="148" t="s">
        <v>1313</v>
      </c>
      <c r="F418" s="149" t="s">
        <v>1314</v>
      </c>
      <c r="G418" s="150" t="s">
        <v>339</v>
      </c>
      <c r="H418" s="151">
        <v>16</v>
      </c>
      <c r="I418" s="152"/>
      <c r="J418" s="153">
        <f>ROUND($I$418*$H$418,2)</f>
        <v>0</v>
      </c>
      <c r="K418" s="149"/>
      <c r="L418" s="43"/>
      <c r="M418" s="154"/>
      <c r="N418" s="155" t="s">
        <v>44</v>
      </c>
      <c r="O418" s="24"/>
      <c r="P418" s="156">
        <f>$O$418*$H$418</f>
        <v>0</v>
      </c>
      <c r="Q418" s="156">
        <v>0.03465</v>
      </c>
      <c r="R418" s="156">
        <f>$Q$418*$H$418</f>
        <v>0.5544</v>
      </c>
      <c r="S418" s="156">
        <v>0</v>
      </c>
      <c r="T418" s="157">
        <f>$S$418*$H$418</f>
        <v>0</v>
      </c>
      <c r="AR418" s="93" t="s">
        <v>145</v>
      </c>
      <c r="AT418" s="93" t="s">
        <v>141</v>
      </c>
      <c r="AU418" s="93" t="s">
        <v>82</v>
      </c>
      <c r="AY418" s="93" t="s">
        <v>139</v>
      </c>
      <c r="BE418" s="158">
        <f>IF($N$418="základní",$J$418,0)</f>
        <v>0</v>
      </c>
      <c r="BF418" s="158">
        <f>IF($N$418="snížená",$J$418,0)</f>
        <v>0</v>
      </c>
      <c r="BG418" s="158">
        <f>IF($N$418="zákl. přenesená",$J$418,0)</f>
        <v>0</v>
      </c>
      <c r="BH418" s="158">
        <f>IF($N$418="sníž. přenesená",$J$418,0)</f>
        <v>0</v>
      </c>
      <c r="BI418" s="158">
        <f>IF($N$418="nulová",$J$418,0)</f>
        <v>0</v>
      </c>
      <c r="BJ418" s="93" t="s">
        <v>20</v>
      </c>
      <c r="BK418" s="158">
        <f>ROUND($I$418*$H$418,2)</f>
        <v>0</v>
      </c>
      <c r="BL418" s="93" t="s">
        <v>145</v>
      </c>
      <c r="BM418" s="93" t="s">
        <v>1315</v>
      </c>
    </row>
    <row r="419" spans="2:51" s="6" customFormat="1" ht="15.75" customHeight="1">
      <c r="B419" s="159"/>
      <c r="C419" s="160"/>
      <c r="D419" s="161" t="s">
        <v>147</v>
      </c>
      <c r="E419" s="162"/>
      <c r="F419" s="162" t="s">
        <v>1316</v>
      </c>
      <c r="G419" s="160"/>
      <c r="H419" s="160"/>
      <c r="J419" s="160"/>
      <c r="K419" s="160"/>
      <c r="L419" s="163"/>
      <c r="M419" s="164"/>
      <c r="N419" s="160"/>
      <c r="O419" s="160"/>
      <c r="P419" s="160"/>
      <c r="Q419" s="160"/>
      <c r="R419" s="160"/>
      <c r="S419" s="160"/>
      <c r="T419" s="165"/>
      <c r="AT419" s="166" t="s">
        <v>147</v>
      </c>
      <c r="AU419" s="166" t="s">
        <v>82</v>
      </c>
      <c r="AV419" s="166" t="s">
        <v>20</v>
      </c>
      <c r="AW419" s="166" t="s">
        <v>97</v>
      </c>
      <c r="AX419" s="166" t="s">
        <v>73</v>
      </c>
      <c r="AY419" s="166" t="s">
        <v>139</v>
      </c>
    </row>
    <row r="420" spans="2:51" s="6" customFormat="1" ht="15.75" customHeight="1">
      <c r="B420" s="167"/>
      <c r="C420" s="168"/>
      <c r="D420" s="169" t="s">
        <v>147</v>
      </c>
      <c r="E420" s="168"/>
      <c r="F420" s="170" t="s">
        <v>1317</v>
      </c>
      <c r="G420" s="168"/>
      <c r="H420" s="171">
        <v>16</v>
      </c>
      <c r="J420" s="168"/>
      <c r="K420" s="168"/>
      <c r="L420" s="172"/>
      <c r="M420" s="173"/>
      <c r="N420" s="168"/>
      <c r="O420" s="168"/>
      <c r="P420" s="168"/>
      <c r="Q420" s="168"/>
      <c r="R420" s="168"/>
      <c r="S420" s="168"/>
      <c r="T420" s="174"/>
      <c r="AT420" s="175" t="s">
        <v>147</v>
      </c>
      <c r="AU420" s="175" t="s">
        <v>82</v>
      </c>
      <c r="AV420" s="175" t="s">
        <v>82</v>
      </c>
      <c r="AW420" s="175" t="s">
        <v>97</v>
      </c>
      <c r="AX420" s="175" t="s">
        <v>20</v>
      </c>
      <c r="AY420" s="175" t="s">
        <v>139</v>
      </c>
    </row>
    <row r="421" spans="2:65" s="6" customFormat="1" ht="27" customHeight="1">
      <c r="B421" s="23"/>
      <c r="C421" s="192" t="s">
        <v>466</v>
      </c>
      <c r="D421" s="192" t="s">
        <v>219</v>
      </c>
      <c r="E421" s="193" t="s">
        <v>1318</v>
      </c>
      <c r="F421" s="194" t="s">
        <v>1319</v>
      </c>
      <c r="G421" s="195" t="s">
        <v>144</v>
      </c>
      <c r="H421" s="196">
        <v>16</v>
      </c>
      <c r="I421" s="197"/>
      <c r="J421" s="198">
        <f>ROUND($I$421*$H$421,2)</f>
        <v>0</v>
      </c>
      <c r="K421" s="194"/>
      <c r="L421" s="199"/>
      <c r="M421" s="200"/>
      <c r="N421" s="201" t="s">
        <v>44</v>
      </c>
      <c r="O421" s="24"/>
      <c r="P421" s="156">
        <f>$O$421*$H$421</f>
        <v>0</v>
      </c>
      <c r="Q421" s="156">
        <v>0.119</v>
      </c>
      <c r="R421" s="156">
        <f>$Q$421*$H$421</f>
        <v>1.904</v>
      </c>
      <c r="S421" s="156">
        <v>0</v>
      </c>
      <c r="T421" s="157">
        <f>$S$421*$H$421</f>
        <v>0</v>
      </c>
      <c r="AR421" s="93" t="s">
        <v>192</v>
      </c>
      <c r="AT421" s="93" t="s">
        <v>219</v>
      </c>
      <c r="AU421" s="93" t="s">
        <v>82</v>
      </c>
      <c r="AY421" s="6" t="s">
        <v>139</v>
      </c>
      <c r="BE421" s="158">
        <f>IF($N$421="základní",$J$421,0)</f>
        <v>0</v>
      </c>
      <c r="BF421" s="158">
        <f>IF($N$421="snížená",$J$421,0)</f>
        <v>0</v>
      </c>
      <c r="BG421" s="158">
        <f>IF($N$421="zákl. přenesená",$J$421,0)</f>
        <v>0</v>
      </c>
      <c r="BH421" s="158">
        <f>IF($N$421="sníž. přenesená",$J$421,0)</f>
        <v>0</v>
      </c>
      <c r="BI421" s="158">
        <f>IF($N$421="nulová",$J$421,0)</f>
        <v>0</v>
      </c>
      <c r="BJ421" s="93" t="s">
        <v>20</v>
      </c>
      <c r="BK421" s="158">
        <f>ROUND($I$421*$H$421,2)</f>
        <v>0</v>
      </c>
      <c r="BL421" s="93" t="s">
        <v>145</v>
      </c>
      <c r="BM421" s="93" t="s">
        <v>1320</v>
      </c>
    </row>
    <row r="422" spans="2:51" s="6" customFormat="1" ht="15.75" customHeight="1">
      <c r="B422" s="159"/>
      <c r="C422" s="160"/>
      <c r="D422" s="161" t="s">
        <v>147</v>
      </c>
      <c r="E422" s="162"/>
      <c r="F422" s="162" t="s">
        <v>1321</v>
      </c>
      <c r="G422" s="160"/>
      <c r="H422" s="160"/>
      <c r="J422" s="160"/>
      <c r="K422" s="160"/>
      <c r="L422" s="163"/>
      <c r="M422" s="164"/>
      <c r="N422" s="160"/>
      <c r="O422" s="160"/>
      <c r="P422" s="160"/>
      <c r="Q422" s="160"/>
      <c r="R422" s="160"/>
      <c r="S422" s="160"/>
      <c r="T422" s="165"/>
      <c r="AT422" s="166" t="s">
        <v>147</v>
      </c>
      <c r="AU422" s="166" t="s">
        <v>82</v>
      </c>
      <c r="AV422" s="166" t="s">
        <v>20</v>
      </c>
      <c r="AW422" s="166" t="s">
        <v>97</v>
      </c>
      <c r="AX422" s="166" t="s">
        <v>73</v>
      </c>
      <c r="AY422" s="166" t="s">
        <v>139</v>
      </c>
    </row>
    <row r="423" spans="2:51" s="6" customFormat="1" ht="15.75" customHeight="1">
      <c r="B423" s="159"/>
      <c r="C423" s="160"/>
      <c r="D423" s="169" t="s">
        <v>147</v>
      </c>
      <c r="E423" s="160"/>
      <c r="F423" s="162" t="s">
        <v>1322</v>
      </c>
      <c r="G423" s="160"/>
      <c r="H423" s="160"/>
      <c r="J423" s="160"/>
      <c r="K423" s="160"/>
      <c r="L423" s="163"/>
      <c r="M423" s="164"/>
      <c r="N423" s="160"/>
      <c r="O423" s="160"/>
      <c r="P423" s="160"/>
      <c r="Q423" s="160"/>
      <c r="R423" s="160"/>
      <c r="S423" s="160"/>
      <c r="T423" s="165"/>
      <c r="AT423" s="166" t="s">
        <v>147</v>
      </c>
      <c r="AU423" s="166" t="s">
        <v>82</v>
      </c>
      <c r="AV423" s="166" t="s">
        <v>20</v>
      </c>
      <c r="AW423" s="166" t="s">
        <v>97</v>
      </c>
      <c r="AX423" s="166" t="s">
        <v>73</v>
      </c>
      <c r="AY423" s="166" t="s">
        <v>139</v>
      </c>
    </row>
    <row r="424" spans="2:51" s="6" customFormat="1" ht="15.75" customHeight="1">
      <c r="B424" s="159"/>
      <c r="C424" s="160"/>
      <c r="D424" s="169" t="s">
        <v>147</v>
      </c>
      <c r="E424" s="160"/>
      <c r="F424" s="162" t="s">
        <v>1316</v>
      </c>
      <c r="G424" s="160"/>
      <c r="H424" s="160"/>
      <c r="J424" s="160"/>
      <c r="K424" s="160"/>
      <c r="L424" s="163"/>
      <c r="M424" s="164"/>
      <c r="N424" s="160"/>
      <c r="O424" s="160"/>
      <c r="P424" s="160"/>
      <c r="Q424" s="160"/>
      <c r="R424" s="160"/>
      <c r="S424" s="160"/>
      <c r="T424" s="165"/>
      <c r="AT424" s="166" t="s">
        <v>147</v>
      </c>
      <c r="AU424" s="166" t="s">
        <v>82</v>
      </c>
      <c r="AV424" s="166" t="s">
        <v>20</v>
      </c>
      <c r="AW424" s="166" t="s">
        <v>97</v>
      </c>
      <c r="AX424" s="166" t="s">
        <v>73</v>
      </c>
      <c r="AY424" s="166" t="s">
        <v>139</v>
      </c>
    </row>
    <row r="425" spans="2:51" s="6" customFormat="1" ht="15.75" customHeight="1">
      <c r="B425" s="167"/>
      <c r="C425" s="168"/>
      <c r="D425" s="169" t="s">
        <v>147</v>
      </c>
      <c r="E425" s="168"/>
      <c r="F425" s="170" t="s">
        <v>1323</v>
      </c>
      <c r="G425" s="168"/>
      <c r="H425" s="171">
        <v>16</v>
      </c>
      <c r="J425" s="168"/>
      <c r="K425" s="168"/>
      <c r="L425" s="172"/>
      <c r="M425" s="173"/>
      <c r="N425" s="168"/>
      <c r="O425" s="168"/>
      <c r="P425" s="168"/>
      <c r="Q425" s="168"/>
      <c r="R425" s="168"/>
      <c r="S425" s="168"/>
      <c r="T425" s="174"/>
      <c r="AT425" s="175" t="s">
        <v>147</v>
      </c>
      <c r="AU425" s="175" t="s">
        <v>82</v>
      </c>
      <c r="AV425" s="175" t="s">
        <v>82</v>
      </c>
      <c r="AW425" s="175" t="s">
        <v>97</v>
      </c>
      <c r="AX425" s="175" t="s">
        <v>20</v>
      </c>
      <c r="AY425" s="175" t="s">
        <v>139</v>
      </c>
    </row>
    <row r="426" spans="2:63" s="134" customFormat="1" ht="30.75" customHeight="1">
      <c r="B426" s="135"/>
      <c r="C426" s="136"/>
      <c r="D426" s="136" t="s">
        <v>72</v>
      </c>
      <c r="E426" s="145" t="s">
        <v>415</v>
      </c>
      <c r="F426" s="145" t="s">
        <v>416</v>
      </c>
      <c r="G426" s="136"/>
      <c r="H426" s="136"/>
      <c r="J426" s="146">
        <f>$BK$426</f>
        <v>0</v>
      </c>
      <c r="K426" s="136"/>
      <c r="L426" s="139"/>
      <c r="M426" s="140"/>
      <c r="N426" s="136"/>
      <c r="O426" s="136"/>
      <c r="P426" s="141">
        <f>SUM($P$427:$P$430)</f>
        <v>0</v>
      </c>
      <c r="Q426" s="136"/>
      <c r="R426" s="141">
        <f>SUM($R$427:$R$430)</f>
        <v>0</v>
      </c>
      <c r="S426" s="136"/>
      <c r="T426" s="142">
        <f>SUM($T$427:$T$430)</f>
        <v>0</v>
      </c>
      <c r="AR426" s="143" t="s">
        <v>20</v>
      </c>
      <c r="AT426" s="143" t="s">
        <v>72</v>
      </c>
      <c r="AU426" s="143" t="s">
        <v>20</v>
      </c>
      <c r="AY426" s="143" t="s">
        <v>139</v>
      </c>
      <c r="BK426" s="144">
        <f>SUM($BK$427:$BK$430)</f>
        <v>0</v>
      </c>
    </row>
    <row r="427" spans="2:65" s="6" customFormat="1" ht="15.75" customHeight="1">
      <c r="B427" s="23"/>
      <c r="C427" s="147" t="s">
        <v>470</v>
      </c>
      <c r="D427" s="147" t="s">
        <v>141</v>
      </c>
      <c r="E427" s="148" t="s">
        <v>418</v>
      </c>
      <c r="F427" s="149" t="s">
        <v>419</v>
      </c>
      <c r="G427" s="150" t="s">
        <v>152</v>
      </c>
      <c r="H427" s="151">
        <v>0.66</v>
      </c>
      <c r="I427" s="152"/>
      <c r="J427" s="153">
        <f>ROUND($I$427*$H$427,2)</f>
        <v>0</v>
      </c>
      <c r="K427" s="149"/>
      <c r="L427" s="43"/>
      <c r="M427" s="154"/>
      <c r="N427" s="155" t="s">
        <v>44</v>
      </c>
      <c r="O427" s="24"/>
      <c r="P427" s="156">
        <f>$O$427*$H$427</f>
        <v>0</v>
      </c>
      <c r="Q427" s="156">
        <v>0</v>
      </c>
      <c r="R427" s="156">
        <f>$Q$427*$H$427</f>
        <v>0</v>
      </c>
      <c r="S427" s="156">
        <v>0</v>
      </c>
      <c r="T427" s="157">
        <f>$S$427*$H$427</f>
        <v>0</v>
      </c>
      <c r="AR427" s="93" t="s">
        <v>145</v>
      </c>
      <c r="AT427" s="93" t="s">
        <v>141</v>
      </c>
      <c r="AU427" s="93" t="s">
        <v>82</v>
      </c>
      <c r="AY427" s="6" t="s">
        <v>139</v>
      </c>
      <c r="BE427" s="158">
        <f>IF($N$427="základní",$J$427,0)</f>
        <v>0</v>
      </c>
      <c r="BF427" s="158">
        <f>IF($N$427="snížená",$J$427,0)</f>
        <v>0</v>
      </c>
      <c r="BG427" s="158">
        <f>IF($N$427="zákl. přenesená",$J$427,0)</f>
        <v>0</v>
      </c>
      <c r="BH427" s="158">
        <f>IF($N$427="sníž. přenesená",$J$427,0)</f>
        <v>0</v>
      </c>
      <c r="BI427" s="158">
        <f>IF($N$427="nulová",$J$427,0)</f>
        <v>0</v>
      </c>
      <c r="BJ427" s="93" t="s">
        <v>20</v>
      </c>
      <c r="BK427" s="158">
        <f>ROUND($I$427*$H$427,2)</f>
        <v>0</v>
      </c>
      <c r="BL427" s="93" t="s">
        <v>145</v>
      </c>
      <c r="BM427" s="93" t="s">
        <v>1324</v>
      </c>
    </row>
    <row r="428" spans="2:51" s="6" customFormat="1" ht="15.75" customHeight="1">
      <c r="B428" s="159"/>
      <c r="C428" s="160"/>
      <c r="D428" s="161" t="s">
        <v>147</v>
      </c>
      <c r="E428" s="162"/>
      <c r="F428" s="162" t="s">
        <v>1098</v>
      </c>
      <c r="G428" s="160"/>
      <c r="H428" s="160"/>
      <c r="J428" s="160"/>
      <c r="K428" s="160"/>
      <c r="L428" s="163"/>
      <c r="M428" s="164"/>
      <c r="N428" s="160"/>
      <c r="O428" s="160"/>
      <c r="P428" s="160"/>
      <c r="Q428" s="160"/>
      <c r="R428" s="160"/>
      <c r="S428" s="160"/>
      <c r="T428" s="165"/>
      <c r="AT428" s="166" t="s">
        <v>147</v>
      </c>
      <c r="AU428" s="166" t="s">
        <v>82</v>
      </c>
      <c r="AV428" s="166" t="s">
        <v>20</v>
      </c>
      <c r="AW428" s="166" t="s">
        <v>97</v>
      </c>
      <c r="AX428" s="166" t="s">
        <v>73</v>
      </c>
      <c r="AY428" s="166" t="s">
        <v>139</v>
      </c>
    </row>
    <row r="429" spans="2:51" s="6" customFormat="1" ht="15.75" customHeight="1">
      <c r="B429" s="159"/>
      <c r="C429" s="160"/>
      <c r="D429" s="169" t="s">
        <v>147</v>
      </c>
      <c r="E429" s="160"/>
      <c r="F429" s="162" t="s">
        <v>198</v>
      </c>
      <c r="G429" s="160"/>
      <c r="H429" s="160"/>
      <c r="J429" s="160"/>
      <c r="K429" s="160"/>
      <c r="L429" s="163"/>
      <c r="M429" s="164"/>
      <c r="N429" s="160"/>
      <c r="O429" s="160"/>
      <c r="P429" s="160"/>
      <c r="Q429" s="160"/>
      <c r="R429" s="160"/>
      <c r="S429" s="160"/>
      <c r="T429" s="165"/>
      <c r="AT429" s="166" t="s">
        <v>147</v>
      </c>
      <c r="AU429" s="166" t="s">
        <v>82</v>
      </c>
      <c r="AV429" s="166" t="s">
        <v>20</v>
      </c>
      <c r="AW429" s="166" t="s">
        <v>97</v>
      </c>
      <c r="AX429" s="166" t="s">
        <v>73</v>
      </c>
      <c r="AY429" s="166" t="s">
        <v>139</v>
      </c>
    </row>
    <row r="430" spans="2:51" s="6" customFormat="1" ht="15.75" customHeight="1">
      <c r="B430" s="167"/>
      <c r="C430" s="168"/>
      <c r="D430" s="169" t="s">
        <v>147</v>
      </c>
      <c r="E430" s="168"/>
      <c r="F430" s="170" t="s">
        <v>1325</v>
      </c>
      <c r="G430" s="168"/>
      <c r="H430" s="171">
        <v>0.66</v>
      </c>
      <c r="J430" s="168"/>
      <c r="K430" s="168"/>
      <c r="L430" s="172"/>
      <c r="M430" s="173"/>
      <c r="N430" s="168"/>
      <c r="O430" s="168"/>
      <c r="P430" s="168"/>
      <c r="Q430" s="168"/>
      <c r="R430" s="168"/>
      <c r="S430" s="168"/>
      <c r="T430" s="174"/>
      <c r="AT430" s="175" t="s">
        <v>147</v>
      </c>
      <c r="AU430" s="175" t="s">
        <v>82</v>
      </c>
      <c r="AV430" s="175" t="s">
        <v>82</v>
      </c>
      <c r="AW430" s="175" t="s">
        <v>97</v>
      </c>
      <c r="AX430" s="175" t="s">
        <v>20</v>
      </c>
      <c r="AY430" s="175" t="s">
        <v>139</v>
      </c>
    </row>
    <row r="431" spans="2:63" s="134" customFormat="1" ht="30.75" customHeight="1">
      <c r="B431" s="135"/>
      <c r="C431" s="136"/>
      <c r="D431" s="136" t="s">
        <v>72</v>
      </c>
      <c r="E431" s="145" t="s">
        <v>192</v>
      </c>
      <c r="F431" s="145" t="s">
        <v>627</v>
      </c>
      <c r="G431" s="136"/>
      <c r="H431" s="136"/>
      <c r="J431" s="146">
        <f>$BK$431</f>
        <v>0</v>
      </c>
      <c r="K431" s="136"/>
      <c r="L431" s="139"/>
      <c r="M431" s="140"/>
      <c r="N431" s="136"/>
      <c r="O431" s="136"/>
      <c r="P431" s="141">
        <f>SUM($P$432:$P$444)</f>
        <v>0</v>
      </c>
      <c r="Q431" s="136"/>
      <c r="R431" s="141">
        <f>SUM($R$432:$R$444)</f>
        <v>1.9782</v>
      </c>
      <c r="S431" s="136"/>
      <c r="T431" s="142">
        <f>SUM($T$432:$T$444)</f>
        <v>0</v>
      </c>
      <c r="AR431" s="143" t="s">
        <v>20</v>
      </c>
      <c r="AT431" s="143" t="s">
        <v>72</v>
      </c>
      <c r="AU431" s="143" t="s">
        <v>20</v>
      </c>
      <c r="AY431" s="143" t="s">
        <v>139</v>
      </c>
      <c r="BK431" s="144">
        <f>SUM($BK$432:$BK$444)</f>
        <v>0</v>
      </c>
    </row>
    <row r="432" spans="2:65" s="6" customFormat="1" ht="15.75" customHeight="1">
      <c r="B432" s="23"/>
      <c r="C432" s="147" t="s">
        <v>479</v>
      </c>
      <c r="D432" s="147" t="s">
        <v>141</v>
      </c>
      <c r="E432" s="148" t="s">
        <v>1326</v>
      </c>
      <c r="F432" s="149" t="s">
        <v>1327</v>
      </c>
      <c r="G432" s="150" t="s">
        <v>339</v>
      </c>
      <c r="H432" s="151">
        <v>7.5</v>
      </c>
      <c r="I432" s="152"/>
      <c r="J432" s="153">
        <f>ROUND($I$432*$H$432,2)</f>
        <v>0</v>
      </c>
      <c r="K432" s="149"/>
      <c r="L432" s="43"/>
      <c r="M432" s="154"/>
      <c r="N432" s="155" t="s">
        <v>44</v>
      </c>
      <c r="O432" s="24"/>
      <c r="P432" s="156">
        <f>$O$432*$H$432</f>
        <v>0</v>
      </c>
      <c r="Q432" s="156">
        <v>0.003</v>
      </c>
      <c r="R432" s="156">
        <f>$Q$432*$H$432</f>
        <v>0.0225</v>
      </c>
      <c r="S432" s="156">
        <v>0</v>
      </c>
      <c r="T432" s="157">
        <f>$S$432*$H$432</f>
        <v>0</v>
      </c>
      <c r="AR432" s="93" t="s">
        <v>145</v>
      </c>
      <c r="AT432" s="93" t="s">
        <v>141</v>
      </c>
      <c r="AU432" s="93" t="s">
        <v>82</v>
      </c>
      <c r="AY432" s="6" t="s">
        <v>139</v>
      </c>
      <c r="BE432" s="158">
        <f>IF($N$432="základní",$J$432,0)</f>
        <v>0</v>
      </c>
      <c r="BF432" s="158">
        <f>IF($N$432="snížená",$J$432,0)</f>
        <v>0</v>
      </c>
      <c r="BG432" s="158">
        <f>IF($N$432="zákl. přenesená",$J$432,0)</f>
        <v>0</v>
      </c>
      <c r="BH432" s="158">
        <f>IF($N$432="sníž. přenesená",$J$432,0)</f>
        <v>0</v>
      </c>
      <c r="BI432" s="158">
        <f>IF($N$432="nulová",$J$432,0)</f>
        <v>0</v>
      </c>
      <c r="BJ432" s="93" t="s">
        <v>20</v>
      </c>
      <c r="BK432" s="158">
        <f>ROUND($I$432*$H$432,2)</f>
        <v>0</v>
      </c>
      <c r="BL432" s="93" t="s">
        <v>145</v>
      </c>
      <c r="BM432" s="93" t="s">
        <v>1328</v>
      </c>
    </row>
    <row r="433" spans="2:51" s="6" customFormat="1" ht="15.75" customHeight="1">
      <c r="B433" s="159"/>
      <c r="C433" s="160"/>
      <c r="D433" s="161" t="s">
        <v>147</v>
      </c>
      <c r="E433" s="162"/>
      <c r="F433" s="162" t="s">
        <v>1329</v>
      </c>
      <c r="G433" s="160"/>
      <c r="H433" s="160"/>
      <c r="J433" s="160"/>
      <c r="K433" s="160"/>
      <c r="L433" s="163"/>
      <c r="M433" s="164"/>
      <c r="N433" s="160"/>
      <c r="O433" s="160"/>
      <c r="P433" s="160"/>
      <c r="Q433" s="160"/>
      <c r="R433" s="160"/>
      <c r="S433" s="160"/>
      <c r="T433" s="165"/>
      <c r="AT433" s="166" t="s">
        <v>147</v>
      </c>
      <c r="AU433" s="166" t="s">
        <v>82</v>
      </c>
      <c r="AV433" s="166" t="s">
        <v>20</v>
      </c>
      <c r="AW433" s="166" t="s">
        <v>97</v>
      </c>
      <c r="AX433" s="166" t="s">
        <v>73</v>
      </c>
      <c r="AY433" s="166" t="s">
        <v>139</v>
      </c>
    </row>
    <row r="434" spans="2:51" s="6" customFormat="1" ht="15.75" customHeight="1">
      <c r="B434" s="159"/>
      <c r="C434" s="160"/>
      <c r="D434" s="169" t="s">
        <v>147</v>
      </c>
      <c r="E434" s="160"/>
      <c r="F434" s="162" t="s">
        <v>1330</v>
      </c>
      <c r="G434" s="160"/>
      <c r="H434" s="160"/>
      <c r="J434" s="160"/>
      <c r="K434" s="160"/>
      <c r="L434" s="163"/>
      <c r="M434" s="164"/>
      <c r="N434" s="160"/>
      <c r="O434" s="160"/>
      <c r="P434" s="160"/>
      <c r="Q434" s="160"/>
      <c r="R434" s="160"/>
      <c r="S434" s="160"/>
      <c r="T434" s="165"/>
      <c r="AT434" s="166" t="s">
        <v>147</v>
      </c>
      <c r="AU434" s="166" t="s">
        <v>82</v>
      </c>
      <c r="AV434" s="166" t="s">
        <v>20</v>
      </c>
      <c r="AW434" s="166" t="s">
        <v>97</v>
      </c>
      <c r="AX434" s="166" t="s">
        <v>73</v>
      </c>
      <c r="AY434" s="166" t="s">
        <v>139</v>
      </c>
    </row>
    <row r="435" spans="2:51" s="6" customFormat="1" ht="15.75" customHeight="1">
      <c r="B435" s="167"/>
      <c r="C435" s="168"/>
      <c r="D435" s="169" t="s">
        <v>147</v>
      </c>
      <c r="E435" s="168"/>
      <c r="F435" s="170" t="s">
        <v>1331</v>
      </c>
      <c r="G435" s="168"/>
      <c r="H435" s="171">
        <v>2.5</v>
      </c>
      <c r="J435" s="168"/>
      <c r="K435" s="168"/>
      <c r="L435" s="172"/>
      <c r="M435" s="173"/>
      <c r="N435" s="168"/>
      <c r="O435" s="168"/>
      <c r="P435" s="168"/>
      <c r="Q435" s="168"/>
      <c r="R435" s="168"/>
      <c r="S435" s="168"/>
      <c r="T435" s="174"/>
      <c r="AT435" s="175" t="s">
        <v>147</v>
      </c>
      <c r="AU435" s="175" t="s">
        <v>82</v>
      </c>
      <c r="AV435" s="175" t="s">
        <v>82</v>
      </c>
      <c r="AW435" s="175" t="s">
        <v>97</v>
      </c>
      <c r="AX435" s="175" t="s">
        <v>73</v>
      </c>
      <c r="AY435" s="175" t="s">
        <v>139</v>
      </c>
    </row>
    <row r="436" spans="2:51" s="6" customFormat="1" ht="15.75" customHeight="1">
      <c r="B436" s="159"/>
      <c r="C436" s="160"/>
      <c r="D436" s="169" t="s">
        <v>147</v>
      </c>
      <c r="E436" s="160"/>
      <c r="F436" s="162" t="s">
        <v>1329</v>
      </c>
      <c r="G436" s="160"/>
      <c r="H436" s="160"/>
      <c r="J436" s="160"/>
      <c r="K436" s="160"/>
      <c r="L436" s="163"/>
      <c r="M436" s="164"/>
      <c r="N436" s="160"/>
      <c r="O436" s="160"/>
      <c r="P436" s="160"/>
      <c r="Q436" s="160"/>
      <c r="R436" s="160"/>
      <c r="S436" s="160"/>
      <c r="T436" s="165"/>
      <c r="AT436" s="166" t="s">
        <v>147</v>
      </c>
      <c r="AU436" s="166" t="s">
        <v>82</v>
      </c>
      <c r="AV436" s="166" t="s">
        <v>20</v>
      </c>
      <c r="AW436" s="166" t="s">
        <v>97</v>
      </c>
      <c r="AX436" s="166" t="s">
        <v>73</v>
      </c>
      <c r="AY436" s="166" t="s">
        <v>139</v>
      </c>
    </row>
    <row r="437" spans="2:51" s="6" customFormat="1" ht="15.75" customHeight="1">
      <c r="B437" s="159"/>
      <c r="C437" s="160"/>
      <c r="D437" s="169" t="s">
        <v>147</v>
      </c>
      <c r="E437" s="160"/>
      <c r="F437" s="162" t="s">
        <v>1330</v>
      </c>
      <c r="G437" s="160"/>
      <c r="H437" s="160"/>
      <c r="J437" s="160"/>
      <c r="K437" s="160"/>
      <c r="L437" s="163"/>
      <c r="M437" s="164"/>
      <c r="N437" s="160"/>
      <c r="O437" s="160"/>
      <c r="P437" s="160"/>
      <c r="Q437" s="160"/>
      <c r="R437" s="160"/>
      <c r="S437" s="160"/>
      <c r="T437" s="165"/>
      <c r="AT437" s="166" t="s">
        <v>147</v>
      </c>
      <c r="AU437" s="166" t="s">
        <v>82</v>
      </c>
      <c r="AV437" s="166" t="s">
        <v>20</v>
      </c>
      <c r="AW437" s="166" t="s">
        <v>97</v>
      </c>
      <c r="AX437" s="166" t="s">
        <v>73</v>
      </c>
      <c r="AY437" s="166" t="s">
        <v>139</v>
      </c>
    </row>
    <row r="438" spans="2:51" s="6" customFormat="1" ht="15.75" customHeight="1">
      <c r="B438" s="167"/>
      <c r="C438" s="168"/>
      <c r="D438" s="169" t="s">
        <v>147</v>
      </c>
      <c r="E438" s="168"/>
      <c r="F438" s="170" t="s">
        <v>1332</v>
      </c>
      <c r="G438" s="168"/>
      <c r="H438" s="171">
        <v>5</v>
      </c>
      <c r="J438" s="168"/>
      <c r="K438" s="168"/>
      <c r="L438" s="172"/>
      <c r="M438" s="173"/>
      <c r="N438" s="168"/>
      <c r="O438" s="168"/>
      <c r="P438" s="168"/>
      <c r="Q438" s="168"/>
      <c r="R438" s="168"/>
      <c r="S438" s="168"/>
      <c r="T438" s="174"/>
      <c r="AT438" s="175" t="s">
        <v>147</v>
      </c>
      <c r="AU438" s="175" t="s">
        <v>82</v>
      </c>
      <c r="AV438" s="175" t="s">
        <v>82</v>
      </c>
      <c r="AW438" s="175" t="s">
        <v>97</v>
      </c>
      <c r="AX438" s="175" t="s">
        <v>73</v>
      </c>
      <c r="AY438" s="175" t="s">
        <v>139</v>
      </c>
    </row>
    <row r="439" spans="2:51" s="6" customFormat="1" ht="15.75" customHeight="1">
      <c r="B439" s="176"/>
      <c r="C439" s="177"/>
      <c r="D439" s="169" t="s">
        <v>147</v>
      </c>
      <c r="E439" s="177"/>
      <c r="F439" s="178" t="s">
        <v>179</v>
      </c>
      <c r="G439" s="177"/>
      <c r="H439" s="179">
        <v>7.5</v>
      </c>
      <c r="J439" s="177"/>
      <c r="K439" s="177"/>
      <c r="L439" s="180"/>
      <c r="M439" s="181"/>
      <c r="N439" s="177"/>
      <c r="O439" s="177"/>
      <c r="P439" s="177"/>
      <c r="Q439" s="177"/>
      <c r="R439" s="177"/>
      <c r="S439" s="177"/>
      <c r="T439" s="182"/>
      <c r="AT439" s="183" t="s">
        <v>147</v>
      </c>
      <c r="AU439" s="183" t="s">
        <v>82</v>
      </c>
      <c r="AV439" s="183" t="s">
        <v>145</v>
      </c>
      <c r="AW439" s="183" t="s">
        <v>97</v>
      </c>
      <c r="AX439" s="183" t="s">
        <v>20</v>
      </c>
      <c r="AY439" s="183" t="s">
        <v>139</v>
      </c>
    </row>
    <row r="440" spans="2:65" s="6" customFormat="1" ht="15.75" customHeight="1">
      <c r="B440" s="23"/>
      <c r="C440" s="147" t="s">
        <v>491</v>
      </c>
      <c r="D440" s="147" t="s">
        <v>141</v>
      </c>
      <c r="E440" s="148" t="s">
        <v>1333</v>
      </c>
      <c r="F440" s="149" t="s">
        <v>1334</v>
      </c>
      <c r="G440" s="150" t="s">
        <v>339</v>
      </c>
      <c r="H440" s="151">
        <v>7.5</v>
      </c>
      <c r="I440" s="152"/>
      <c r="J440" s="153">
        <f>ROUND($I$440*$H$440,2)</f>
        <v>0</v>
      </c>
      <c r="K440" s="149"/>
      <c r="L440" s="43"/>
      <c r="M440" s="154"/>
      <c r="N440" s="155" t="s">
        <v>44</v>
      </c>
      <c r="O440" s="24"/>
      <c r="P440" s="156">
        <f>$O$440*$H$440</f>
        <v>0</v>
      </c>
      <c r="Q440" s="156">
        <v>0</v>
      </c>
      <c r="R440" s="156">
        <f>$Q$440*$H$440</f>
        <v>0</v>
      </c>
      <c r="S440" s="156">
        <v>0</v>
      </c>
      <c r="T440" s="157">
        <f>$S$440*$H$440</f>
        <v>0</v>
      </c>
      <c r="AR440" s="93" t="s">
        <v>145</v>
      </c>
      <c r="AT440" s="93" t="s">
        <v>141</v>
      </c>
      <c r="AU440" s="93" t="s">
        <v>82</v>
      </c>
      <c r="AY440" s="6" t="s">
        <v>139</v>
      </c>
      <c r="BE440" s="158">
        <f>IF($N$440="základní",$J$440,0)</f>
        <v>0</v>
      </c>
      <c r="BF440" s="158">
        <f>IF($N$440="snížená",$J$440,0)</f>
        <v>0</v>
      </c>
      <c r="BG440" s="158">
        <f>IF($N$440="zákl. přenesená",$J$440,0)</f>
        <v>0</v>
      </c>
      <c r="BH440" s="158">
        <f>IF($N$440="sníž. přenesená",$J$440,0)</f>
        <v>0</v>
      </c>
      <c r="BI440" s="158">
        <f>IF($N$440="nulová",$J$440,0)</f>
        <v>0</v>
      </c>
      <c r="BJ440" s="93" t="s">
        <v>20</v>
      </c>
      <c r="BK440" s="158">
        <f>ROUND($I$440*$H$440,2)</f>
        <v>0</v>
      </c>
      <c r="BL440" s="93" t="s">
        <v>145</v>
      </c>
      <c r="BM440" s="93" t="s">
        <v>1335</v>
      </c>
    </row>
    <row r="441" spans="2:65" s="6" customFormat="1" ht="15.75" customHeight="1">
      <c r="B441" s="23"/>
      <c r="C441" s="150" t="s">
        <v>495</v>
      </c>
      <c r="D441" s="150" t="s">
        <v>141</v>
      </c>
      <c r="E441" s="148" t="s">
        <v>1336</v>
      </c>
      <c r="F441" s="149" t="s">
        <v>1337</v>
      </c>
      <c r="G441" s="150" t="s">
        <v>144</v>
      </c>
      <c r="H441" s="151">
        <v>4</v>
      </c>
      <c r="I441" s="152"/>
      <c r="J441" s="153">
        <f>ROUND($I$441*$H$441,2)</f>
        <v>0</v>
      </c>
      <c r="K441" s="149"/>
      <c r="L441" s="43"/>
      <c r="M441" s="154"/>
      <c r="N441" s="155" t="s">
        <v>44</v>
      </c>
      <c r="O441" s="24"/>
      <c r="P441" s="156">
        <f>$O$441*$H$441</f>
        <v>0</v>
      </c>
      <c r="Q441" s="156">
        <v>0.46005</v>
      </c>
      <c r="R441" s="156">
        <f>$Q$441*$H$441</f>
        <v>1.8402</v>
      </c>
      <c r="S441" s="156">
        <v>0</v>
      </c>
      <c r="T441" s="157">
        <f>$S$441*$H$441</f>
        <v>0</v>
      </c>
      <c r="AR441" s="93" t="s">
        <v>145</v>
      </c>
      <c r="AT441" s="93" t="s">
        <v>141</v>
      </c>
      <c r="AU441" s="93" t="s">
        <v>82</v>
      </c>
      <c r="AY441" s="93" t="s">
        <v>139</v>
      </c>
      <c r="BE441" s="158">
        <f>IF($N$441="základní",$J$441,0)</f>
        <v>0</v>
      </c>
      <c r="BF441" s="158">
        <f>IF($N$441="snížená",$J$441,0)</f>
        <v>0</v>
      </c>
      <c r="BG441" s="158">
        <f>IF($N$441="zákl. přenesená",$J$441,0)</f>
        <v>0</v>
      </c>
      <c r="BH441" s="158">
        <f>IF($N$441="sníž. přenesená",$J$441,0)</f>
        <v>0</v>
      </c>
      <c r="BI441" s="158">
        <f>IF($N$441="nulová",$J$441,0)</f>
        <v>0</v>
      </c>
      <c r="BJ441" s="93" t="s">
        <v>20</v>
      </c>
      <c r="BK441" s="158">
        <f>ROUND($I$441*$H$441,2)</f>
        <v>0</v>
      </c>
      <c r="BL441" s="93" t="s">
        <v>145</v>
      </c>
      <c r="BM441" s="93" t="s">
        <v>1338</v>
      </c>
    </row>
    <row r="442" spans="2:65" s="6" customFormat="1" ht="27" customHeight="1">
      <c r="B442" s="23"/>
      <c r="C442" s="150" t="s">
        <v>503</v>
      </c>
      <c r="D442" s="150" t="s">
        <v>141</v>
      </c>
      <c r="E442" s="148" t="s">
        <v>1339</v>
      </c>
      <c r="F442" s="149" t="s">
        <v>1340</v>
      </c>
      <c r="G442" s="150" t="s">
        <v>339</v>
      </c>
      <c r="H442" s="151">
        <v>10.5</v>
      </c>
      <c r="I442" s="152"/>
      <c r="J442" s="153">
        <f>ROUND($I$442*$H$442,2)</f>
        <v>0</v>
      </c>
      <c r="K442" s="149"/>
      <c r="L442" s="43"/>
      <c r="M442" s="154"/>
      <c r="N442" s="155" t="s">
        <v>44</v>
      </c>
      <c r="O442" s="24"/>
      <c r="P442" s="156">
        <f>$O$442*$H$442</f>
        <v>0</v>
      </c>
      <c r="Q442" s="156">
        <v>0</v>
      </c>
      <c r="R442" s="156">
        <f>$Q$442*$H$442</f>
        <v>0</v>
      </c>
      <c r="S442" s="156">
        <v>0</v>
      </c>
      <c r="T442" s="157">
        <f>$S$442*$H$442</f>
        <v>0</v>
      </c>
      <c r="AR442" s="93" t="s">
        <v>145</v>
      </c>
      <c r="AT442" s="93" t="s">
        <v>141</v>
      </c>
      <c r="AU442" s="93" t="s">
        <v>82</v>
      </c>
      <c r="AY442" s="93" t="s">
        <v>139</v>
      </c>
      <c r="BE442" s="158">
        <f>IF($N$442="základní",$J$442,0)</f>
        <v>0</v>
      </c>
      <c r="BF442" s="158">
        <f>IF($N$442="snížená",$J$442,0)</f>
        <v>0</v>
      </c>
      <c r="BG442" s="158">
        <f>IF($N$442="zákl. přenesená",$J$442,0)</f>
        <v>0</v>
      </c>
      <c r="BH442" s="158">
        <f>IF($N$442="sníž. přenesená",$J$442,0)</f>
        <v>0</v>
      </c>
      <c r="BI442" s="158">
        <f>IF($N$442="nulová",$J$442,0)</f>
        <v>0</v>
      </c>
      <c r="BJ442" s="93" t="s">
        <v>20</v>
      </c>
      <c r="BK442" s="158">
        <f>ROUND($I$442*$H$442,2)</f>
        <v>0</v>
      </c>
      <c r="BL442" s="93" t="s">
        <v>145</v>
      </c>
      <c r="BM442" s="93" t="s">
        <v>1341</v>
      </c>
    </row>
    <row r="443" spans="2:65" s="6" customFormat="1" ht="15.75" customHeight="1">
      <c r="B443" s="23"/>
      <c r="C443" s="195" t="s">
        <v>511</v>
      </c>
      <c r="D443" s="195" t="s">
        <v>219</v>
      </c>
      <c r="E443" s="193" t="s">
        <v>1342</v>
      </c>
      <c r="F443" s="194" t="s">
        <v>1343</v>
      </c>
      <c r="G443" s="195" t="s">
        <v>339</v>
      </c>
      <c r="H443" s="196">
        <v>10.5</v>
      </c>
      <c r="I443" s="197"/>
      <c r="J443" s="198">
        <f>ROUND($I$443*$H$443,2)</f>
        <v>0</v>
      </c>
      <c r="K443" s="194"/>
      <c r="L443" s="199"/>
      <c r="M443" s="200"/>
      <c r="N443" s="201" t="s">
        <v>44</v>
      </c>
      <c r="O443" s="24"/>
      <c r="P443" s="156">
        <f>$O$443*$H$443</f>
        <v>0</v>
      </c>
      <c r="Q443" s="156">
        <v>0.011</v>
      </c>
      <c r="R443" s="156">
        <f>$Q$443*$H$443</f>
        <v>0.11549999999999999</v>
      </c>
      <c r="S443" s="156">
        <v>0</v>
      </c>
      <c r="T443" s="157">
        <f>$S$443*$H$443</f>
        <v>0</v>
      </c>
      <c r="AR443" s="93" t="s">
        <v>192</v>
      </c>
      <c r="AT443" s="93" t="s">
        <v>219</v>
      </c>
      <c r="AU443" s="93" t="s">
        <v>82</v>
      </c>
      <c r="AY443" s="93" t="s">
        <v>139</v>
      </c>
      <c r="BE443" s="158">
        <f>IF($N$443="základní",$J$443,0)</f>
        <v>0</v>
      </c>
      <c r="BF443" s="158">
        <f>IF($N$443="snížená",$J$443,0)</f>
        <v>0</v>
      </c>
      <c r="BG443" s="158">
        <f>IF($N$443="zákl. přenesená",$J$443,0)</f>
        <v>0</v>
      </c>
      <c r="BH443" s="158">
        <f>IF($N$443="sníž. přenesená",$J$443,0)</f>
        <v>0</v>
      </c>
      <c r="BI443" s="158">
        <f>IF($N$443="nulová",$J$443,0)</f>
        <v>0</v>
      </c>
      <c r="BJ443" s="93" t="s">
        <v>20</v>
      </c>
      <c r="BK443" s="158">
        <f>ROUND($I$443*$H$443,2)</f>
        <v>0</v>
      </c>
      <c r="BL443" s="93" t="s">
        <v>145</v>
      </c>
      <c r="BM443" s="93" t="s">
        <v>1344</v>
      </c>
    </row>
    <row r="444" spans="2:65" s="6" customFormat="1" ht="27" customHeight="1">
      <c r="B444" s="23"/>
      <c r="C444" s="150" t="s">
        <v>520</v>
      </c>
      <c r="D444" s="150" t="s">
        <v>141</v>
      </c>
      <c r="E444" s="148" t="s">
        <v>1345</v>
      </c>
      <c r="F444" s="149" t="s">
        <v>1346</v>
      </c>
      <c r="G444" s="150" t="s">
        <v>339</v>
      </c>
      <c r="H444" s="151">
        <v>15</v>
      </c>
      <c r="I444" s="152"/>
      <c r="J444" s="153">
        <f>ROUND($I$444*$H$444,2)</f>
        <v>0</v>
      </c>
      <c r="K444" s="149"/>
      <c r="L444" s="43"/>
      <c r="M444" s="154"/>
      <c r="N444" s="155" t="s">
        <v>44</v>
      </c>
      <c r="O444" s="24"/>
      <c r="P444" s="156">
        <f>$O$444*$H$444</f>
        <v>0</v>
      </c>
      <c r="Q444" s="156">
        <v>0</v>
      </c>
      <c r="R444" s="156">
        <f>$Q$444*$H$444</f>
        <v>0</v>
      </c>
      <c r="S444" s="156">
        <v>0</v>
      </c>
      <c r="T444" s="157">
        <f>$S$444*$H$444</f>
        <v>0</v>
      </c>
      <c r="AR444" s="93" t="s">
        <v>145</v>
      </c>
      <c r="AT444" s="93" t="s">
        <v>141</v>
      </c>
      <c r="AU444" s="93" t="s">
        <v>82</v>
      </c>
      <c r="AY444" s="93" t="s">
        <v>139</v>
      </c>
      <c r="BE444" s="158">
        <f>IF($N$444="základní",$J$444,0)</f>
        <v>0</v>
      </c>
      <c r="BF444" s="158">
        <f>IF($N$444="snížená",$J$444,0)</f>
        <v>0</v>
      </c>
      <c r="BG444" s="158">
        <f>IF($N$444="zákl. přenesená",$J$444,0)</f>
        <v>0</v>
      </c>
      <c r="BH444" s="158">
        <f>IF($N$444="sníž. přenesená",$J$444,0)</f>
        <v>0</v>
      </c>
      <c r="BI444" s="158">
        <f>IF($N$444="nulová",$J$444,0)</f>
        <v>0</v>
      </c>
      <c r="BJ444" s="93" t="s">
        <v>20</v>
      </c>
      <c r="BK444" s="158">
        <f>ROUND($I$444*$H$444,2)</f>
        <v>0</v>
      </c>
      <c r="BL444" s="93" t="s">
        <v>145</v>
      </c>
      <c r="BM444" s="93" t="s">
        <v>1347</v>
      </c>
    </row>
    <row r="445" spans="2:63" s="134" customFormat="1" ht="30.75" customHeight="1">
      <c r="B445" s="135"/>
      <c r="C445" s="136"/>
      <c r="D445" s="136" t="s">
        <v>72</v>
      </c>
      <c r="E445" s="145" t="s">
        <v>681</v>
      </c>
      <c r="F445" s="145" t="s">
        <v>682</v>
      </c>
      <c r="G445" s="136"/>
      <c r="H445" s="136"/>
      <c r="J445" s="146">
        <f>$BK$445</f>
        <v>0</v>
      </c>
      <c r="K445" s="136"/>
      <c r="L445" s="139"/>
      <c r="M445" s="140"/>
      <c r="N445" s="136"/>
      <c r="O445" s="136"/>
      <c r="P445" s="141">
        <f>SUM($P$446:$P$451)</f>
        <v>0</v>
      </c>
      <c r="Q445" s="136"/>
      <c r="R445" s="141">
        <f>SUM($R$446:$R$451)</f>
        <v>0.14287</v>
      </c>
      <c r="S445" s="136"/>
      <c r="T445" s="142">
        <f>SUM($T$446:$T$451)</f>
        <v>0</v>
      </c>
      <c r="AR445" s="143" t="s">
        <v>20</v>
      </c>
      <c r="AT445" s="143" t="s">
        <v>72</v>
      </c>
      <c r="AU445" s="143" t="s">
        <v>20</v>
      </c>
      <c r="AY445" s="143" t="s">
        <v>139</v>
      </c>
      <c r="BK445" s="144">
        <f>SUM($BK$446:$BK$451)</f>
        <v>0</v>
      </c>
    </row>
    <row r="446" spans="2:65" s="6" customFormat="1" ht="27" customHeight="1">
      <c r="B446" s="23"/>
      <c r="C446" s="150" t="s">
        <v>526</v>
      </c>
      <c r="D446" s="150" t="s">
        <v>141</v>
      </c>
      <c r="E446" s="148" t="s">
        <v>1348</v>
      </c>
      <c r="F446" s="149" t="s">
        <v>1349</v>
      </c>
      <c r="G446" s="150" t="s">
        <v>144</v>
      </c>
      <c r="H446" s="151">
        <v>6</v>
      </c>
      <c r="I446" s="152"/>
      <c r="J446" s="153">
        <f>ROUND($I$446*$H$446,2)</f>
        <v>0</v>
      </c>
      <c r="K446" s="149"/>
      <c r="L446" s="43"/>
      <c r="M446" s="154"/>
      <c r="N446" s="155" t="s">
        <v>44</v>
      </c>
      <c r="O446" s="24"/>
      <c r="P446" s="156">
        <f>$O$446*$H$446</f>
        <v>0</v>
      </c>
      <c r="Q446" s="156">
        <v>0.012145</v>
      </c>
      <c r="R446" s="156">
        <f>$Q$446*$H$446</f>
        <v>0.07286999999999999</v>
      </c>
      <c r="S446" s="156">
        <v>0</v>
      </c>
      <c r="T446" s="157">
        <f>$S$446*$H$446</f>
        <v>0</v>
      </c>
      <c r="AR446" s="93" t="s">
        <v>145</v>
      </c>
      <c r="AT446" s="93" t="s">
        <v>141</v>
      </c>
      <c r="AU446" s="93" t="s">
        <v>82</v>
      </c>
      <c r="AY446" s="93" t="s">
        <v>139</v>
      </c>
      <c r="BE446" s="158">
        <f>IF($N$446="základní",$J$446,0)</f>
        <v>0</v>
      </c>
      <c r="BF446" s="158">
        <f>IF($N$446="snížená",$J$446,0)</f>
        <v>0</v>
      </c>
      <c r="BG446" s="158">
        <f>IF($N$446="zákl. přenesená",$J$446,0)</f>
        <v>0</v>
      </c>
      <c r="BH446" s="158">
        <f>IF($N$446="sníž. přenesená",$J$446,0)</f>
        <v>0</v>
      </c>
      <c r="BI446" s="158">
        <f>IF($N$446="nulová",$J$446,0)</f>
        <v>0</v>
      </c>
      <c r="BJ446" s="93" t="s">
        <v>20</v>
      </c>
      <c r="BK446" s="158">
        <f>ROUND($I$446*$H$446,2)</f>
        <v>0</v>
      </c>
      <c r="BL446" s="93" t="s">
        <v>145</v>
      </c>
      <c r="BM446" s="93" t="s">
        <v>1350</v>
      </c>
    </row>
    <row r="447" spans="2:51" s="6" customFormat="1" ht="15.75" customHeight="1">
      <c r="B447" s="159"/>
      <c r="C447" s="160"/>
      <c r="D447" s="161" t="s">
        <v>147</v>
      </c>
      <c r="E447" s="162"/>
      <c r="F447" s="162" t="s">
        <v>1351</v>
      </c>
      <c r="G447" s="160"/>
      <c r="H447" s="160"/>
      <c r="J447" s="160"/>
      <c r="K447" s="160"/>
      <c r="L447" s="163"/>
      <c r="M447" s="164"/>
      <c r="N447" s="160"/>
      <c r="O447" s="160"/>
      <c r="P447" s="160"/>
      <c r="Q447" s="160"/>
      <c r="R447" s="160"/>
      <c r="S447" s="160"/>
      <c r="T447" s="165"/>
      <c r="AT447" s="166" t="s">
        <v>147</v>
      </c>
      <c r="AU447" s="166" t="s">
        <v>82</v>
      </c>
      <c r="AV447" s="166" t="s">
        <v>20</v>
      </c>
      <c r="AW447" s="166" t="s">
        <v>97</v>
      </c>
      <c r="AX447" s="166" t="s">
        <v>73</v>
      </c>
      <c r="AY447" s="166" t="s">
        <v>139</v>
      </c>
    </row>
    <row r="448" spans="2:51" s="6" customFormat="1" ht="15.75" customHeight="1">
      <c r="B448" s="167"/>
      <c r="C448" s="168"/>
      <c r="D448" s="169" t="s">
        <v>147</v>
      </c>
      <c r="E448" s="168"/>
      <c r="F448" s="170" t="s">
        <v>1213</v>
      </c>
      <c r="G448" s="168"/>
      <c r="H448" s="171">
        <v>6</v>
      </c>
      <c r="J448" s="168"/>
      <c r="K448" s="168"/>
      <c r="L448" s="172"/>
      <c r="M448" s="173"/>
      <c r="N448" s="168"/>
      <c r="O448" s="168"/>
      <c r="P448" s="168"/>
      <c r="Q448" s="168"/>
      <c r="R448" s="168"/>
      <c r="S448" s="168"/>
      <c r="T448" s="174"/>
      <c r="AT448" s="175" t="s">
        <v>147</v>
      </c>
      <c r="AU448" s="175" t="s">
        <v>82</v>
      </c>
      <c r="AV448" s="175" t="s">
        <v>82</v>
      </c>
      <c r="AW448" s="175" t="s">
        <v>97</v>
      </c>
      <c r="AX448" s="175" t="s">
        <v>20</v>
      </c>
      <c r="AY448" s="175" t="s">
        <v>139</v>
      </c>
    </row>
    <row r="449" spans="2:65" s="6" customFormat="1" ht="15.75" customHeight="1">
      <c r="B449" s="23"/>
      <c r="C449" s="192" t="s">
        <v>530</v>
      </c>
      <c r="D449" s="192" t="s">
        <v>219</v>
      </c>
      <c r="E449" s="193" t="s">
        <v>1352</v>
      </c>
      <c r="F449" s="194" t="s">
        <v>1353</v>
      </c>
      <c r="G449" s="195" t="s">
        <v>857</v>
      </c>
      <c r="H449" s="196">
        <v>70</v>
      </c>
      <c r="I449" s="197"/>
      <c r="J449" s="198">
        <f>ROUND($I$449*$H$449,2)</f>
        <v>0</v>
      </c>
      <c r="K449" s="194"/>
      <c r="L449" s="199"/>
      <c r="M449" s="200"/>
      <c r="N449" s="201" t="s">
        <v>44</v>
      </c>
      <c r="O449" s="24"/>
      <c r="P449" s="156">
        <f>$O$449*$H$449</f>
        <v>0</v>
      </c>
      <c r="Q449" s="156">
        <v>0.001</v>
      </c>
      <c r="R449" s="156">
        <f>$Q$449*$H$449</f>
        <v>0.07</v>
      </c>
      <c r="S449" s="156">
        <v>0</v>
      </c>
      <c r="T449" s="157">
        <f>$S$449*$H$449</f>
        <v>0</v>
      </c>
      <c r="AR449" s="93" t="s">
        <v>192</v>
      </c>
      <c r="AT449" s="93" t="s">
        <v>219</v>
      </c>
      <c r="AU449" s="93" t="s">
        <v>82</v>
      </c>
      <c r="AY449" s="6" t="s">
        <v>139</v>
      </c>
      <c r="BE449" s="158">
        <f>IF($N$449="základní",$J$449,0)</f>
        <v>0</v>
      </c>
      <c r="BF449" s="158">
        <f>IF($N$449="snížená",$J$449,0)</f>
        <v>0</v>
      </c>
      <c r="BG449" s="158">
        <f>IF($N$449="zákl. přenesená",$J$449,0)</f>
        <v>0</v>
      </c>
      <c r="BH449" s="158">
        <f>IF($N$449="sníž. přenesená",$J$449,0)</f>
        <v>0</v>
      </c>
      <c r="BI449" s="158">
        <f>IF($N$449="nulová",$J$449,0)</f>
        <v>0</v>
      </c>
      <c r="BJ449" s="93" t="s">
        <v>20</v>
      </c>
      <c r="BK449" s="158">
        <f>ROUND($I$449*$H$449,2)</f>
        <v>0</v>
      </c>
      <c r="BL449" s="93" t="s">
        <v>145</v>
      </c>
      <c r="BM449" s="93" t="s">
        <v>1354</v>
      </c>
    </row>
    <row r="450" spans="2:51" s="6" customFormat="1" ht="15.75" customHeight="1">
      <c r="B450" s="159"/>
      <c r="C450" s="160"/>
      <c r="D450" s="161" t="s">
        <v>147</v>
      </c>
      <c r="E450" s="162"/>
      <c r="F450" s="162" t="s">
        <v>1355</v>
      </c>
      <c r="G450" s="160"/>
      <c r="H450" s="160"/>
      <c r="J450" s="160"/>
      <c r="K450" s="160"/>
      <c r="L450" s="163"/>
      <c r="M450" s="164"/>
      <c r="N450" s="160"/>
      <c r="O450" s="160"/>
      <c r="P450" s="160"/>
      <c r="Q450" s="160"/>
      <c r="R450" s="160"/>
      <c r="S450" s="160"/>
      <c r="T450" s="165"/>
      <c r="AT450" s="166" t="s">
        <v>147</v>
      </c>
      <c r="AU450" s="166" t="s">
        <v>82</v>
      </c>
      <c r="AV450" s="166" t="s">
        <v>20</v>
      </c>
      <c r="AW450" s="166" t="s">
        <v>97</v>
      </c>
      <c r="AX450" s="166" t="s">
        <v>73</v>
      </c>
      <c r="AY450" s="166" t="s">
        <v>139</v>
      </c>
    </row>
    <row r="451" spans="2:51" s="6" customFormat="1" ht="15.75" customHeight="1">
      <c r="B451" s="167"/>
      <c r="C451" s="168"/>
      <c r="D451" s="169" t="s">
        <v>147</v>
      </c>
      <c r="E451" s="168"/>
      <c r="F451" s="170" t="s">
        <v>356</v>
      </c>
      <c r="G451" s="168"/>
      <c r="H451" s="171">
        <v>70</v>
      </c>
      <c r="J451" s="168"/>
      <c r="K451" s="168"/>
      <c r="L451" s="172"/>
      <c r="M451" s="173"/>
      <c r="N451" s="168"/>
      <c r="O451" s="168"/>
      <c r="P451" s="168"/>
      <c r="Q451" s="168"/>
      <c r="R451" s="168"/>
      <c r="S451" s="168"/>
      <c r="T451" s="174"/>
      <c r="AT451" s="175" t="s">
        <v>147</v>
      </c>
      <c r="AU451" s="175" t="s">
        <v>82</v>
      </c>
      <c r="AV451" s="175" t="s">
        <v>82</v>
      </c>
      <c r="AW451" s="175" t="s">
        <v>97</v>
      </c>
      <c r="AX451" s="175" t="s">
        <v>20</v>
      </c>
      <c r="AY451" s="175" t="s">
        <v>139</v>
      </c>
    </row>
    <row r="452" spans="2:63" s="134" customFormat="1" ht="30.75" customHeight="1">
      <c r="B452" s="135"/>
      <c r="C452" s="136"/>
      <c r="D452" s="136" t="s">
        <v>72</v>
      </c>
      <c r="E452" s="145" t="s">
        <v>744</v>
      </c>
      <c r="F452" s="145" t="s">
        <v>861</v>
      </c>
      <c r="G452" s="136"/>
      <c r="H452" s="136"/>
      <c r="J452" s="146">
        <f>$BK$452</f>
        <v>0</v>
      </c>
      <c r="K452" s="136"/>
      <c r="L452" s="139"/>
      <c r="M452" s="140"/>
      <c r="N452" s="136"/>
      <c r="O452" s="136"/>
      <c r="P452" s="141">
        <f>SUM($P$453:$P$488)</f>
        <v>0</v>
      </c>
      <c r="Q452" s="136"/>
      <c r="R452" s="141">
        <f>SUM($R$453:$R$488)</f>
        <v>0</v>
      </c>
      <c r="S452" s="136"/>
      <c r="T452" s="142">
        <f>SUM($T$453:$T$488)</f>
        <v>824.4499420000001</v>
      </c>
      <c r="AR452" s="143" t="s">
        <v>20</v>
      </c>
      <c r="AT452" s="143" t="s">
        <v>72</v>
      </c>
      <c r="AU452" s="143" t="s">
        <v>20</v>
      </c>
      <c r="AY452" s="143" t="s">
        <v>139</v>
      </c>
      <c r="BK452" s="144">
        <f>SUM($BK$453:$BK$488)</f>
        <v>0</v>
      </c>
    </row>
    <row r="453" spans="2:65" s="6" customFormat="1" ht="15.75" customHeight="1">
      <c r="B453" s="23"/>
      <c r="C453" s="147" t="s">
        <v>536</v>
      </c>
      <c r="D453" s="147" t="s">
        <v>141</v>
      </c>
      <c r="E453" s="148" t="s">
        <v>1356</v>
      </c>
      <c r="F453" s="149" t="s">
        <v>1357</v>
      </c>
      <c r="G453" s="150" t="s">
        <v>152</v>
      </c>
      <c r="H453" s="151">
        <v>199.5</v>
      </c>
      <c r="I453" s="152"/>
      <c r="J453" s="153">
        <f>ROUND($I$453*$H$453,2)</f>
        <v>0</v>
      </c>
      <c r="K453" s="149"/>
      <c r="L453" s="43"/>
      <c r="M453" s="154"/>
      <c r="N453" s="155" t="s">
        <v>44</v>
      </c>
      <c r="O453" s="24"/>
      <c r="P453" s="156">
        <f>$O$453*$H$453</f>
        <v>0</v>
      </c>
      <c r="Q453" s="156">
        <v>0</v>
      </c>
      <c r="R453" s="156">
        <f>$Q$453*$H$453</f>
        <v>0</v>
      </c>
      <c r="S453" s="156">
        <v>2.2</v>
      </c>
      <c r="T453" s="157">
        <f>$S$453*$H$453</f>
        <v>438.90000000000003</v>
      </c>
      <c r="AR453" s="93" t="s">
        <v>145</v>
      </c>
      <c r="AT453" s="93" t="s">
        <v>141</v>
      </c>
      <c r="AU453" s="93" t="s">
        <v>82</v>
      </c>
      <c r="AY453" s="6" t="s">
        <v>139</v>
      </c>
      <c r="BE453" s="158">
        <f>IF($N$453="základní",$J$453,0)</f>
        <v>0</v>
      </c>
      <c r="BF453" s="158">
        <f>IF($N$453="snížená",$J$453,0)</f>
        <v>0</v>
      </c>
      <c r="BG453" s="158">
        <f>IF($N$453="zákl. přenesená",$J$453,0)</f>
        <v>0</v>
      </c>
      <c r="BH453" s="158">
        <f>IF($N$453="sníž. přenesená",$J$453,0)</f>
        <v>0</v>
      </c>
      <c r="BI453" s="158">
        <f>IF($N$453="nulová",$J$453,0)</f>
        <v>0</v>
      </c>
      <c r="BJ453" s="93" t="s">
        <v>20</v>
      </c>
      <c r="BK453" s="158">
        <f>ROUND($I$453*$H$453,2)</f>
        <v>0</v>
      </c>
      <c r="BL453" s="93" t="s">
        <v>145</v>
      </c>
      <c r="BM453" s="93" t="s">
        <v>1358</v>
      </c>
    </row>
    <row r="454" spans="2:51" s="6" customFormat="1" ht="15.75" customHeight="1">
      <c r="B454" s="159"/>
      <c r="C454" s="160"/>
      <c r="D454" s="161" t="s">
        <v>147</v>
      </c>
      <c r="E454" s="162"/>
      <c r="F454" s="162" t="s">
        <v>1359</v>
      </c>
      <c r="G454" s="160"/>
      <c r="H454" s="160"/>
      <c r="J454" s="160"/>
      <c r="K454" s="160"/>
      <c r="L454" s="163"/>
      <c r="M454" s="164"/>
      <c r="N454" s="160"/>
      <c r="O454" s="160"/>
      <c r="P454" s="160"/>
      <c r="Q454" s="160"/>
      <c r="R454" s="160"/>
      <c r="S454" s="160"/>
      <c r="T454" s="165"/>
      <c r="AT454" s="166" t="s">
        <v>147</v>
      </c>
      <c r="AU454" s="166" t="s">
        <v>82</v>
      </c>
      <c r="AV454" s="166" t="s">
        <v>20</v>
      </c>
      <c r="AW454" s="166" t="s">
        <v>97</v>
      </c>
      <c r="AX454" s="166" t="s">
        <v>73</v>
      </c>
      <c r="AY454" s="166" t="s">
        <v>139</v>
      </c>
    </row>
    <row r="455" spans="2:51" s="6" customFormat="1" ht="15.75" customHeight="1">
      <c r="B455" s="159"/>
      <c r="C455" s="160"/>
      <c r="D455" s="169" t="s">
        <v>147</v>
      </c>
      <c r="E455" s="160"/>
      <c r="F455" s="162" t="s">
        <v>1360</v>
      </c>
      <c r="G455" s="160"/>
      <c r="H455" s="160"/>
      <c r="J455" s="160"/>
      <c r="K455" s="160"/>
      <c r="L455" s="163"/>
      <c r="M455" s="164"/>
      <c r="N455" s="160"/>
      <c r="O455" s="160"/>
      <c r="P455" s="160"/>
      <c r="Q455" s="160"/>
      <c r="R455" s="160"/>
      <c r="S455" s="160"/>
      <c r="T455" s="165"/>
      <c r="AT455" s="166" t="s">
        <v>147</v>
      </c>
      <c r="AU455" s="166" t="s">
        <v>82</v>
      </c>
      <c r="AV455" s="166" t="s">
        <v>20</v>
      </c>
      <c r="AW455" s="166" t="s">
        <v>97</v>
      </c>
      <c r="AX455" s="166" t="s">
        <v>73</v>
      </c>
      <c r="AY455" s="166" t="s">
        <v>139</v>
      </c>
    </row>
    <row r="456" spans="2:51" s="6" customFormat="1" ht="15.75" customHeight="1">
      <c r="B456" s="159"/>
      <c r="C456" s="160"/>
      <c r="D456" s="169" t="s">
        <v>147</v>
      </c>
      <c r="E456" s="160"/>
      <c r="F456" s="162" t="s">
        <v>1361</v>
      </c>
      <c r="G456" s="160"/>
      <c r="H456" s="160"/>
      <c r="J456" s="160"/>
      <c r="K456" s="160"/>
      <c r="L456" s="163"/>
      <c r="M456" s="164"/>
      <c r="N456" s="160"/>
      <c r="O456" s="160"/>
      <c r="P456" s="160"/>
      <c r="Q456" s="160"/>
      <c r="R456" s="160"/>
      <c r="S456" s="160"/>
      <c r="T456" s="165"/>
      <c r="AT456" s="166" t="s">
        <v>147</v>
      </c>
      <c r="AU456" s="166" t="s">
        <v>82</v>
      </c>
      <c r="AV456" s="166" t="s">
        <v>20</v>
      </c>
      <c r="AW456" s="166" t="s">
        <v>97</v>
      </c>
      <c r="AX456" s="166" t="s">
        <v>73</v>
      </c>
      <c r="AY456" s="166" t="s">
        <v>139</v>
      </c>
    </row>
    <row r="457" spans="2:51" s="6" customFormat="1" ht="15.75" customHeight="1">
      <c r="B457" s="159"/>
      <c r="C457" s="160"/>
      <c r="D457" s="169" t="s">
        <v>147</v>
      </c>
      <c r="E457" s="160"/>
      <c r="F457" s="162" t="s">
        <v>1362</v>
      </c>
      <c r="G457" s="160"/>
      <c r="H457" s="160"/>
      <c r="J457" s="160"/>
      <c r="K457" s="160"/>
      <c r="L457" s="163"/>
      <c r="M457" s="164"/>
      <c r="N457" s="160"/>
      <c r="O457" s="160"/>
      <c r="P457" s="160"/>
      <c r="Q457" s="160"/>
      <c r="R457" s="160"/>
      <c r="S457" s="160"/>
      <c r="T457" s="165"/>
      <c r="AT457" s="166" t="s">
        <v>147</v>
      </c>
      <c r="AU457" s="166" t="s">
        <v>82</v>
      </c>
      <c r="AV457" s="166" t="s">
        <v>20</v>
      </c>
      <c r="AW457" s="166" t="s">
        <v>97</v>
      </c>
      <c r="AX457" s="166" t="s">
        <v>73</v>
      </c>
      <c r="AY457" s="166" t="s">
        <v>139</v>
      </c>
    </row>
    <row r="458" spans="2:51" s="6" customFormat="1" ht="15.75" customHeight="1">
      <c r="B458" s="159"/>
      <c r="C458" s="160"/>
      <c r="D458" s="169" t="s">
        <v>147</v>
      </c>
      <c r="E458" s="160"/>
      <c r="F458" s="162" t="s">
        <v>1363</v>
      </c>
      <c r="G458" s="160"/>
      <c r="H458" s="160"/>
      <c r="J458" s="160"/>
      <c r="K458" s="160"/>
      <c r="L458" s="163"/>
      <c r="M458" s="164"/>
      <c r="N458" s="160"/>
      <c r="O458" s="160"/>
      <c r="P458" s="160"/>
      <c r="Q458" s="160"/>
      <c r="R458" s="160"/>
      <c r="S458" s="160"/>
      <c r="T458" s="165"/>
      <c r="AT458" s="166" t="s">
        <v>147</v>
      </c>
      <c r="AU458" s="166" t="s">
        <v>82</v>
      </c>
      <c r="AV458" s="166" t="s">
        <v>20</v>
      </c>
      <c r="AW458" s="166" t="s">
        <v>97</v>
      </c>
      <c r="AX458" s="166" t="s">
        <v>73</v>
      </c>
      <c r="AY458" s="166" t="s">
        <v>139</v>
      </c>
    </row>
    <row r="459" spans="2:51" s="6" customFormat="1" ht="15.75" customHeight="1">
      <c r="B459" s="159"/>
      <c r="C459" s="160"/>
      <c r="D459" s="169" t="s">
        <v>147</v>
      </c>
      <c r="E459" s="160"/>
      <c r="F459" s="162" t="s">
        <v>1364</v>
      </c>
      <c r="G459" s="160"/>
      <c r="H459" s="160"/>
      <c r="J459" s="160"/>
      <c r="K459" s="160"/>
      <c r="L459" s="163"/>
      <c r="M459" s="164"/>
      <c r="N459" s="160"/>
      <c r="O459" s="160"/>
      <c r="P459" s="160"/>
      <c r="Q459" s="160"/>
      <c r="R459" s="160"/>
      <c r="S459" s="160"/>
      <c r="T459" s="165"/>
      <c r="AT459" s="166" t="s">
        <v>147</v>
      </c>
      <c r="AU459" s="166" t="s">
        <v>82</v>
      </c>
      <c r="AV459" s="166" t="s">
        <v>20</v>
      </c>
      <c r="AW459" s="166" t="s">
        <v>97</v>
      </c>
      <c r="AX459" s="166" t="s">
        <v>73</v>
      </c>
      <c r="AY459" s="166" t="s">
        <v>139</v>
      </c>
    </row>
    <row r="460" spans="2:51" s="6" customFormat="1" ht="15.75" customHeight="1">
      <c r="B460" s="167"/>
      <c r="C460" s="168"/>
      <c r="D460" s="169" t="s">
        <v>147</v>
      </c>
      <c r="E460" s="168"/>
      <c r="F460" s="170" t="s">
        <v>1365</v>
      </c>
      <c r="G460" s="168"/>
      <c r="H460" s="171">
        <v>32</v>
      </c>
      <c r="J460" s="168"/>
      <c r="K460" s="168"/>
      <c r="L460" s="172"/>
      <c r="M460" s="173"/>
      <c r="N460" s="168"/>
      <c r="O460" s="168"/>
      <c r="P460" s="168"/>
      <c r="Q460" s="168"/>
      <c r="R460" s="168"/>
      <c r="S460" s="168"/>
      <c r="T460" s="174"/>
      <c r="AT460" s="175" t="s">
        <v>147</v>
      </c>
      <c r="AU460" s="175" t="s">
        <v>82</v>
      </c>
      <c r="AV460" s="175" t="s">
        <v>82</v>
      </c>
      <c r="AW460" s="175" t="s">
        <v>97</v>
      </c>
      <c r="AX460" s="175" t="s">
        <v>73</v>
      </c>
      <c r="AY460" s="175" t="s">
        <v>139</v>
      </c>
    </row>
    <row r="461" spans="2:51" s="6" customFormat="1" ht="15.75" customHeight="1">
      <c r="B461" s="159"/>
      <c r="C461" s="160"/>
      <c r="D461" s="169" t="s">
        <v>147</v>
      </c>
      <c r="E461" s="160"/>
      <c r="F461" s="162" t="s">
        <v>1366</v>
      </c>
      <c r="G461" s="160"/>
      <c r="H461" s="160"/>
      <c r="J461" s="160"/>
      <c r="K461" s="160"/>
      <c r="L461" s="163"/>
      <c r="M461" s="164"/>
      <c r="N461" s="160"/>
      <c r="O461" s="160"/>
      <c r="P461" s="160"/>
      <c r="Q461" s="160"/>
      <c r="R461" s="160"/>
      <c r="S461" s="160"/>
      <c r="T461" s="165"/>
      <c r="AT461" s="166" t="s">
        <v>147</v>
      </c>
      <c r="AU461" s="166" t="s">
        <v>82</v>
      </c>
      <c r="AV461" s="166" t="s">
        <v>20</v>
      </c>
      <c r="AW461" s="166" t="s">
        <v>97</v>
      </c>
      <c r="AX461" s="166" t="s">
        <v>73</v>
      </c>
      <c r="AY461" s="166" t="s">
        <v>139</v>
      </c>
    </row>
    <row r="462" spans="2:51" s="6" customFormat="1" ht="15.75" customHeight="1">
      <c r="B462" s="167"/>
      <c r="C462" s="168"/>
      <c r="D462" s="169" t="s">
        <v>147</v>
      </c>
      <c r="E462" s="168"/>
      <c r="F462" s="170" t="s">
        <v>1367</v>
      </c>
      <c r="G462" s="168"/>
      <c r="H462" s="171">
        <v>71.5</v>
      </c>
      <c r="J462" s="168"/>
      <c r="K462" s="168"/>
      <c r="L462" s="172"/>
      <c r="M462" s="173"/>
      <c r="N462" s="168"/>
      <c r="O462" s="168"/>
      <c r="P462" s="168"/>
      <c r="Q462" s="168"/>
      <c r="R462" s="168"/>
      <c r="S462" s="168"/>
      <c r="T462" s="174"/>
      <c r="AT462" s="175" t="s">
        <v>147</v>
      </c>
      <c r="AU462" s="175" t="s">
        <v>82</v>
      </c>
      <c r="AV462" s="175" t="s">
        <v>82</v>
      </c>
      <c r="AW462" s="175" t="s">
        <v>97</v>
      </c>
      <c r="AX462" s="175" t="s">
        <v>73</v>
      </c>
      <c r="AY462" s="175" t="s">
        <v>139</v>
      </c>
    </row>
    <row r="463" spans="2:51" s="6" customFormat="1" ht="15.75" customHeight="1">
      <c r="B463" s="159"/>
      <c r="C463" s="160"/>
      <c r="D463" s="169" t="s">
        <v>147</v>
      </c>
      <c r="E463" s="160"/>
      <c r="F463" s="162" t="s">
        <v>1368</v>
      </c>
      <c r="G463" s="160"/>
      <c r="H463" s="160"/>
      <c r="J463" s="160"/>
      <c r="K463" s="160"/>
      <c r="L463" s="163"/>
      <c r="M463" s="164"/>
      <c r="N463" s="160"/>
      <c r="O463" s="160"/>
      <c r="P463" s="160"/>
      <c r="Q463" s="160"/>
      <c r="R463" s="160"/>
      <c r="S463" s="160"/>
      <c r="T463" s="165"/>
      <c r="AT463" s="166" t="s">
        <v>147</v>
      </c>
      <c r="AU463" s="166" t="s">
        <v>82</v>
      </c>
      <c r="AV463" s="166" t="s">
        <v>20</v>
      </c>
      <c r="AW463" s="166" t="s">
        <v>97</v>
      </c>
      <c r="AX463" s="166" t="s">
        <v>73</v>
      </c>
      <c r="AY463" s="166" t="s">
        <v>139</v>
      </c>
    </row>
    <row r="464" spans="2:51" s="6" customFormat="1" ht="15.75" customHeight="1">
      <c r="B464" s="167"/>
      <c r="C464" s="168"/>
      <c r="D464" s="169" t="s">
        <v>147</v>
      </c>
      <c r="E464" s="168"/>
      <c r="F464" s="170" t="s">
        <v>1369</v>
      </c>
      <c r="G464" s="168"/>
      <c r="H464" s="171">
        <v>96</v>
      </c>
      <c r="J464" s="168"/>
      <c r="K464" s="168"/>
      <c r="L464" s="172"/>
      <c r="M464" s="173"/>
      <c r="N464" s="168"/>
      <c r="O464" s="168"/>
      <c r="P464" s="168"/>
      <c r="Q464" s="168"/>
      <c r="R464" s="168"/>
      <c r="S464" s="168"/>
      <c r="T464" s="174"/>
      <c r="AT464" s="175" t="s">
        <v>147</v>
      </c>
      <c r="AU464" s="175" t="s">
        <v>82</v>
      </c>
      <c r="AV464" s="175" t="s">
        <v>82</v>
      </c>
      <c r="AW464" s="175" t="s">
        <v>97</v>
      </c>
      <c r="AX464" s="175" t="s">
        <v>73</v>
      </c>
      <c r="AY464" s="175" t="s">
        <v>139</v>
      </c>
    </row>
    <row r="465" spans="2:51" s="6" customFormat="1" ht="15.75" customHeight="1">
      <c r="B465" s="176"/>
      <c r="C465" s="177"/>
      <c r="D465" s="169" t="s">
        <v>147</v>
      </c>
      <c r="E465" s="177"/>
      <c r="F465" s="178" t="s">
        <v>179</v>
      </c>
      <c r="G465" s="177"/>
      <c r="H465" s="179">
        <v>199.5</v>
      </c>
      <c r="J465" s="177"/>
      <c r="K465" s="177"/>
      <c r="L465" s="180"/>
      <c r="M465" s="181"/>
      <c r="N465" s="177"/>
      <c r="O465" s="177"/>
      <c r="P465" s="177"/>
      <c r="Q465" s="177"/>
      <c r="R465" s="177"/>
      <c r="S465" s="177"/>
      <c r="T465" s="182"/>
      <c r="AT465" s="183" t="s">
        <v>147</v>
      </c>
      <c r="AU465" s="183" t="s">
        <v>82</v>
      </c>
      <c r="AV465" s="183" t="s">
        <v>145</v>
      </c>
      <c r="AW465" s="183" t="s">
        <v>97</v>
      </c>
      <c r="AX465" s="183" t="s">
        <v>20</v>
      </c>
      <c r="AY465" s="183" t="s">
        <v>139</v>
      </c>
    </row>
    <row r="466" spans="2:65" s="6" customFormat="1" ht="15.75" customHeight="1">
      <c r="B466" s="23"/>
      <c r="C466" s="147" t="s">
        <v>542</v>
      </c>
      <c r="D466" s="147" t="s">
        <v>141</v>
      </c>
      <c r="E466" s="148" t="s">
        <v>1370</v>
      </c>
      <c r="F466" s="149" t="s">
        <v>1371</v>
      </c>
      <c r="G466" s="150" t="s">
        <v>152</v>
      </c>
      <c r="H466" s="151">
        <v>187.5</v>
      </c>
      <c r="I466" s="152"/>
      <c r="J466" s="153">
        <f>ROUND($I$466*$H$466,2)</f>
        <v>0</v>
      </c>
      <c r="K466" s="149"/>
      <c r="L466" s="43"/>
      <c r="M466" s="154"/>
      <c r="N466" s="155" t="s">
        <v>44</v>
      </c>
      <c r="O466" s="24"/>
      <c r="P466" s="156">
        <f>$O$466*$H$466</f>
        <v>0</v>
      </c>
      <c r="Q466" s="156">
        <v>0</v>
      </c>
      <c r="R466" s="156">
        <f>$Q$466*$H$466</f>
        <v>0</v>
      </c>
      <c r="S466" s="156">
        <v>2</v>
      </c>
      <c r="T466" s="157">
        <f>$S$466*$H$466</f>
        <v>375</v>
      </c>
      <c r="AR466" s="93" t="s">
        <v>145</v>
      </c>
      <c r="AT466" s="93" t="s">
        <v>141</v>
      </c>
      <c r="AU466" s="93" t="s">
        <v>82</v>
      </c>
      <c r="AY466" s="6" t="s">
        <v>139</v>
      </c>
      <c r="BE466" s="158">
        <f>IF($N$466="základní",$J$466,0)</f>
        <v>0</v>
      </c>
      <c r="BF466" s="158">
        <f>IF($N$466="snížená",$J$466,0)</f>
        <v>0</v>
      </c>
      <c r="BG466" s="158">
        <f>IF($N$466="zákl. přenesená",$J$466,0)</f>
        <v>0</v>
      </c>
      <c r="BH466" s="158">
        <f>IF($N$466="sníž. přenesená",$J$466,0)</f>
        <v>0</v>
      </c>
      <c r="BI466" s="158">
        <f>IF($N$466="nulová",$J$466,0)</f>
        <v>0</v>
      </c>
      <c r="BJ466" s="93" t="s">
        <v>20</v>
      </c>
      <c r="BK466" s="158">
        <f>ROUND($I$466*$H$466,2)</f>
        <v>0</v>
      </c>
      <c r="BL466" s="93" t="s">
        <v>145</v>
      </c>
      <c r="BM466" s="93" t="s">
        <v>1372</v>
      </c>
    </row>
    <row r="467" spans="2:51" s="6" customFormat="1" ht="15.75" customHeight="1">
      <c r="B467" s="159"/>
      <c r="C467" s="160"/>
      <c r="D467" s="161" t="s">
        <v>147</v>
      </c>
      <c r="E467" s="162"/>
      <c r="F467" s="162" t="s">
        <v>1362</v>
      </c>
      <c r="G467" s="160"/>
      <c r="H467" s="160"/>
      <c r="J467" s="160"/>
      <c r="K467" s="160"/>
      <c r="L467" s="163"/>
      <c r="M467" s="164"/>
      <c r="N467" s="160"/>
      <c r="O467" s="160"/>
      <c r="P467" s="160"/>
      <c r="Q467" s="160"/>
      <c r="R467" s="160"/>
      <c r="S467" s="160"/>
      <c r="T467" s="165"/>
      <c r="AT467" s="166" t="s">
        <v>147</v>
      </c>
      <c r="AU467" s="166" t="s">
        <v>82</v>
      </c>
      <c r="AV467" s="166" t="s">
        <v>20</v>
      </c>
      <c r="AW467" s="166" t="s">
        <v>97</v>
      </c>
      <c r="AX467" s="166" t="s">
        <v>73</v>
      </c>
      <c r="AY467" s="166" t="s">
        <v>139</v>
      </c>
    </row>
    <row r="468" spans="2:51" s="6" customFormat="1" ht="15.75" customHeight="1">
      <c r="B468" s="159"/>
      <c r="C468" s="160"/>
      <c r="D468" s="169" t="s">
        <v>147</v>
      </c>
      <c r="E468" s="160"/>
      <c r="F468" s="162" t="s">
        <v>1363</v>
      </c>
      <c r="G468" s="160"/>
      <c r="H468" s="160"/>
      <c r="J468" s="160"/>
      <c r="K468" s="160"/>
      <c r="L468" s="163"/>
      <c r="M468" s="164"/>
      <c r="N468" s="160"/>
      <c r="O468" s="160"/>
      <c r="P468" s="160"/>
      <c r="Q468" s="160"/>
      <c r="R468" s="160"/>
      <c r="S468" s="160"/>
      <c r="T468" s="165"/>
      <c r="AT468" s="166" t="s">
        <v>147</v>
      </c>
      <c r="AU468" s="166" t="s">
        <v>82</v>
      </c>
      <c r="AV468" s="166" t="s">
        <v>20</v>
      </c>
      <c r="AW468" s="166" t="s">
        <v>97</v>
      </c>
      <c r="AX468" s="166" t="s">
        <v>73</v>
      </c>
      <c r="AY468" s="166" t="s">
        <v>139</v>
      </c>
    </row>
    <row r="469" spans="2:51" s="6" customFormat="1" ht="15.75" customHeight="1">
      <c r="B469" s="159"/>
      <c r="C469" s="160"/>
      <c r="D469" s="169" t="s">
        <v>147</v>
      </c>
      <c r="E469" s="160"/>
      <c r="F469" s="162" t="s">
        <v>1364</v>
      </c>
      <c r="G469" s="160"/>
      <c r="H469" s="160"/>
      <c r="J469" s="160"/>
      <c r="K469" s="160"/>
      <c r="L469" s="163"/>
      <c r="M469" s="164"/>
      <c r="N469" s="160"/>
      <c r="O469" s="160"/>
      <c r="P469" s="160"/>
      <c r="Q469" s="160"/>
      <c r="R469" s="160"/>
      <c r="S469" s="160"/>
      <c r="T469" s="165"/>
      <c r="AT469" s="166" t="s">
        <v>147</v>
      </c>
      <c r="AU469" s="166" t="s">
        <v>82</v>
      </c>
      <c r="AV469" s="166" t="s">
        <v>20</v>
      </c>
      <c r="AW469" s="166" t="s">
        <v>97</v>
      </c>
      <c r="AX469" s="166" t="s">
        <v>73</v>
      </c>
      <c r="AY469" s="166" t="s">
        <v>139</v>
      </c>
    </row>
    <row r="470" spans="2:51" s="6" customFormat="1" ht="15.75" customHeight="1">
      <c r="B470" s="167"/>
      <c r="C470" s="168"/>
      <c r="D470" s="169" t="s">
        <v>147</v>
      </c>
      <c r="E470" s="168"/>
      <c r="F470" s="170" t="s">
        <v>1373</v>
      </c>
      <c r="G470" s="168"/>
      <c r="H470" s="171">
        <v>35</v>
      </c>
      <c r="J470" s="168"/>
      <c r="K470" s="168"/>
      <c r="L470" s="172"/>
      <c r="M470" s="173"/>
      <c r="N470" s="168"/>
      <c r="O470" s="168"/>
      <c r="P470" s="168"/>
      <c r="Q470" s="168"/>
      <c r="R470" s="168"/>
      <c r="S470" s="168"/>
      <c r="T470" s="174"/>
      <c r="AT470" s="175" t="s">
        <v>147</v>
      </c>
      <c r="AU470" s="175" t="s">
        <v>82</v>
      </c>
      <c r="AV470" s="175" t="s">
        <v>82</v>
      </c>
      <c r="AW470" s="175" t="s">
        <v>97</v>
      </c>
      <c r="AX470" s="175" t="s">
        <v>73</v>
      </c>
      <c r="AY470" s="175" t="s">
        <v>139</v>
      </c>
    </row>
    <row r="471" spans="2:51" s="6" customFormat="1" ht="15.75" customHeight="1">
      <c r="B471" s="159"/>
      <c r="C471" s="160"/>
      <c r="D471" s="169" t="s">
        <v>147</v>
      </c>
      <c r="E471" s="160"/>
      <c r="F471" s="162" t="s">
        <v>1366</v>
      </c>
      <c r="G471" s="160"/>
      <c r="H471" s="160"/>
      <c r="J471" s="160"/>
      <c r="K471" s="160"/>
      <c r="L471" s="163"/>
      <c r="M471" s="164"/>
      <c r="N471" s="160"/>
      <c r="O471" s="160"/>
      <c r="P471" s="160"/>
      <c r="Q471" s="160"/>
      <c r="R471" s="160"/>
      <c r="S471" s="160"/>
      <c r="T471" s="165"/>
      <c r="AT471" s="166" t="s">
        <v>147</v>
      </c>
      <c r="AU471" s="166" t="s">
        <v>82</v>
      </c>
      <c r="AV471" s="166" t="s">
        <v>20</v>
      </c>
      <c r="AW471" s="166" t="s">
        <v>97</v>
      </c>
      <c r="AX471" s="166" t="s">
        <v>73</v>
      </c>
      <c r="AY471" s="166" t="s">
        <v>139</v>
      </c>
    </row>
    <row r="472" spans="2:51" s="6" customFormat="1" ht="15.75" customHeight="1">
      <c r="B472" s="167"/>
      <c r="C472" s="168"/>
      <c r="D472" s="169" t="s">
        <v>147</v>
      </c>
      <c r="E472" s="168"/>
      <c r="F472" s="170" t="s">
        <v>1374</v>
      </c>
      <c r="G472" s="168"/>
      <c r="H472" s="171">
        <v>98.5</v>
      </c>
      <c r="J472" s="168"/>
      <c r="K472" s="168"/>
      <c r="L472" s="172"/>
      <c r="M472" s="173"/>
      <c r="N472" s="168"/>
      <c r="O472" s="168"/>
      <c r="P472" s="168"/>
      <c r="Q472" s="168"/>
      <c r="R472" s="168"/>
      <c r="S472" s="168"/>
      <c r="T472" s="174"/>
      <c r="AT472" s="175" t="s">
        <v>147</v>
      </c>
      <c r="AU472" s="175" t="s">
        <v>82</v>
      </c>
      <c r="AV472" s="175" t="s">
        <v>82</v>
      </c>
      <c r="AW472" s="175" t="s">
        <v>97</v>
      </c>
      <c r="AX472" s="175" t="s">
        <v>73</v>
      </c>
      <c r="AY472" s="175" t="s">
        <v>139</v>
      </c>
    </row>
    <row r="473" spans="2:51" s="6" customFormat="1" ht="15.75" customHeight="1">
      <c r="B473" s="159"/>
      <c r="C473" s="160"/>
      <c r="D473" s="169" t="s">
        <v>147</v>
      </c>
      <c r="E473" s="160"/>
      <c r="F473" s="162" t="s">
        <v>1368</v>
      </c>
      <c r="G473" s="160"/>
      <c r="H473" s="160"/>
      <c r="J473" s="160"/>
      <c r="K473" s="160"/>
      <c r="L473" s="163"/>
      <c r="M473" s="164"/>
      <c r="N473" s="160"/>
      <c r="O473" s="160"/>
      <c r="P473" s="160"/>
      <c r="Q473" s="160"/>
      <c r="R473" s="160"/>
      <c r="S473" s="160"/>
      <c r="T473" s="165"/>
      <c r="AT473" s="166" t="s">
        <v>147</v>
      </c>
      <c r="AU473" s="166" t="s">
        <v>82</v>
      </c>
      <c r="AV473" s="166" t="s">
        <v>20</v>
      </c>
      <c r="AW473" s="166" t="s">
        <v>97</v>
      </c>
      <c r="AX473" s="166" t="s">
        <v>73</v>
      </c>
      <c r="AY473" s="166" t="s">
        <v>139</v>
      </c>
    </row>
    <row r="474" spans="2:51" s="6" customFormat="1" ht="15.75" customHeight="1">
      <c r="B474" s="167"/>
      <c r="C474" s="168"/>
      <c r="D474" s="169" t="s">
        <v>147</v>
      </c>
      <c r="E474" s="168"/>
      <c r="F474" s="170" t="s">
        <v>1375</v>
      </c>
      <c r="G474" s="168"/>
      <c r="H474" s="171">
        <v>54</v>
      </c>
      <c r="J474" s="168"/>
      <c r="K474" s="168"/>
      <c r="L474" s="172"/>
      <c r="M474" s="173"/>
      <c r="N474" s="168"/>
      <c r="O474" s="168"/>
      <c r="P474" s="168"/>
      <c r="Q474" s="168"/>
      <c r="R474" s="168"/>
      <c r="S474" s="168"/>
      <c r="T474" s="174"/>
      <c r="AT474" s="175" t="s">
        <v>147</v>
      </c>
      <c r="AU474" s="175" t="s">
        <v>82</v>
      </c>
      <c r="AV474" s="175" t="s">
        <v>82</v>
      </c>
      <c r="AW474" s="175" t="s">
        <v>97</v>
      </c>
      <c r="AX474" s="175" t="s">
        <v>73</v>
      </c>
      <c r="AY474" s="175" t="s">
        <v>139</v>
      </c>
    </row>
    <row r="475" spans="2:51" s="6" customFormat="1" ht="15.75" customHeight="1">
      <c r="B475" s="176"/>
      <c r="C475" s="177"/>
      <c r="D475" s="169" t="s">
        <v>147</v>
      </c>
      <c r="E475" s="177"/>
      <c r="F475" s="178" t="s">
        <v>179</v>
      </c>
      <c r="G475" s="177"/>
      <c r="H475" s="179">
        <v>187.5</v>
      </c>
      <c r="J475" s="177"/>
      <c r="K475" s="177"/>
      <c r="L475" s="180"/>
      <c r="M475" s="181"/>
      <c r="N475" s="177"/>
      <c r="O475" s="177"/>
      <c r="P475" s="177"/>
      <c r="Q475" s="177"/>
      <c r="R475" s="177"/>
      <c r="S475" s="177"/>
      <c r="T475" s="182"/>
      <c r="AT475" s="183" t="s">
        <v>147</v>
      </c>
      <c r="AU475" s="183" t="s">
        <v>82</v>
      </c>
      <c r="AV475" s="183" t="s">
        <v>145</v>
      </c>
      <c r="AW475" s="183" t="s">
        <v>97</v>
      </c>
      <c r="AX475" s="183" t="s">
        <v>20</v>
      </c>
      <c r="AY475" s="183" t="s">
        <v>139</v>
      </c>
    </row>
    <row r="476" spans="2:65" s="6" customFormat="1" ht="15.75" customHeight="1">
      <c r="B476" s="23"/>
      <c r="C476" s="147" t="s">
        <v>547</v>
      </c>
      <c r="D476" s="147" t="s">
        <v>141</v>
      </c>
      <c r="E476" s="148" t="s">
        <v>1376</v>
      </c>
      <c r="F476" s="149" t="s">
        <v>1377</v>
      </c>
      <c r="G476" s="150" t="s">
        <v>152</v>
      </c>
      <c r="H476" s="151">
        <v>5</v>
      </c>
      <c r="I476" s="152"/>
      <c r="J476" s="153">
        <f>ROUND($I$476*$H$476,2)</f>
        <v>0</v>
      </c>
      <c r="K476" s="149"/>
      <c r="L476" s="43"/>
      <c r="M476" s="154"/>
      <c r="N476" s="155" t="s">
        <v>44</v>
      </c>
      <c r="O476" s="24"/>
      <c r="P476" s="156">
        <f>$O$476*$H$476</f>
        <v>0</v>
      </c>
      <c r="Q476" s="156">
        <v>0</v>
      </c>
      <c r="R476" s="156">
        <f>$Q$476*$H$476</f>
        <v>0</v>
      </c>
      <c r="S476" s="156">
        <v>2</v>
      </c>
      <c r="T476" s="157">
        <f>$S$476*$H$476</f>
        <v>10</v>
      </c>
      <c r="AR476" s="93" t="s">
        <v>145</v>
      </c>
      <c r="AT476" s="93" t="s">
        <v>141</v>
      </c>
      <c r="AU476" s="93" t="s">
        <v>82</v>
      </c>
      <c r="AY476" s="6" t="s">
        <v>139</v>
      </c>
      <c r="BE476" s="158">
        <f>IF($N$476="základní",$J$476,0)</f>
        <v>0</v>
      </c>
      <c r="BF476" s="158">
        <f>IF($N$476="snížená",$J$476,0)</f>
        <v>0</v>
      </c>
      <c r="BG476" s="158">
        <f>IF($N$476="zákl. přenesená",$J$476,0)</f>
        <v>0</v>
      </c>
      <c r="BH476" s="158">
        <f>IF($N$476="sníž. přenesená",$J$476,0)</f>
        <v>0</v>
      </c>
      <c r="BI476" s="158">
        <f>IF($N$476="nulová",$J$476,0)</f>
        <v>0</v>
      </c>
      <c r="BJ476" s="93" t="s">
        <v>20</v>
      </c>
      <c r="BK476" s="158">
        <f>ROUND($I$476*$H$476,2)</f>
        <v>0</v>
      </c>
      <c r="BL476" s="93" t="s">
        <v>145</v>
      </c>
      <c r="BM476" s="93" t="s">
        <v>1378</v>
      </c>
    </row>
    <row r="477" spans="2:51" s="6" customFormat="1" ht="15.75" customHeight="1">
      <c r="B477" s="159"/>
      <c r="C477" s="160"/>
      <c r="D477" s="161" t="s">
        <v>147</v>
      </c>
      <c r="E477" s="162"/>
      <c r="F477" s="162" t="s">
        <v>1379</v>
      </c>
      <c r="G477" s="160"/>
      <c r="H477" s="160"/>
      <c r="J477" s="160"/>
      <c r="K477" s="160"/>
      <c r="L477" s="163"/>
      <c r="M477" s="164"/>
      <c r="N477" s="160"/>
      <c r="O477" s="160"/>
      <c r="P477" s="160"/>
      <c r="Q477" s="160"/>
      <c r="R477" s="160"/>
      <c r="S477" s="160"/>
      <c r="T477" s="165"/>
      <c r="AT477" s="166" t="s">
        <v>147</v>
      </c>
      <c r="AU477" s="166" t="s">
        <v>82</v>
      </c>
      <c r="AV477" s="166" t="s">
        <v>20</v>
      </c>
      <c r="AW477" s="166" t="s">
        <v>97</v>
      </c>
      <c r="AX477" s="166" t="s">
        <v>73</v>
      </c>
      <c r="AY477" s="166" t="s">
        <v>139</v>
      </c>
    </row>
    <row r="478" spans="2:51" s="6" customFormat="1" ht="15.75" customHeight="1">
      <c r="B478" s="159"/>
      <c r="C478" s="160"/>
      <c r="D478" s="169" t="s">
        <v>147</v>
      </c>
      <c r="E478" s="160"/>
      <c r="F478" s="162" t="s">
        <v>1363</v>
      </c>
      <c r="G478" s="160"/>
      <c r="H478" s="160"/>
      <c r="J478" s="160"/>
      <c r="K478" s="160"/>
      <c r="L478" s="163"/>
      <c r="M478" s="164"/>
      <c r="N478" s="160"/>
      <c r="O478" s="160"/>
      <c r="P478" s="160"/>
      <c r="Q478" s="160"/>
      <c r="R478" s="160"/>
      <c r="S478" s="160"/>
      <c r="T478" s="165"/>
      <c r="AT478" s="166" t="s">
        <v>147</v>
      </c>
      <c r="AU478" s="166" t="s">
        <v>82</v>
      </c>
      <c r="AV478" s="166" t="s">
        <v>20</v>
      </c>
      <c r="AW478" s="166" t="s">
        <v>97</v>
      </c>
      <c r="AX478" s="166" t="s">
        <v>73</v>
      </c>
      <c r="AY478" s="166" t="s">
        <v>139</v>
      </c>
    </row>
    <row r="479" spans="2:51" s="6" customFormat="1" ht="15.75" customHeight="1">
      <c r="B479" s="167"/>
      <c r="C479" s="168"/>
      <c r="D479" s="169" t="s">
        <v>147</v>
      </c>
      <c r="E479" s="168"/>
      <c r="F479" s="170" t="s">
        <v>1332</v>
      </c>
      <c r="G479" s="168"/>
      <c r="H479" s="171">
        <v>5</v>
      </c>
      <c r="J479" s="168"/>
      <c r="K479" s="168"/>
      <c r="L479" s="172"/>
      <c r="M479" s="173"/>
      <c r="N479" s="168"/>
      <c r="O479" s="168"/>
      <c r="P479" s="168"/>
      <c r="Q479" s="168"/>
      <c r="R479" s="168"/>
      <c r="S479" s="168"/>
      <c r="T479" s="174"/>
      <c r="AT479" s="175" t="s">
        <v>147</v>
      </c>
      <c r="AU479" s="175" t="s">
        <v>82</v>
      </c>
      <c r="AV479" s="175" t="s">
        <v>82</v>
      </c>
      <c r="AW479" s="175" t="s">
        <v>97</v>
      </c>
      <c r="AX479" s="175" t="s">
        <v>20</v>
      </c>
      <c r="AY479" s="175" t="s">
        <v>139</v>
      </c>
    </row>
    <row r="480" spans="2:65" s="6" customFormat="1" ht="15.75" customHeight="1">
      <c r="B480" s="23"/>
      <c r="C480" s="147" t="s">
        <v>551</v>
      </c>
      <c r="D480" s="147" t="s">
        <v>141</v>
      </c>
      <c r="E480" s="148" t="s">
        <v>1380</v>
      </c>
      <c r="F480" s="149" t="s">
        <v>1381</v>
      </c>
      <c r="G480" s="150" t="s">
        <v>339</v>
      </c>
      <c r="H480" s="151">
        <v>7.6</v>
      </c>
      <c r="I480" s="152"/>
      <c r="J480" s="153">
        <f>ROUND($I$480*$H$480,2)</f>
        <v>0</v>
      </c>
      <c r="K480" s="149"/>
      <c r="L480" s="43"/>
      <c r="M480" s="154"/>
      <c r="N480" s="155" t="s">
        <v>44</v>
      </c>
      <c r="O480" s="24"/>
      <c r="P480" s="156">
        <f>$O$480*$H$480</f>
        <v>0</v>
      </c>
      <c r="Q480" s="156">
        <v>0</v>
      </c>
      <c r="R480" s="156">
        <f>$Q$480*$H$480</f>
        <v>0</v>
      </c>
      <c r="S480" s="156">
        <v>0.00659</v>
      </c>
      <c r="T480" s="157">
        <f>$S$480*$H$480</f>
        <v>0.050084000000000004</v>
      </c>
      <c r="AR480" s="93" t="s">
        <v>145</v>
      </c>
      <c r="AT480" s="93" t="s">
        <v>141</v>
      </c>
      <c r="AU480" s="93" t="s">
        <v>82</v>
      </c>
      <c r="AY480" s="6" t="s">
        <v>139</v>
      </c>
      <c r="BE480" s="158">
        <f>IF($N$480="základní",$J$480,0)</f>
        <v>0</v>
      </c>
      <c r="BF480" s="158">
        <f>IF($N$480="snížená",$J$480,0)</f>
        <v>0</v>
      </c>
      <c r="BG480" s="158">
        <f>IF($N$480="zákl. přenesená",$J$480,0)</f>
        <v>0</v>
      </c>
      <c r="BH480" s="158">
        <f>IF($N$480="sníž. přenesená",$J$480,0)</f>
        <v>0</v>
      </c>
      <c r="BI480" s="158">
        <f>IF($N$480="nulová",$J$480,0)</f>
        <v>0</v>
      </c>
      <c r="BJ480" s="93" t="s">
        <v>20</v>
      </c>
      <c r="BK480" s="158">
        <f>ROUND($I$480*$H$480,2)</f>
        <v>0</v>
      </c>
      <c r="BL480" s="93" t="s">
        <v>145</v>
      </c>
      <c r="BM480" s="93" t="s">
        <v>1382</v>
      </c>
    </row>
    <row r="481" spans="2:51" s="6" customFormat="1" ht="15.75" customHeight="1">
      <c r="B481" s="159"/>
      <c r="C481" s="160"/>
      <c r="D481" s="161" t="s">
        <v>147</v>
      </c>
      <c r="E481" s="162"/>
      <c r="F481" s="162" t="s">
        <v>1383</v>
      </c>
      <c r="G481" s="160"/>
      <c r="H481" s="160"/>
      <c r="J481" s="160"/>
      <c r="K481" s="160"/>
      <c r="L481" s="163"/>
      <c r="M481" s="164"/>
      <c r="N481" s="160"/>
      <c r="O481" s="160"/>
      <c r="P481" s="160"/>
      <c r="Q481" s="160"/>
      <c r="R481" s="160"/>
      <c r="S481" s="160"/>
      <c r="T481" s="165"/>
      <c r="AT481" s="166" t="s">
        <v>147</v>
      </c>
      <c r="AU481" s="166" t="s">
        <v>82</v>
      </c>
      <c r="AV481" s="166" t="s">
        <v>20</v>
      </c>
      <c r="AW481" s="166" t="s">
        <v>97</v>
      </c>
      <c r="AX481" s="166" t="s">
        <v>73</v>
      </c>
      <c r="AY481" s="166" t="s">
        <v>139</v>
      </c>
    </row>
    <row r="482" spans="2:51" s="6" customFormat="1" ht="15.75" customHeight="1">
      <c r="B482" s="159"/>
      <c r="C482" s="160"/>
      <c r="D482" s="169" t="s">
        <v>147</v>
      </c>
      <c r="E482" s="160"/>
      <c r="F482" s="162" t="s">
        <v>1363</v>
      </c>
      <c r="G482" s="160"/>
      <c r="H482" s="160"/>
      <c r="J482" s="160"/>
      <c r="K482" s="160"/>
      <c r="L482" s="163"/>
      <c r="M482" s="164"/>
      <c r="N482" s="160"/>
      <c r="O482" s="160"/>
      <c r="P482" s="160"/>
      <c r="Q482" s="160"/>
      <c r="R482" s="160"/>
      <c r="S482" s="160"/>
      <c r="T482" s="165"/>
      <c r="AT482" s="166" t="s">
        <v>147</v>
      </c>
      <c r="AU482" s="166" t="s">
        <v>82</v>
      </c>
      <c r="AV482" s="166" t="s">
        <v>20</v>
      </c>
      <c r="AW482" s="166" t="s">
        <v>97</v>
      </c>
      <c r="AX482" s="166" t="s">
        <v>73</v>
      </c>
      <c r="AY482" s="166" t="s">
        <v>139</v>
      </c>
    </row>
    <row r="483" spans="2:51" s="6" customFormat="1" ht="15.75" customHeight="1">
      <c r="B483" s="167"/>
      <c r="C483" s="168"/>
      <c r="D483" s="169" t="s">
        <v>147</v>
      </c>
      <c r="E483" s="168"/>
      <c r="F483" s="170" t="s">
        <v>1384</v>
      </c>
      <c r="G483" s="168"/>
      <c r="H483" s="171">
        <v>7.6</v>
      </c>
      <c r="J483" s="168"/>
      <c r="K483" s="168"/>
      <c r="L483" s="172"/>
      <c r="M483" s="173"/>
      <c r="N483" s="168"/>
      <c r="O483" s="168"/>
      <c r="P483" s="168"/>
      <c r="Q483" s="168"/>
      <c r="R483" s="168"/>
      <c r="S483" s="168"/>
      <c r="T483" s="174"/>
      <c r="AT483" s="175" t="s">
        <v>147</v>
      </c>
      <c r="AU483" s="175" t="s">
        <v>82</v>
      </c>
      <c r="AV483" s="175" t="s">
        <v>82</v>
      </c>
      <c r="AW483" s="175" t="s">
        <v>97</v>
      </c>
      <c r="AX483" s="175" t="s">
        <v>20</v>
      </c>
      <c r="AY483" s="175" t="s">
        <v>139</v>
      </c>
    </row>
    <row r="484" spans="2:65" s="6" customFormat="1" ht="15.75" customHeight="1">
      <c r="B484" s="23"/>
      <c r="C484" s="147" t="s">
        <v>556</v>
      </c>
      <c r="D484" s="147" t="s">
        <v>141</v>
      </c>
      <c r="E484" s="148" t="s">
        <v>1385</v>
      </c>
      <c r="F484" s="149" t="s">
        <v>1386</v>
      </c>
      <c r="G484" s="150" t="s">
        <v>339</v>
      </c>
      <c r="H484" s="151">
        <v>29.3</v>
      </c>
      <c r="I484" s="152"/>
      <c r="J484" s="153">
        <f>ROUND($I$484*$H$484,2)</f>
        <v>0</v>
      </c>
      <c r="K484" s="149"/>
      <c r="L484" s="43"/>
      <c r="M484" s="154"/>
      <c r="N484" s="155" t="s">
        <v>44</v>
      </c>
      <c r="O484" s="24"/>
      <c r="P484" s="156">
        <f>$O$484*$H$484</f>
        <v>0</v>
      </c>
      <c r="Q484" s="156">
        <v>0</v>
      </c>
      <c r="R484" s="156">
        <f>$Q$484*$H$484</f>
        <v>0</v>
      </c>
      <c r="S484" s="156">
        <v>0.01706</v>
      </c>
      <c r="T484" s="157">
        <f>$S$484*$H$484</f>
        <v>0.49985799999999997</v>
      </c>
      <c r="AR484" s="93" t="s">
        <v>145</v>
      </c>
      <c r="AT484" s="93" t="s">
        <v>141</v>
      </c>
      <c r="AU484" s="93" t="s">
        <v>82</v>
      </c>
      <c r="AY484" s="6" t="s">
        <v>139</v>
      </c>
      <c r="BE484" s="158">
        <f>IF($N$484="základní",$J$484,0)</f>
        <v>0</v>
      </c>
      <c r="BF484" s="158">
        <f>IF($N$484="snížená",$J$484,0)</f>
        <v>0</v>
      </c>
      <c r="BG484" s="158">
        <f>IF($N$484="zákl. přenesená",$J$484,0)</f>
        <v>0</v>
      </c>
      <c r="BH484" s="158">
        <f>IF($N$484="sníž. přenesená",$J$484,0)</f>
        <v>0</v>
      </c>
      <c r="BI484" s="158">
        <f>IF($N$484="nulová",$J$484,0)</f>
        <v>0</v>
      </c>
      <c r="BJ484" s="93" t="s">
        <v>20</v>
      </c>
      <c r="BK484" s="158">
        <f>ROUND($I$484*$H$484,2)</f>
        <v>0</v>
      </c>
      <c r="BL484" s="93" t="s">
        <v>145</v>
      </c>
      <c r="BM484" s="93" t="s">
        <v>1387</v>
      </c>
    </row>
    <row r="485" spans="2:51" s="6" customFormat="1" ht="15.75" customHeight="1">
      <c r="B485" s="159"/>
      <c r="C485" s="160"/>
      <c r="D485" s="161" t="s">
        <v>147</v>
      </c>
      <c r="E485" s="162"/>
      <c r="F485" s="162" t="s">
        <v>1388</v>
      </c>
      <c r="G485" s="160"/>
      <c r="H485" s="160"/>
      <c r="J485" s="160"/>
      <c r="K485" s="160"/>
      <c r="L485" s="163"/>
      <c r="M485" s="164"/>
      <c r="N485" s="160"/>
      <c r="O485" s="160"/>
      <c r="P485" s="160"/>
      <c r="Q485" s="160"/>
      <c r="R485" s="160"/>
      <c r="S485" s="160"/>
      <c r="T485" s="165"/>
      <c r="AT485" s="166" t="s">
        <v>147</v>
      </c>
      <c r="AU485" s="166" t="s">
        <v>82</v>
      </c>
      <c r="AV485" s="166" t="s">
        <v>20</v>
      </c>
      <c r="AW485" s="166" t="s">
        <v>97</v>
      </c>
      <c r="AX485" s="166" t="s">
        <v>73</v>
      </c>
      <c r="AY485" s="166" t="s">
        <v>139</v>
      </c>
    </row>
    <row r="486" spans="2:51" s="6" customFormat="1" ht="15.75" customHeight="1">
      <c r="B486" s="159"/>
      <c r="C486" s="160"/>
      <c r="D486" s="169" t="s">
        <v>147</v>
      </c>
      <c r="E486" s="160"/>
      <c r="F486" s="162" t="s">
        <v>1389</v>
      </c>
      <c r="G486" s="160"/>
      <c r="H486" s="160"/>
      <c r="J486" s="160"/>
      <c r="K486" s="160"/>
      <c r="L486" s="163"/>
      <c r="M486" s="164"/>
      <c r="N486" s="160"/>
      <c r="O486" s="160"/>
      <c r="P486" s="160"/>
      <c r="Q486" s="160"/>
      <c r="R486" s="160"/>
      <c r="S486" s="160"/>
      <c r="T486" s="165"/>
      <c r="AT486" s="166" t="s">
        <v>147</v>
      </c>
      <c r="AU486" s="166" t="s">
        <v>82</v>
      </c>
      <c r="AV486" s="166" t="s">
        <v>20</v>
      </c>
      <c r="AW486" s="166" t="s">
        <v>97</v>
      </c>
      <c r="AX486" s="166" t="s">
        <v>73</v>
      </c>
      <c r="AY486" s="166" t="s">
        <v>139</v>
      </c>
    </row>
    <row r="487" spans="2:51" s="6" customFormat="1" ht="15.75" customHeight="1">
      <c r="B487" s="159"/>
      <c r="C487" s="160"/>
      <c r="D487" s="169" t="s">
        <v>147</v>
      </c>
      <c r="E487" s="160"/>
      <c r="F487" s="162" t="s">
        <v>1363</v>
      </c>
      <c r="G487" s="160"/>
      <c r="H487" s="160"/>
      <c r="J487" s="160"/>
      <c r="K487" s="160"/>
      <c r="L487" s="163"/>
      <c r="M487" s="164"/>
      <c r="N487" s="160"/>
      <c r="O487" s="160"/>
      <c r="P487" s="160"/>
      <c r="Q487" s="160"/>
      <c r="R487" s="160"/>
      <c r="S487" s="160"/>
      <c r="T487" s="165"/>
      <c r="AT487" s="166" t="s">
        <v>147</v>
      </c>
      <c r="AU487" s="166" t="s">
        <v>82</v>
      </c>
      <c r="AV487" s="166" t="s">
        <v>20</v>
      </c>
      <c r="AW487" s="166" t="s">
        <v>97</v>
      </c>
      <c r="AX487" s="166" t="s">
        <v>73</v>
      </c>
      <c r="AY487" s="166" t="s">
        <v>139</v>
      </c>
    </row>
    <row r="488" spans="2:51" s="6" customFormat="1" ht="15.75" customHeight="1">
      <c r="B488" s="167"/>
      <c r="C488" s="168"/>
      <c r="D488" s="169" t="s">
        <v>147</v>
      </c>
      <c r="E488" s="168"/>
      <c r="F488" s="170" t="s">
        <v>1390</v>
      </c>
      <c r="G488" s="168"/>
      <c r="H488" s="171">
        <v>29.3</v>
      </c>
      <c r="J488" s="168"/>
      <c r="K488" s="168"/>
      <c r="L488" s="172"/>
      <c r="M488" s="173"/>
      <c r="N488" s="168"/>
      <c r="O488" s="168"/>
      <c r="P488" s="168"/>
      <c r="Q488" s="168"/>
      <c r="R488" s="168"/>
      <c r="S488" s="168"/>
      <c r="T488" s="174"/>
      <c r="AT488" s="175" t="s">
        <v>147</v>
      </c>
      <c r="AU488" s="175" t="s">
        <v>82</v>
      </c>
      <c r="AV488" s="175" t="s">
        <v>82</v>
      </c>
      <c r="AW488" s="175" t="s">
        <v>97</v>
      </c>
      <c r="AX488" s="175" t="s">
        <v>20</v>
      </c>
      <c r="AY488" s="175" t="s">
        <v>139</v>
      </c>
    </row>
    <row r="489" spans="2:63" s="134" customFormat="1" ht="30.75" customHeight="1">
      <c r="B489" s="135"/>
      <c r="C489" s="136"/>
      <c r="D489" s="136" t="s">
        <v>72</v>
      </c>
      <c r="E489" s="145" t="s">
        <v>753</v>
      </c>
      <c r="F489" s="145" t="s">
        <v>1391</v>
      </c>
      <c r="G489" s="136"/>
      <c r="H489" s="136"/>
      <c r="J489" s="146">
        <f>$BK$489</f>
        <v>0</v>
      </c>
      <c r="K489" s="136"/>
      <c r="L489" s="139"/>
      <c r="M489" s="140"/>
      <c r="N489" s="136"/>
      <c r="O489" s="136"/>
      <c r="P489" s="141">
        <f>SUM($P$490:$P$500)</f>
        <v>0</v>
      </c>
      <c r="Q489" s="136"/>
      <c r="R489" s="141">
        <f>SUM($R$490:$R$500)</f>
        <v>4.88095</v>
      </c>
      <c r="S489" s="136"/>
      <c r="T489" s="142">
        <f>SUM($T$490:$T$500)</f>
        <v>6.11</v>
      </c>
      <c r="AR489" s="143" t="s">
        <v>20</v>
      </c>
      <c r="AT489" s="143" t="s">
        <v>72</v>
      </c>
      <c r="AU489" s="143" t="s">
        <v>20</v>
      </c>
      <c r="AY489" s="143" t="s">
        <v>139</v>
      </c>
      <c r="BK489" s="144">
        <f>SUM($BK$490:$BK$500)</f>
        <v>0</v>
      </c>
    </row>
    <row r="490" spans="2:65" s="6" customFormat="1" ht="15.75" customHeight="1">
      <c r="B490" s="23"/>
      <c r="C490" s="147" t="s">
        <v>561</v>
      </c>
      <c r="D490" s="147" t="s">
        <v>141</v>
      </c>
      <c r="E490" s="148" t="s">
        <v>1392</v>
      </c>
      <c r="F490" s="149" t="s">
        <v>1393</v>
      </c>
      <c r="G490" s="150" t="s">
        <v>172</v>
      </c>
      <c r="H490" s="151">
        <v>47</v>
      </c>
      <c r="I490" s="152"/>
      <c r="J490" s="153">
        <f>ROUND($I$490*$H$490,2)</f>
        <v>0</v>
      </c>
      <c r="K490" s="149"/>
      <c r="L490" s="43"/>
      <c r="M490" s="154"/>
      <c r="N490" s="155" t="s">
        <v>44</v>
      </c>
      <c r="O490" s="24"/>
      <c r="P490" s="156">
        <f>$O$490*$H$490</f>
        <v>0</v>
      </c>
      <c r="Q490" s="156">
        <v>0.065</v>
      </c>
      <c r="R490" s="156">
        <f>$Q$490*$H$490</f>
        <v>3.055</v>
      </c>
      <c r="S490" s="156">
        <v>0.13</v>
      </c>
      <c r="T490" s="157">
        <f>$S$490*$H$490</f>
        <v>6.11</v>
      </c>
      <c r="AR490" s="93" t="s">
        <v>145</v>
      </c>
      <c r="AT490" s="93" t="s">
        <v>141</v>
      </c>
      <c r="AU490" s="93" t="s">
        <v>82</v>
      </c>
      <c r="AY490" s="6" t="s">
        <v>139</v>
      </c>
      <c r="BE490" s="158">
        <f>IF($N$490="základní",$J$490,0)</f>
        <v>0</v>
      </c>
      <c r="BF490" s="158">
        <f>IF($N$490="snížená",$J$490,0)</f>
        <v>0</v>
      </c>
      <c r="BG490" s="158">
        <f>IF($N$490="zákl. přenesená",$J$490,0)</f>
        <v>0</v>
      </c>
      <c r="BH490" s="158">
        <f>IF($N$490="sníž. přenesená",$J$490,0)</f>
        <v>0</v>
      </c>
      <c r="BI490" s="158">
        <f>IF($N$490="nulová",$J$490,0)</f>
        <v>0</v>
      </c>
      <c r="BJ490" s="93" t="s">
        <v>20</v>
      </c>
      <c r="BK490" s="158">
        <f>ROUND($I$490*$H$490,2)</f>
        <v>0</v>
      </c>
      <c r="BL490" s="93" t="s">
        <v>145</v>
      </c>
      <c r="BM490" s="93" t="s">
        <v>1394</v>
      </c>
    </row>
    <row r="491" spans="2:51" s="6" customFormat="1" ht="15.75" customHeight="1">
      <c r="B491" s="159"/>
      <c r="C491" s="160"/>
      <c r="D491" s="161" t="s">
        <v>147</v>
      </c>
      <c r="E491" s="162"/>
      <c r="F491" s="162" t="s">
        <v>1395</v>
      </c>
      <c r="G491" s="160"/>
      <c r="H491" s="160"/>
      <c r="J491" s="160"/>
      <c r="K491" s="160"/>
      <c r="L491" s="163"/>
      <c r="M491" s="164"/>
      <c r="N491" s="160"/>
      <c r="O491" s="160"/>
      <c r="P491" s="160"/>
      <c r="Q491" s="160"/>
      <c r="R491" s="160"/>
      <c r="S491" s="160"/>
      <c r="T491" s="165"/>
      <c r="AT491" s="166" t="s">
        <v>147</v>
      </c>
      <c r="AU491" s="166" t="s">
        <v>82</v>
      </c>
      <c r="AV491" s="166" t="s">
        <v>20</v>
      </c>
      <c r="AW491" s="166" t="s">
        <v>97</v>
      </c>
      <c r="AX491" s="166" t="s">
        <v>73</v>
      </c>
      <c r="AY491" s="166" t="s">
        <v>139</v>
      </c>
    </row>
    <row r="492" spans="2:51" s="6" customFormat="1" ht="15.75" customHeight="1">
      <c r="B492" s="167"/>
      <c r="C492" s="168"/>
      <c r="D492" s="169" t="s">
        <v>147</v>
      </c>
      <c r="E492" s="168"/>
      <c r="F492" s="170" t="s">
        <v>1276</v>
      </c>
      <c r="G492" s="168"/>
      <c r="H492" s="171">
        <v>47</v>
      </c>
      <c r="J492" s="168"/>
      <c r="K492" s="168"/>
      <c r="L492" s="172"/>
      <c r="M492" s="173"/>
      <c r="N492" s="168"/>
      <c r="O492" s="168"/>
      <c r="P492" s="168"/>
      <c r="Q492" s="168"/>
      <c r="R492" s="168"/>
      <c r="S492" s="168"/>
      <c r="T492" s="174"/>
      <c r="AT492" s="175" t="s">
        <v>147</v>
      </c>
      <c r="AU492" s="175" t="s">
        <v>82</v>
      </c>
      <c r="AV492" s="175" t="s">
        <v>82</v>
      </c>
      <c r="AW492" s="175" t="s">
        <v>97</v>
      </c>
      <c r="AX492" s="175" t="s">
        <v>20</v>
      </c>
      <c r="AY492" s="175" t="s">
        <v>139</v>
      </c>
    </row>
    <row r="493" spans="2:65" s="6" customFormat="1" ht="15.75" customHeight="1">
      <c r="B493" s="23"/>
      <c r="C493" s="147" t="s">
        <v>567</v>
      </c>
      <c r="D493" s="147" t="s">
        <v>141</v>
      </c>
      <c r="E493" s="148" t="s">
        <v>1396</v>
      </c>
      <c r="F493" s="149" t="s">
        <v>1397</v>
      </c>
      <c r="G493" s="150" t="s">
        <v>172</v>
      </c>
      <c r="H493" s="151">
        <v>47</v>
      </c>
      <c r="I493" s="152"/>
      <c r="J493" s="153">
        <f>ROUND($I$493*$H$493,2)</f>
        <v>0</v>
      </c>
      <c r="K493" s="149"/>
      <c r="L493" s="43"/>
      <c r="M493" s="154"/>
      <c r="N493" s="155" t="s">
        <v>44</v>
      </c>
      <c r="O493" s="24"/>
      <c r="P493" s="156">
        <f>$O$493*$H$493</f>
        <v>0</v>
      </c>
      <c r="Q493" s="156">
        <v>0</v>
      </c>
      <c r="R493" s="156">
        <f>$Q$493*$H$493</f>
        <v>0</v>
      </c>
      <c r="S493" s="156">
        <v>0</v>
      </c>
      <c r="T493" s="157">
        <f>$S$493*$H$493</f>
        <v>0</v>
      </c>
      <c r="AR493" s="93" t="s">
        <v>145</v>
      </c>
      <c r="AT493" s="93" t="s">
        <v>141</v>
      </c>
      <c r="AU493" s="93" t="s">
        <v>82</v>
      </c>
      <c r="AY493" s="6" t="s">
        <v>139</v>
      </c>
      <c r="BE493" s="158">
        <f>IF($N$493="základní",$J$493,0)</f>
        <v>0</v>
      </c>
      <c r="BF493" s="158">
        <f>IF($N$493="snížená",$J$493,0)</f>
        <v>0</v>
      </c>
      <c r="BG493" s="158">
        <f>IF($N$493="zákl. přenesená",$J$493,0)</f>
        <v>0</v>
      </c>
      <c r="BH493" s="158">
        <f>IF($N$493="sníž. přenesená",$J$493,0)</f>
        <v>0</v>
      </c>
      <c r="BI493" s="158">
        <f>IF($N$493="nulová",$J$493,0)</f>
        <v>0</v>
      </c>
      <c r="BJ493" s="93" t="s">
        <v>20</v>
      </c>
      <c r="BK493" s="158">
        <f>ROUND($I$493*$H$493,2)</f>
        <v>0</v>
      </c>
      <c r="BL493" s="93" t="s">
        <v>145</v>
      </c>
      <c r="BM493" s="93" t="s">
        <v>1398</v>
      </c>
    </row>
    <row r="494" spans="2:65" s="6" customFormat="1" ht="27" customHeight="1">
      <c r="B494" s="23"/>
      <c r="C494" s="150" t="s">
        <v>573</v>
      </c>
      <c r="D494" s="150" t="s">
        <v>141</v>
      </c>
      <c r="E494" s="148" t="s">
        <v>1399</v>
      </c>
      <c r="F494" s="149" t="s">
        <v>1400</v>
      </c>
      <c r="G494" s="150" t="s">
        <v>172</v>
      </c>
      <c r="H494" s="151">
        <v>47</v>
      </c>
      <c r="I494" s="152"/>
      <c r="J494" s="153">
        <f>ROUND($I$494*$H$494,2)</f>
        <v>0</v>
      </c>
      <c r="K494" s="149"/>
      <c r="L494" s="43"/>
      <c r="M494" s="154"/>
      <c r="N494" s="155" t="s">
        <v>44</v>
      </c>
      <c r="O494" s="24"/>
      <c r="P494" s="156">
        <f>$O$494*$H$494</f>
        <v>0</v>
      </c>
      <c r="Q494" s="156">
        <v>0.03885</v>
      </c>
      <c r="R494" s="156">
        <f>$Q$494*$H$494</f>
        <v>1.8259500000000002</v>
      </c>
      <c r="S494" s="156">
        <v>0</v>
      </c>
      <c r="T494" s="157">
        <f>$S$494*$H$494</f>
        <v>0</v>
      </c>
      <c r="AR494" s="93" t="s">
        <v>145</v>
      </c>
      <c r="AT494" s="93" t="s">
        <v>141</v>
      </c>
      <c r="AU494" s="93" t="s">
        <v>82</v>
      </c>
      <c r="AY494" s="93" t="s">
        <v>139</v>
      </c>
      <c r="BE494" s="158">
        <f>IF($N$494="základní",$J$494,0)</f>
        <v>0</v>
      </c>
      <c r="BF494" s="158">
        <f>IF($N$494="snížená",$J$494,0)</f>
        <v>0</v>
      </c>
      <c r="BG494" s="158">
        <f>IF($N$494="zákl. přenesená",$J$494,0)</f>
        <v>0</v>
      </c>
      <c r="BH494" s="158">
        <f>IF($N$494="sníž. přenesená",$J$494,0)</f>
        <v>0</v>
      </c>
      <c r="BI494" s="158">
        <f>IF($N$494="nulová",$J$494,0)</f>
        <v>0</v>
      </c>
      <c r="BJ494" s="93" t="s">
        <v>20</v>
      </c>
      <c r="BK494" s="158">
        <f>ROUND($I$494*$H$494,2)</f>
        <v>0</v>
      </c>
      <c r="BL494" s="93" t="s">
        <v>145</v>
      </c>
      <c r="BM494" s="93" t="s">
        <v>1401</v>
      </c>
    </row>
    <row r="495" spans="2:51" s="6" customFormat="1" ht="15.75" customHeight="1">
      <c r="B495" s="159"/>
      <c r="C495" s="160"/>
      <c r="D495" s="161" t="s">
        <v>147</v>
      </c>
      <c r="E495" s="162"/>
      <c r="F495" s="162" t="s">
        <v>1402</v>
      </c>
      <c r="G495" s="160"/>
      <c r="H495" s="160"/>
      <c r="J495" s="160"/>
      <c r="K495" s="160"/>
      <c r="L495" s="163"/>
      <c r="M495" s="164"/>
      <c r="N495" s="160"/>
      <c r="O495" s="160"/>
      <c r="P495" s="160"/>
      <c r="Q495" s="160"/>
      <c r="R495" s="160"/>
      <c r="S495" s="160"/>
      <c r="T495" s="165"/>
      <c r="AT495" s="166" t="s">
        <v>147</v>
      </c>
      <c r="AU495" s="166" t="s">
        <v>82</v>
      </c>
      <c r="AV495" s="166" t="s">
        <v>20</v>
      </c>
      <c r="AW495" s="166" t="s">
        <v>97</v>
      </c>
      <c r="AX495" s="166" t="s">
        <v>73</v>
      </c>
      <c r="AY495" s="166" t="s">
        <v>139</v>
      </c>
    </row>
    <row r="496" spans="2:51" s="6" customFormat="1" ht="15.75" customHeight="1">
      <c r="B496" s="159"/>
      <c r="C496" s="160"/>
      <c r="D496" s="169" t="s">
        <v>147</v>
      </c>
      <c r="E496" s="160"/>
      <c r="F496" s="162" t="s">
        <v>1403</v>
      </c>
      <c r="G496" s="160"/>
      <c r="H496" s="160"/>
      <c r="J496" s="160"/>
      <c r="K496" s="160"/>
      <c r="L496" s="163"/>
      <c r="M496" s="164"/>
      <c r="N496" s="160"/>
      <c r="O496" s="160"/>
      <c r="P496" s="160"/>
      <c r="Q496" s="160"/>
      <c r="R496" s="160"/>
      <c r="S496" s="160"/>
      <c r="T496" s="165"/>
      <c r="AT496" s="166" t="s">
        <v>147</v>
      </c>
      <c r="AU496" s="166" t="s">
        <v>82</v>
      </c>
      <c r="AV496" s="166" t="s">
        <v>20</v>
      </c>
      <c r="AW496" s="166" t="s">
        <v>97</v>
      </c>
      <c r="AX496" s="166" t="s">
        <v>73</v>
      </c>
      <c r="AY496" s="166" t="s">
        <v>139</v>
      </c>
    </row>
    <row r="497" spans="2:51" s="6" customFormat="1" ht="15.75" customHeight="1">
      <c r="B497" s="167"/>
      <c r="C497" s="168"/>
      <c r="D497" s="169" t="s">
        <v>147</v>
      </c>
      <c r="E497" s="168"/>
      <c r="F497" s="170" t="s">
        <v>1276</v>
      </c>
      <c r="G497" s="168"/>
      <c r="H497" s="171">
        <v>47</v>
      </c>
      <c r="J497" s="168"/>
      <c r="K497" s="168"/>
      <c r="L497" s="172"/>
      <c r="M497" s="173"/>
      <c r="N497" s="168"/>
      <c r="O497" s="168"/>
      <c r="P497" s="168"/>
      <c r="Q497" s="168"/>
      <c r="R497" s="168"/>
      <c r="S497" s="168"/>
      <c r="T497" s="174"/>
      <c r="AT497" s="175" t="s">
        <v>147</v>
      </c>
      <c r="AU497" s="175" t="s">
        <v>82</v>
      </c>
      <c r="AV497" s="175" t="s">
        <v>82</v>
      </c>
      <c r="AW497" s="175" t="s">
        <v>97</v>
      </c>
      <c r="AX497" s="175" t="s">
        <v>20</v>
      </c>
      <c r="AY497" s="175" t="s">
        <v>139</v>
      </c>
    </row>
    <row r="498" spans="2:65" s="6" customFormat="1" ht="15.75" customHeight="1">
      <c r="B498" s="23"/>
      <c r="C498" s="147" t="s">
        <v>580</v>
      </c>
      <c r="D498" s="147" t="s">
        <v>141</v>
      </c>
      <c r="E498" s="148" t="s">
        <v>1404</v>
      </c>
      <c r="F498" s="149" t="s">
        <v>1405</v>
      </c>
      <c r="G498" s="150" t="s">
        <v>172</v>
      </c>
      <c r="H498" s="151">
        <v>47</v>
      </c>
      <c r="I498" s="152"/>
      <c r="J498" s="153">
        <f>ROUND($I$498*$H$498,2)</f>
        <v>0</v>
      </c>
      <c r="K498" s="149"/>
      <c r="L498" s="43"/>
      <c r="M498" s="154"/>
      <c r="N498" s="155" t="s">
        <v>44</v>
      </c>
      <c r="O498" s="24"/>
      <c r="P498" s="156">
        <f>$O$498*$H$498</f>
        <v>0</v>
      </c>
      <c r="Q498" s="156">
        <v>0</v>
      </c>
      <c r="R498" s="156">
        <f>$Q$498*$H$498</f>
        <v>0</v>
      </c>
      <c r="S498" s="156">
        <v>0</v>
      </c>
      <c r="T498" s="157">
        <f>$S$498*$H$498</f>
        <v>0</v>
      </c>
      <c r="AR498" s="93" t="s">
        <v>145</v>
      </c>
      <c r="AT498" s="93" t="s">
        <v>141</v>
      </c>
      <c r="AU498" s="93" t="s">
        <v>82</v>
      </c>
      <c r="AY498" s="6" t="s">
        <v>139</v>
      </c>
      <c r="BE498" s="158">
        <f>IF($N$498="základní",$J$498,0)</f>
        <v>0</v>
      </c>
      <c r="BF498" s="158">
        <f>IF($N$498="snížená",$J$498,0)</f>
        <v>0</v>
      </c>
      <c r="BG498" s="158">
        <f>IF($N$498="zákl. přenesená",$J$498,0)</f>
        <v>0</v>
      </c>
      <c r="BH498" s="158">
        <f>IF($N$498="sníž. přenesená",$J$498,0)</f>
        <v>0</v>
      </c>
      <c r="BI498" s="158">
        <f>IF($N$498="nulová",$J$498,0)</f>
        <v>0</v>
      </c>
      <c r="BJ498" s="93" t="s">
        <v>20</v>
      </c>
      <c r="BK498" s="158">
        <f>ROUND($I$498*$H$498,2)</f>
        <v>0</v>
      </c>
      <c r="BL498" s="93" t="s">
        <v>145</v>
      </c>
      <c r="BM498" s="93" t="s">
        <v>1406</v>
      </c>
    </row>
    <row r="499" spans="2:65" s="6" customFormat="1" ht="27" customHeight="1">
      <c r="B499" s="23"/>
      <c r="C499" s="150" t="s">
        <v>585</v>
      </c>
      <c r="D499" s="150" t="s">
        <v>141</v>
      </c>
      <c r="E499" s="148" t="s">
        <v>1407</v>
      </c>
      <c r="F499" s="149" t="s">
        <v>1408</v>
      </c>
      <c r="G499" s="150" t="s">
        <v>172</v>
      </c>
      <c r="H499" s="151">
        <v>47</v>
      </c>
      <c r="I499" s="152"/>
      <c r="J499" s="153">
        <f>ROUND($I$499*$H$499,2)</f>
        <v>0</v>
      </c>
      <c r="K499" s="149"/>
      <c r="L499" s="43"/>
      <c r="M499" s="154"/>
      <c r="N499" s="155" t="s">
        <v>44</v>
      </c>
      <c r="O499" s="24"/>
      <c r="P499" s="156">
        <f>$O$499*$H$499</f>
        <v>0</v>
      </c>
      <c r="Q499" s="156">
        <v>0</v>
      </c>
      <c r="R499" s="156">
        <f>$Q$499*$H$499</f>
        <v>0</v>
      </c>
      <c r="S499" s="156">
        <v>0</v>
      </c>
      <c r="T499" s="157">
        <f>$S$499*$H$499</f>
        <v>0</v>
      </c>
      <c r="AR499" s="93" t="s">
        <v>145</v>
      </c>
      <c r="AT499" s="93" t="s">
        <v>141</v>
      </c>
      <c r="AU499" s="93" t="s">
        <v>82</v>
      </c>
      <c r="AY499" s="93" t="s">
        <v>139</v>
      </c>
      <c r="BE499" s="158">
        <f>IF($N$499="základní",$J$499,0)</f>
        <v>0</v>
      </c>
      <c r="BF499" s="158">
        <f>IF($N$499="snížená",$J$499,0)</f>
        <v>0</v>
      </c>
      <c r="BG499" s="158">
        <f>IF($N$499="zákl. přenesená",$J$499,0)</f>
        <v>0</v>
      </c>
      <c r="BH499" s="158">
        <f>IF($N$499="sníž. přenesená",$J$499,0)</f>
        <v>0</v>
      </c>
      <c r="BI499" s="158">
        <f>IF($N$499="nulová",$J$499,0)</f>
        <v>0</v>
      </c>
      <c r="BJ499" s="93" t="s">
        <v>20</v>
      </c>
      <c r="BK499" s="158">
        <f>ROUND($I$499*$H$499,2)</f>
        <v>0</v>
      </c>
      <c r="BL499" s="93" t="s">
        <v>145</v>
      </c>
      <c r="BM499" s="93" t="s">
        <v>1409</v>
      </c>
    </row>
    <row r="500" spans="2:65" s="6" customFormat="1" ht="15.75" customHeight="1">
      <c r="B500" s="23"/>
      <c r="C500" s="150" t="s">
        <v>590</v>
      </c>
      <c r="D500" s="150" t="s">
        <v>141</v>
      </c>
      <c r="E500" s="148" t="s">
        <v>1410</v>
      </c>
      <c r="F500" s="149" t="s">
        <v>1411</v>
      </c>
      <c r="G500" s="150" t="s">
        <v>172</v>
      </c>
      <c r="H500" s="151">
        <v>47</v>
      </c>
      <c r="I500" s="152"/>
      <c r="J500" s="153">
        <f>ROUND($I$500*$H$500,2)</f>
        <v>0</v>
      </c>
      <c r="K500" s="149"/>
      <c r="L500" s="43"/>
      <c r="M500" s="154"/>
      <c r="N500" s="155" t="s">
        <v>44</v>
      </c>
      <c r="O500" s="24"/>
      <c r="P500" s="156">
        <f>$O$500*$H$500</f>
        <v>0</v>
      </c>
      <c r="Q500" s="156">
        <v>0</v>
      </c>
      <c r="R500" s="156">
        <f>$Q$500*$H$500</f>
        <v>0</v>
      </c>
      <c r="S500" s="156">
        <v>0</v>
      </c>
      <c r="T500" s="157">
        <f>$S$500*$H$500</f>
        <v>0</v>
      </c>
      <c r="AR500" s="93" t="s">
        <v>145</v>
      </c>
      <c r="AT500" s="93" t="s">
        <v>141</v>
      </c>
      <c r="AU500" s="93" t="s">
        <v>82</v>
      </c>
      <c r="AY500" s="93" t="s">
        <v>139</v>
      </c>
      <c r="BE500" s="158">
        <f>IF($N$500="základní",$J$500,0)</f>
        <v>0</v>
      </c>
      <c r="BF500" s="158">
        <f>IF($N$500="snížená",$J$500,0)</f>
        <v>0</v>
      </c>
      <c r="BG500" s="158">
        <f>IF($N$500="zákl. přenesená",$J$500,0)</f>
        <v>0</v>
      </c>
      <c r="BH500" s="158">
        <f>IF($N$500="sníž. přenesená",$J$500,0)</f>
        <v>0</v>
      </c>
      <c r="BI500" s="158">
        <f>IF($N$500="nulová",$J$500,0)</f>
        <v>0</v>
      </c>
      <c r="BJ500" s="93" t="s">
        <v>20</v>
      </c>
      <c r="BK500" s="158">
        <f>ROUND($I$500*$H$500,2)</f>
        <v>0</v>
      </c>
      <c r="BL500" s="93" t="s">
        <v>145</v>
      </c>
      <c r="BM500" s="93" t="s">
        <v>1412</v>
      </c>
    </row>
    <row r="501" spans="2:63" s="134" customFormat="1" ht="30.75" customHeight="1">
      <c r="B501" s="135"/>
      <c r="C501" s="136"/>
      <c r="D501" s="136" t="s">
        <v>72</v>
      </c>
      <c r="E501" s="145" t="s">
        <v>757</v>
      </c>
      <c r="F501" s="145" t="s">
        <v>882</v>
      </c>
      <c r="G501" s="136"/>
      <c r="H501" s="136"/>
      <c r="J501" s="146">
        <f>$BK$501</f>
        <v>0</v>
      </c>
      <c r="K501" s="136"/>
      <c r="L501" s="139"/>
      <c r="M501" s="140"/>
      <c r="N501" s="136"/>
      <c r="O501" s="136"/>
      <c r="P501" s="141">
        <f>SUM($P$502:$P$511)</f>
        <v>0</v>
      </c>
      <c r="Q501" s="136"/>
      <c r="R501" s="141">
        <f>SUM($R$502:$R$511)</f>
        <v>0</v>
      </c>
      <c r="S501" s="136"/>
      <c r="T501" s="142">
        <f>SUM($T$502:$T$511)</f>
        <v>0</v>
      </c>
      <c r="AR501" s="143" t="s">
        <v>20</v>
      </c>
      <c r="AT501" s="143" t="s">
        <v>72</v>
      </c>
      <c r="AU501" s="143" t="s">
        <v>20</v>
      </c>
      <c r="AY501" s="143" t="s">
        <v>139</v>
      </c>
      <c r="BK501" s="144">
        <f>SUM($BK$502:$BK$511)</f>
        <v>0</v>
      </c>
    </row>
    <row r="502" spans="2:65" s="6" customFormat="1" ht="15.75" customHeight="1">
      <c r="B502" s="23"/>
      <c r="C502" s="150" t="s">
        <v>594</v>
      </c>
      <c r="D502" s="150" t="s">
        <v>141</v>
      </c>
      <c r="E502" s="148" t="s">
        <v>920</v>
      </c>
      <c r="F502" s="149" t="s">
        <v>921</v>
      </c>
      <c r="G502" s="150" t="s">
        <v>222</v>
      </c>
      <c r="H502" s="151">
        <v>830.56</v>
      </c>
      <c r="I502" s="152"/>
      <c r="J502" s="153">
        <f>ROUND($I$502*$H$502,2)</f>
        <v>0</v>
      </c>
      <c r="K502" s="149"/>
      <c r="L502" s="43"/>
      <c r="M502" s="154"/>
      <c r="N502" s="155" t="s">
        <v>44</v>
      </c>
      <c r="O502" s="24"/>
      <c r="P502" s="156">
        <f>$O$502*$H$502</f>
        <v>0</v>
      </c>
      <c r="Q502" s="156">
        <v>0</v>
      </c>
      <c r="R502" s="156">
        <f>$Q$502*$H$502</f>
        <v>0</v>
      </c>
      <c r="S502" s="156">
        <v>0</v>
      </c>
      <c r="T502" s="157">
        <f>$S$502*$H$502</f>
        <v>0</v>
      </c>
      <c r="AR502" s="93" t="s">
        <v>145</v>
      </c>
      <c r="AT502" s="93" t="s">
        <v>141</v>
      </c>
      <c r="AU502" s="93" t="s">
        <v>82</v>
      </c>
      <c r="AY502" s="93" t="s">
        <v>139</v>
      </c>
      <c r="BE502" s="158">
        <f>IF($N$502="základní",$J$502,0)</f>
        <v>0</v>
      </c>
      <c r="BF502" s="158">
        <f>IF($N$502="snížená",$J$502,0)</f>
        <v>0</v>
      </c>
      <c r="BG502" s="158">
        <f>IF($N$502="zákl. přenesená",$J$502,0)</f>
        <v>0</v>
      </c>
      <c r="BH502" s="158">
        <f>IF($N$502="sníž. přenesená",$J$502,0)</f>
        <v>0</v>
      </c>
      <c r="BI502" s="158">
        <f>IF($N$502="nulová",$J$502,0)</f>
        <v>0</v>
      </c>
      <c r="BJ502" s="93" t="s">
        <v>20</v>
      </c>
      <c r="BK502" s="158">
        <f>ROUND($I$502*$H$502,2)</f>
        <v>0</v>
      </c>
      <c r="BL502" s="93" t="s">
        <v>145</v>
      </c>
      <c r="BM502" s="93" t="s">
        <v>1413</v>
      </c>
    </row>
    <row r="503" spans="2:51" s="6" customFormat="1" ht="15.75" customHeight="1">
      <c r="B503" s="159"/>
      <c r="C503" s="160"/>
      <c r="D503" s="161" t="s">
        <v>147</v>
      </c>
      <c r="E503" s="162"/>
      <c r="F503" s="162" t="s">
        <v>1414</v>
      </c>
      <c r="G503" s="160"/>
      <c r="H503" s="160"/>
      <c r="J503" s="160"/>
      <c r="K503" s="160"/>
      <c r="L503" s="163"/>
      <c r="M503" s="164"/>
      <c r="N503" s="160"/>
      <c r="O503" s="160"/>
      <c r="P503" s="160"/>
      <c r="Q503" s="160"/>
      <c r="R503" s="160"/>
      <c r="S503" s="160"/>
      <c r="T503" s="165"/>
      <c r="AT503" s="166" t="s">
        <v>147</v>
      </c>
      <c r="AU503" s="166" t="s">
        <v>82</v>
      </c>
      <c r="AV503" s="166" t="s">
        <v>20</v>
      </c>
      <c r="AW503" s="166" t="s">
        <v>97</v>
      </c>
      <c r="AX503" s="166" t="s">
        <v>73</v>
      </c>
      <c r="AY503" s="166" t="s">
        <v>139</v>
      </c>
    </row>
    <row r="504" spans="2:51" s="6" customFormat="1" ht="15.75" customHeight="1">
      <c r="B504" s="167"/>
      <c r="C504" s="168"/>
      <c r="D504" s="169" t="s">
        <v>147</v>
      </c>
      <c r="E504" s="168"/>
      <c r="F504" s="170" t="s">
        <v>1415</v>
      </c>
      <c r="G504" s="168"/>
      <c r="H504" s="171">
        <v>830.56</v>
      </c>
      <c r="J504" s="168"/>
      <c r="K504" s="168"/>
      <c r="L504" s="172"/>
      <c r="M504" s="173"/>
      <c r="N504" s="168"/>
      <c r="O504" s="168"/>
      <c r="P504" s="168"/>
      <c r="Q504" s="168"/>
      <c r="R504" s="168"/>
      <c r="S504" s="168"/>
      <c r="T504" s="174"/>
      <c r="AT504" s="175" t="s">
        <v>147</v>
      </c>
      <c r="AU504" s="175" t="s">
        <v>82</v>
      </c>
      <c r="AV504" s="175" t="s">
        <v>82</v>
      </c>
      <c r="AW504" s="175" t="s">
        <v>97</v>
      </c>
      <c r="AX504" s="175" t="s">
        <v>20</v>
      </c>
      <c r="AY504" s="175" t="s">
        <v>139</v>
      </c>
    </row>
    <row r="505" spans="2:65" s="6" customFormat="1" ht="15.75" customHeight="1">
      <c r="B505" s="23"/>
      <c r="C505" s="147" t="s">
        <v>597</v>
      </c>
      <c r="D505" s="147" t="s">
        <v>141</v>
      </c>
      <c r="E505" s="148" t="s">
        <v>926</v>
      </c>
      <c r="F505" s="149" t="s">
        <v>927</v>
      </c>
      <c r="G505" s="150" t="s">
        <v>222</v>
      </c>
      <c r="H505" s="151">
        <v>13288.96</v>
      </c>
      <c r="I505" s="152"/>
      <c r="J505" s="153">
        <f>ROUND($I$505*$H$505,2)</f>
        <v>0</v>
      </c>
      <c r="K505" s="149"/>
      <c r="L505" s="43"/>
      <c r="M505" s="154"/>
      <c r="N505" s="155" t="s">
        <v>44</v>
      </c>
      <c r="O505" s="24"/>
      <c r="P505" s="156">
        <f>$O$505*$H$505</f>
        <v>0</v>
      </c>
      <c r="Q505" s="156">
        <v>0</v>
      </c>
      <c r="R505" s="156">
        <f>$Q$505*$H$505</f>
        <v>0</v>
      </c>
      <c r="S505" s="156">
        <v>0</v>
      </c>
      <c r="T505" s="157">
        <f>$S$505*$H$505</f>
        <v>0</v>
      </c>
      <c r="AR505" s="93" t="s">
        <v>145</v>
      </c>
      <c r="AT505" s="93" t="s">
        <v>141</v>
      </c>
      <c r="AU505" s="93" t="s">
        <v>82</v>
      </c>
      <c r="AY505" s="6" t="s">
        <v>139</v>
      </c>
      <c r="BE505" s="158">
        <f>IF($N$505="základní",$J$505,0)</f>
        <v>0</v>
      </c>
      <c r="BF505" s="158">
        <f>IF($N$505="snížená",$J$505,0)</f>
        <v>0</v>
      </c>
      <c r="BG505" s="158">
        <f>IF($N$505="zákl. přenesená",$J$505,0)</f>
        <v>0</v>
      </c>
      <c r="BH505" s="158">
        <f>IF($N$505="sníž. přenesená",$J$505,0)</f>
        <v>0</v>
      </c>
      <c r="BI505" s="158">
        <f>IF($N$505="nulová",$J$505,0)</f>
        <v>0</v>
      </c>
      <c r="BJ505" s="93" t="s">
        <v>20</v>
      </c>
      <c r="BK505" s="158">
        <f>ROUND($I$505*$H$505,2)</f>
        <v>0</v>
      </c>
      <c r="BL505" s="93" t="s">
        <v>145</v>
      </c>
      <c r="BM505" s="93" t="s">
        <v>1416</v>
      </c>
    </row>
    <row r="506" spans="2:51" s="6" customFormat="1" ht="15.75" customHeight="1">
      <c r="B506" s="159"/>
      <c r="C506" s="160"/>
      <c r="D506" s="161" t="s">
        <v>147</v>
      </c>
      <c r="E506" s="162"/>
      <c r="F506" s="162" t="s">
        <v>292</v>
      </c>
      <c r="G506" s="160"/>
      <c r="H506" s="160"/>
      <c r="J506" s="160"/>
      <c r="K506" s="160"/>
      <c r="L506" s="163"/>
      <c r="M506" s="164"/>
      <c r="N506" s="160"/>
      <c r="O506" s="160"/>
      <c r="P506" s="160"/>
      <c r="Q506" s="160"/>
      <c r="R506" s="160"/>
      <c r="S506" s="160"/>
      <c r="T506" s="165"/>
      <c r="AT506" s="166" t="s">
        <v>147</v>
      </c>
      <c r="AU506" s="166" t="s">
        <v>82</v>
      </c>
      <c r="AV506" s="166" t="s">
        <v>20</v>
      </c>
      <c r="AW506" s="166" t="s">
        <v>97</v>
      </c>
      <c r="AX506" s="166" t="s">
        <v>73</v>
      </c>
      <c r="AY506" s="166" t="s">
        <v>139</v>
      </c>
    </row>
    <row r="507" spans="2:51" s="6" customFormat="1" ht="15.75" customHeight="1">
      <c r="B507" s="159"/>
      <c r="C507" s="160"/>
      <c r="D507" s="169" t="s">
        <v>147</v>
      </c>
      <c r="E507" s="160"/>
      <c r="F507" s="162" t="s">
        <v>929</v>
      </c>
      <c r="G507" s="160"/>
      <c r="H507" s="160"/>
      <c r="J507" s="160"/>
      <c r="K507" s="160"/>
      <c r="L507" s="163"/>
      <c r="M507" s="164"/>
      <c r="N507" s="160"/>
      <c r="O507" s="160"/>
      <c r="P507" s="160"/>
      <c r="Q507" s="160"/>
      <c r="R507" s="160"/>
      <c r="S507" s="160"/>
      <c r="T507" s="165"/>
      <c r="AT507" s="166" t="s">
        <v>147</v>
      </c>
      <c r="AU507" s="166" t="s">
        <v>82</v>
      </c>
      <c r="AV507" s="166" t="s">
        <v>20</v>
      </c>
      <c r="AW507" s="166" t="s">
        <v>97</v>
      </c>
      <c r="AX507" s="166" t="s">
        <v>73</v>
      </c>
      <c r="AY507" s="166" t="s">
        <v>139</v>
      </c>
    </row>
    <row r="508" spans="2:51" s="6" customFormat="1" ht="15.75" customHeight="1">
      <c r="B508" s="167"/>
      <c r="C508" s="168"/>
      <c r="D508" s="169" t="s">
        <v>147</v>
      </c>
      <c r="E508" s="168"/>
      <c r="F508" s="170" t="s">
        <v>1417</v>
      </c>
      <c r="G508" s="168"/>
      <c r="H508" s="171">
        <v>13288.96</v>
      </c>
      <c r="J508" s="168"/>
      <c r="K508" s="168"/>
      <c r="L508" s="172"/>
      <c r="M508" s="173"/>
      <c r="N508" s="168"/>
      <c r="O508" s="168"/>
      <c r="P508" s="168"/>
      <c r="Q508" s="168"/>
      <c r="R508" s="168"/>
      <c r="S508" s="168"/>
      <c r="T508" s="174"/>
      <c r="AT508" s="175" t="s">
        <v>147</v>
      </c>
      <c r="AU508" s="175" t="s">
        <v>82</v>
      </c>
      <c r="AV508" s="175" t="s">
        <v>82</v>
      </c>
      <c r="AW508" s="175" t="s">
        <v>97</v>
      </c>
      <c r="AX508" s="175" t="s">
        <v>20</v>
      </c>
      <c r="AY508" s="175" t="s">
        <v>139</v>
      </c>
    </row>
    <row r="509" spans="2:65" s="6" customFormat="1" ht="15.75" customHeight="1">
      <c r="B509" s="23"/>
      <c r="C509" s="147" t="s">
        <v>602</v>
      </c>
      <c r="D509" s="147" t="s">
        <v>141</v>
      </c>
      <c r="E509" s="148" t="s">
        <v>1418</v>
      </c>
      <c r="F509" s="149" t="s">
        <v>1419</v>
      </c>
      <c r="G509" s="150" t="s">
        <v>222</v>
      </c>
      <c r="H509" s="151">
        <v>830.01</v>
      </c>
      <c r="I509" s="152"/>
      <c r="J509" s="153">
        <f>ROUND($I$509*$H$509,2)</f>
        <v>0</v>
      </c>
      <c r="K509" s="149"/>
      <c r="L509" s="43"/>
      <c r="M509" s="154"/>
      <c r="N509" s="155" t="s">
        <v>44</v>
      </c>
      <c r="O509" s="24"/>
      <c r="P509" s="156">
        <f>$O$509*$H$509</f>
        <v>0</v>
      </c>
      <c r="Q509" s="156">
        <v>0</v>
      </c>
      <c r="R509" s="156">
        <f>$Q$509*$H$509</f>
        <v>0</v>
      </c>
      <c r="S509" s="156">
        <v>0</v>
      </c>
      <c r="T509" s="157">
        <f>$S$509*$H$509</f>
        <v>0</v>
      </c>
      <c r="AR509" s="93" t="s">
        <v>145</v>
      </c>
      <c r="AT509" s="93" t="s">
        <v>141</v>
      </c>
      <c r="AU509" s="93" t="s">
        <v>82</v>
      </c>
      <c r="AY509" s="6" t="s">
        <v>139</v>
      </c>
      <c r="BE509" s="158">
        <f>IF($N$509="základní",$J$509,0)</f>
        <v>0</v>
      </c>
      <c r="BF509" s="158">
        <f>IF($N$509="snížená",$J$509,0)</f>
        <v>0</v>
      </c>
      <c r="BG509" s="158">
        <f>IF($N$509="zákl. přenesená",$J$509,0)</f>
        <v>0</v>
      </c>
      <c r="BH509" s="158">
        <f>IF($N$509="sníž. přenesená",$J$509,0)</f>
        <v>0</v>
      </c>
      <c r="BI509" s="158">
        <f>IF($N$509="nulová",$J$509,0)</f>
        <v>0</v>
      </c>
      <c r="BJ509" s="93" t="s">
        <v>20</v>
      </c>
      <c r="BK509" s="158">
        <f>ROUND($I$509*$H$509,2)</f>
        <v>0</v>
      </c>
      <c r="BL509" s="93" t="s">
        <v>145</v>
      </c>
      <c r="BM509" s="93" t="s">
        <v>1420</v>
      </c>
    </row>
    <row r="510" spans="2:65" s="6" customFormat="1" ht="15.75" customHeight="1">
      <c r="B510" s="23"/>
      <c r="C510" s="150" t="s">
        <v>606</v>
      </c>
      <c r="D510" s="150" t="s">
        <v>141</v>
      </c>
      <c r="E510" s="148" t="s">
        <v>932</v>
      </c>
      <c r="F510" s="149" t="s">
        <v>933</v>
      </c>
      <c r="G510" s="150" t="s">
        <v>222</v>
      </c>
      <c r="H510" s="151">
        <v>0.55</v>
      </c>
      <c r="I510" s="152"/>
      <c r="J510" s="153">
        <f>ROUND($I$510*$H$510,2)</f>
        <v>0</v>
      </c>
      <c r="K510" s="149"/>
      <c r="L510" s="43"/>
      <c r="M510" s="154"/>
      <c r="N510" s="155" t="s">
        <v>44</v>
      </c>
      <c r="O510" s="24"/>
      <c r="P510" s="156">
        <f>$O$510*$H$510</f>
        <v>0</v>
      </c>
      <c r="Q510" s="156">
        <v>0</v>
      </c>
      <c r="R510" s="156">
        <f>$Q$510*$H$510</f>
        <v>0</v>
      </c>
      <c r="S510" s="156">
        <v>0</v>
      </c>
      <c r="T510" s="157">
        <f>$S$510*$H$510</f>
        <v>0</v>
      </c>
      <c r="AR510" s="93" t="s">
        <v>145</v>
      </c>
      <c r="AT510" s="93" t="s">
        <v>141</v>
      </c>
      <c r="AU510" s="93" t="s">
        <v>82</v>
      </c>
      <c r="AY510" s="93" t="s">
        <v>139</v>
      </c>
      <c r="BE510" s="158">
        <f>IF($N$510="základní",$J$510,0)</f>
        <v>0</v>
      </c>
      <c r="BF510" s="158">
        <f>IF($N$510="snížená",$J$510,0)</f>
        <v>0</v>
      </c>
      <c r="BG510" s="158">
        <f>IF($N$510="zákl. přenesená",$J$510,0)</f>
        <v>0</v>
      </c>
      <c r="BH510" s="158">
        <f>IF($N$510="sníž. přenesená",$J$510,0)</f>
        <v>0</v>
      </c>
      <c r="BI510" s="158">
        <f>IF($N$510="nulová",$J$510,0)</f>
        <v>0</v>
      </c>
      <c r="BJ510" s="93" t="s">
        <v>20</v>
      </c>
      <c r="BK510" s="158">
        <f>ROUND($I$510*$H$510,2)</f>
        <v>0</v>
      </c>
      <c r="BL510" s="93" t="s">
        <v>145</v>
      </c>
      <c r="BM510" s="93" t="s">
        <v>1421</v>
      </c>
    </row>
    <row r="511" spans="2:65" s="6" customFormat="1" ht="15.75" customHeight="1">
      <c r="B511" s="23"/>
      <c r="C511" s="150" t="s">
        <v>614</v>
      </c>
      <c r="D511" s="150" t="s">
        <v>141</v>
      </c>
      <c r="E511" s="148" t="s">
        <v>1422</v>
      </c>
      <c r="F511" s="149" t="s">
        <v>1423</v>
      </c>
      <c r="G511" s="150" t="s">
        <v>222</v>
      </c>
      <c r="H511" s="151">
        <v>191.069</v>
      </c>
      <c r="I511" s="152"/>
      <c r="J511" s="153">
        <f>ROUND($I$511*$H$511,2)</f>
        <v>0</v>
      </c>
      <c r="K511" s="149"/>
      <c r="L511" s="43"/>
      <c r="M511" s="154"/>
      <c r="N511" s="155" t="s">
        <v>44</v>
      </c>
      <c r="O511" s="24"/>
      <c r="P511" s="156">
        <f>$O$511*$H$511</f>
        <v>0</v>
      </c>
      <c r="Q511" s="156">
        <v>0</v>
      </c>
      <c r="R511" s="156">
        <f>$Q$511*$H$511</f>
        <v>0</v>
      </c>
      <c r="S511" s="156">
        <v>0</v>
      </c>
      <c r="T511" s="157">
        <f>$S$511*$H$511</f>
        <v>0</v>
      </c>
      <c r="AR511" s="93" t="s">
        <v>145</v>
      </c>
      <c r="AT511" s="93" t="s">
        <v>141</v>
      </c>
      <c r="AU511" s="93" t="s">
        <v>82</v>
      </c>
      <c r="AY511" s="93" t="s">
        <v>139</v>
      </c>
      <c r="BE511" s="158">
        <f>IF($N$511="základní",$J$511,0)</f>
        <v>0</v>
      </c>
      <c r="BF511" s="158">
        <f>IF($N$511="snížená",$J$511,0)</f>
        <v>0</v>
      </c>
      <c r="BG511" s="158">
        <f>IF($N$511="zákl. přenesená",$J$511,0)</f>
        <v>0</v>
      </c>
      <c r="BH511" s="158">
        <f>IF($N$511="sníž. přenesená",$J$511,0)</f>
        <v>0</v>
      </c>
      <c r="BI511" s="158">
        <f>IF($N$511="nulová",$J$511,0)</f>
        <v>0</v>
      </c>
      <c r="BJ511" s="93" t="s">
        <v>20</v>
      </c>
      <c r="BK511" s="158">
        <f>ROUND($I$511*$H$511,2)</f>
        <v>0</v>
      </c>
      <c r="BL511" s="93" t="s">
        <v>145</v>
      </c>
      <c r="BM511" s="93" t="s">
        <v>1424</v>
      </c>
    </row>
    <row r="512" spans="2:63" s="134" customFormat="1" ht="37.5" customHeight="1">
      <c r="B512" s="135"/>
      <c r="C512" s="136"/>
      <c r="D512" s="136" t="s">
        <v>72</v>
      </c>
      <c r="E512" s="137" t="s">
        <v>939</v>
      </c>
      <c r="F512" s="137" t="s">
        <v>940</v>
      </c>
      <c r="G512" s="136"/>
      <c r="H512" s="136"/>
      <c r="J512" s="138">
        <f>$BK$512</f>
        <v>0</v>
      </c>
      <c r="K512" s="136"/>
      <c r="L512" s="139"/>
      <c r="M512" s="140"/>
      <c r="N512" s="136"/>
      <c r="O512" s="136"/>
      <c r="P512" s="141">
        <f>$P$513+$P$561</f>
        <v>0</v>
      </c>
      <c r="Q512" s="136"/>
      <c r="R512" s="141">
        <f>$R$513+$R$561</f>
        <v>0.23638</v>
      </c>
      <c r="S512" s="136"/>
      <c r="T512" s="142">
        <f>$T$513+$T$561</f>
        <v>0</v>
      </c>
      <c r="AR512" s="143" t="s">
        <v>82</v>
      </c>
      <c r="AT512" s="143" t="s">
        <v>72</v>
      </c>
      <c r="AU512" s="143" t="s">
        <v>73</v>
      </c>
      <c r="AY512" s="143" t="s">
        <v>139</v>
      </c>
      <c r="BK512" s="144">
        <f>$BK$513+$BK$561</f>
        <v>0</v>
      </c>
    </row>
    <row r="513" spans="2:63" s="134" customFormat="1" ht="21" customHeight="1">
      <c r="B513" s="135"/>
      <c r="C513" s="136"/>
      <c r="D513" s="136" t="s">
        <v>72</v>
      </c>
      <c r="E513" s="145" t="s">
        <v>1425</v>
      </c>
      <c r="F513" s="145" t="s">
        <v>1426</v>
      </c>
      <c r="G513" s="136"/>
      <c r="H513" s="136"/>
      <c r="J513" s="146">
        <f>$BK$513</f>
        <v>0</v>
      </c>
      <c r="K513" s="136"/>
      <c r="L513" s="139"/>
      <c r="M513" s="140"/>
      <c r="N513" s="136"/>
      <c r="O513" s="136"/>
      <c r="P513" s="141">
        <f>SUM($P$514:$P$560)</f>
        <v>0</v>
      </c>
      <c r="Q513" s="136"/>
      <c r="R513" s="141">
        <f>SUM($R$514:$R$560)</f>
        <v>0.23638</v>
      </c>
      <c r="S513" s="136"/>
      <c r="T513" s="142">
        <f>SUM($T$514:$T$560)</f>
        <v>0</v>
      </c>
      <c r="AR513" s="143" t="s">
        <v>82</v>
      </c>
      <c r="AT513" s="143" t="s">
        <v>72</v>
      </c>
      <c r="AU513" s="143" t="s">
        <v>20</v>
      </c>
      <c r="AY513" s="143" t="s">
        <v>139</v>
      </c>
      <c r="BK513" s="144">
        <f>SUM($BK$514:$BK$560)</f>
        <v>0</v>
      </c>
    </row>
    <row r="514" spans="2:65" s="6" customFormat="1" ht="15.75" customHeight="1">
      <c r="B514" s="23"/>
      <c r="C514" s="150" t="s">
        <v>618</v>
      </c>
      <c r="D514" s="150" t="s">
        <v>141</v>
      </c>
      <c r="E514" s="148" t="s">
        <v>1427</v>
      </c>
      <c r="F514" s="149" t="s">
        <v>1428</v>
      </c>
      <c r="G514" s="150" t="s">
        <v>172</v>
      </c>
      <c r="H514" s="151">
        <v>24</v>
      </c>
      <c r="I514" s="152"/>
      <c r="J514" s="153">
        <f>ROUND($I$514*$H$514,2)</f>
        <v>0</v>
      </c>
      <c r="K514" s="149"/>
      <c r="L514" s="43"/>
      <c r="M514" s="154"/>
      <c r="N514" s="155" t="s">
        <v>44</v>
      </c>
      <c r="O514" s="24"/>
      <c r="P514" s="156">
        <f>$O$514*$H$514</f>
        <v>0</v>
      </c>
      <c r="Q514" s="156">
        <v>0</v>
      </c>
      <c r="R514" s="156">
        <f>$Q$514*$H$514</f>
        <v>0</v>
      </c>
      <c r="S514" s="156">
        <v>0</v>
      </c>
      <c r="T514" s="157">
        <f>$S$514*$H$514</f>
        <v>0</v>
      </c>
      <c r="AR514" s="93" t="s">
        <v>288</v>
      </c>
      <c r="AT514" s="93" t="s">
        <v>141</v>
      </c>
      <c r="AU514" s="93" t="s">
        <v>82</v>
      </c>
      <c r="AY514" s="93" t="s">
        <v>139</v>
      </c>
      <c r="BE514" s="158">
        <f>IF($N$514="základní",$J$514,0)</f>
        <v>0</v>
      </c>
      <c r="BF514" s="158">
        <f>IF($N$514="snížená",$J$514,0)</f>
        <v>0</v>
      </c>
      <c r="BG514" s="158">
        <f>IF($N$514="zákl. přenesená",$J$514,0)</f>
        <v>0</v>
      </c>
      <c r="BH514" s="158">
        <f>IF($N$514="sníž. přenesená",$J$514,0)</f>
        <v>0</v>
      </c>
      <c r="BI514" s="158">
        <f>IF($N$514="nulová",$J$514,0)</f>
        <v>0</v>
      </c>
      <c r="BJ514" s="93" t="s">
        <v>20</v>
      </c>
      <c r="BK514" s="158">
        <f>ROUND($I$514*$H$514,2)</f>
        <v>0</v>
      </c>
      <c r="BL514" s="93" t="s">
        <v>288</v>
      </c>
      <c r="BM514" s="93" t="s">
        <v>1429</v>
      </c>
    </row>
    <row r="515" spans="2:51" s="6" customFormat="1" ht="15.75" customHeight="1">
      <c r="B515" s="159"/>
      <c r="C515" s="160"/>
      <c r="D515" s="161" t="s">
        <v>147</v>
      </c>
      <c r="E515" s="162"/>
      <c r="F515" s="162" t="s">
        <v>1430</v>
      </c>
      <c r="G515" s="160"/>
      <c r="H515" s="160"/>
      <c r="J515" s="160"/>
      <c r="K515" s="160"/>
      <c r="L515" s="163"/>
      <c r="M515" s="164"/>
      <c r="N515" s="160"/>
      <c r="O515" s="160"/>
      <c r="P515" s="160"/>
      <c r="Q515" s="160"/>
      <c r="R515" s="160"/>
      <c r="S515" s="160"/>
      <c r="T515" s="165"/>
      <c r="AT515" s="166" t="s">
        <v>147</v>
      </c>
      <c r="AU515" s="166" t="s">
        <v>82</v>
      </c>
      <c r="AV515" s="166" t="s">
        <v>20</v>
      </c>
      <c r="AW515" s="166" t="s">
        <v>97</v>
      </c>
      <c r="AX515" s="166" t="s">
        <v>73</v>
      </c>
      <c r="AY515" s="166" t="s">
        <v>139</v>
      </c>
    </row>
    <row r="516" spans="2:51" s="6" customFormat="1" ht="15.75" customHeight="1">
      <c r="B516" s="167"/>
      <c r="C516" s="168"/>
      <c r="D516" s="169" t="s">
        <v>147</v>
      </c>
      <c r="E516" s="168"/>
      <c r="F516" s="170" t="s">
        <v>1431</v>
      </c>
      <c r="G516" s="168"/>
      <c r="H516" s="171">
        <v>24</v>
      </c>
      <c r="J516" s="168"/>
      <c r="K516" s="168"/>
      <c r="L516" s="172"/>
      <c r="M516" s="173"/>
      <c r="N516" s="168"/>
      <c r="O516" s="168"/>
      <c r="P516" s="168"/>
      <c r="Q516" s="168"/>
      <c r="R516" s="168"/>
      <c r="S516" s="168"/>
      <c r="T516" s="174"/>
      <c r="AT516" s="175" t="s">
        <v>147</v>
      </c>
      <c r="AU516" s="175" t="s">
        <v>82</v>
      </c>
      <c r="AV516" s="175" t="s">
        <v>82</v>
      </c>
      <c r="AW516" s="175" t="s">
        <v>97</v>
      </c>
      <c r="AX516" s="175" t="s">
        <v>20</v>
      </c>
      <c r="AY516" s="175" t="s">
        <v>139</v>
      </c>
    </row>
    <row r="517" spans="2:65" s="6" customFormat="1" ht="15.75" customHeight="1">
      <c r="B517" s="23"/>
      <c r="C517" s="192" t="s">
        <v>621</v>
      </c>
      <c r="D517" s="192" t="s">
        <v>219</v>
      </c>
      <c r="E517" s="193" t="s">
        <v>1432</v>
      </c>
      <c r="F517" s="194" t="s">
        <v>1433</v>
      </c>
      <c r="G517" s="195" t="s">
        <v>222</v>
      </c>
      <c r="H517" s="196">
        <v>0.008</v>
      </c>
      <c r="I517" s="197"/>
      <c r="J517" s="198">
        <f>ROUND($I$517*$H$517,2)</f>
        <v>0</v>
      </c>
      <c r="K517" s="194"/>
      <c r="L517" s="199"/>
      <c r="M517" s="200"/>
      <c r="N517" s="201" t="s">
        <v>44</v>
      </c>
      <c r="O517" s="24"/>
      <c r="P517" s="156">
        <f>$O$517*$H$517</f>
        <v>0</v>
      </c>
      <c r="Q517" s="156">
        <v>1</v>
      </c>
      <c r="R517" s="156">
        <f>$Q$517*$H$517</f>
        <v>0.008</v>
      </c>
      <c r="S517" s="156">
        <v>0</v>
      </c>
      <c r="T517" s="157">
        <f>$S$517*$H$517</f>
        <v>0</v>
      </c>
      <c r="AR517" s="93" t="s">
        <v>396</v>
      </c>
      <c r="AT517" s="93" t="s">
        <v>219</v>
      </c>
      <c r="AU517" s="93" t="s">
        <v>82</v>
      </c>
      <c r="AY517" s="6" t="s">
        <v>139</v>
      </c>
      <c r="BE517" s="158">
        <f>IF($N$517="základní",$J$517,0)</f>
        <v>0</v>
      </c>
      <c r="BF517" s="158">
        <f>IF($N$517="snížená",$J$517,0)</f>
        <v>0</v>
      </c>
      <c r="BG517" s="158">
        <f>IF($N$517="zákl. přenesená",$J$517,0)</f>
        <v>0</v>
      </c>
      <c r="BH517" s="158">
        <f>IF($N$517="sníž. přenesená",$J$517,0)</f>
        <v>0</v>
      </c>
      <c r="BI517" s="158">
        <f>IF($N$517="nulová",$J$517,0)</f>
        <v>0</v>
      </c>
      <c r="BJ517" s="93" t="s">
        <v>20</v>
      </c>
      <c r="BK517" s="158">
        <f>ROUND($I$517*$H$517,2)</f>
        <v>0</v>
      </c>
      <c r="BL517" s="93" t="s">
        <v>288</v>
      </c>
      <c r="BM517" s="93" t="s">
        <v>1434</v>
      </c>
    </row>
    <row r="518" spans="2:51" s="6" customFormat="1" ht="15.75" customHeight="1">
      <c r="B518" s="159"/>
      <c r="C518" s="160"/>
      <c r="D518" s="161" t="s">
        <v>147</v>
      </c>
      <c r="E518" s="162"/>
      <c r="F518" s="162" t="s">
        <v>1435</v>
      </c>
      <c r="G518" s="160"/>
      <c r="H518" s="160"/>
      <c r="J518" s="160"/>
      <c r="K518" s="160"/>
      <c r="L518" s="163"/>
      <c r="M518" s="164"/>
      <c r="N518" s="160"/>
      <c r="O518" s="160"/>
      <c r="P518" s="160"/>
      <c r="Q518" s="160"/>
      <c r="R518" s="160"/>
      <c r="S518" s="160"/>
      <c r="T518" s="165"/>
      <c r="AT518" s="166" t="s">
        <v>147</v>
      </c>
      <c r="AU518" s="166" t="s">
        <v>82</v>
      </c>
      <c r="AV518" s="166" t="s">
        <v>20</v>
      </c>
      <c r="AW518" s="166" t="s">
        <v>97</v>
      </c>
      <c r="AX518" s="166" t="s">
        <v>73</v>
      </c>
      <c r="AY518" s="166" t="s">
        <v>139</v>
      </c>
    </row>
    <row r="519" spans="2:51" s="6" customFormat="1" ht="15.75" customHeight="1">
      <c r="B519" s="167"/>
      <c r="C519" s="168"/>
      <c r="D519" s="169" t="s">
        <v>147</v>
      </c>
      <c r="E519" s="168"/>
      <c r="F519" s="170" t="s">
        <v>1436</v>
      </c>
      <c r="G519" s="168"/>
      <c r="H519" s="171">
        <v>0.008</v>
      </c>
      <c r="J519" s="168"/>
      <c r="K519" s="168"/>
      <c r="L519" s="172"/>
      <c r="M519" s="173"/>
      <c r="N519" s="168"/>
      <c r="O519" s="168"/>
      <c r="P519" s="168"/>
      <c r="Q519" s="168"/>
      <c r="R519" s="168"/>
      <c r="S519" s="168"/>
      <c r="T519" s="174"/>
      <c r="AT519" s="175" t="s">
        <v>147</v>
      </c>
      <c r="AU519" s="175" t="s">
        <v>82</v>
      </c>
      <c r="AV519" s="175" t="s">
        <v>82</v>
      </c>
      <c r="AW519" s="175" t="s">
        <v>97</v>
      </c>
      <c r="AX519" s="175" t="s">
        <v>20</v>
      </c>
      <c r="AY519" s="175" t="s">
        <v>139</v>
      </c>
    </row>
    <row r="520" spans="2:65" s="6" customFormat="1" ht="15.75" customHeight="1">
      <c r="B520" s="23"/>
      <c r="C520" s="147" t="s">
        <v>624</v>
      </c>
      <c r="D520" s="147" t="s">
        <v>141</v>
      </c>
      <c r="E520" s="148" t="s">
        <v>1437</v>
      </c>
      <c r="F520" s="149" t="s">
        <v>1438</v>
      </c>
      <c r="G520" s="150" t="s">
        <v>172</v>
      </c>
      <c r="H520" s="151">
        <v>24</v>
      </c>
      <c r="I520" s="152"/>
      <c r="J520" s="153">
        <f>ROUND($I$520*$H$520,2)</f>
        <v>0</v>
      </c>
      <c r="K520" s="149"/>
      <c r="L520" s="43"/>
      <c r="M520" s="154"/>
      <c r="N520" s="155" t="s">
        <v>44</v>
      </c>
      <c r="O520" s="24"/>
      <c r="P520" s="156">
        <f>$O$520*$H$520</f>
        <v>0</v>
      </c>
      <c r="Q520" s="156">
        <v>0.0004</v>
      </c>
      <c r="R520" s="156">
        <f>$Q$520*$H$520</f>
        <v>0.009600000000000001</v>
      </c>
      <c r="S520" s="156">
        <v>0</v>
      </c>
      <c r="T520" s="157">
        <f>$S$520*$H$520</f>
        <v>0</v>
      </c>
      <c r="AR520" s="93" t="s">
        <v>288</v>
      </c>
      <c r="AT520" s="93" t="s">
        <v>141</v>
      </c>
      <c r="AU520" s="93" t="s">
        <v>82</v>
      </c>
      <c r="AY520" s="6" t="s">
        <v>139</v>
      </c>
      <c r="BE520" s="158">
        <f>IF($N$520="základní",$J$520,0)</f>
        <v>0</v>
      </c>
      <c r="BF520" s="158">
        <f>IF($N$520="snížená",$J$520,0)</f>
        <v>0</v>
      </c>
      <c r="BG520" s="158">
        <f>IF($N$520="zákl. přenesená",$J$520,0)</f>
        <v>0</v>
      </c>
      <c r="BH520" s="158">
        <f>IF($N$520="sníž. přenesená",$J$520,0)</f>
        <v>0</v>
      </c>
      <c r="BI520" s="158">
        <f>IF($N$520="nulová",$J$520,0)</f>
        <v>0</v>
      </c>
      <c r="BJ520" s="93" t="s">
        <v>20</v>
      </c>
      <c r="BK520" s="158">
        <f>ROUND($I$520*$H$520,2)</f>
        <v>0</v>
      </c>
      <c r="BL520" s="93" t="s">
        <v>288</v>
      </c>
      <c r="BM520" s="93" t="s">
        <v>1439</v>
      </c>
    </row>
    <row r="521" spans="2:51" s="6" customFormat="1" ht="15.75" customHeight="1">
      <c r="B521" s="159"/>
      <c r="C521" s="160"/>
      <c r="D521" s="161" t="s">
        <v>147</v>
      </c>
      <c r="E521" s="162"/>
      <c r="F521" s="162" t="s">
        <v>1440</v>
      </c>
      <c r="G521" s="160"/>
      <c r="H521" s="160"/>
      <c r="J521" s="160"/>
      <c r="K521" s="160"/>
      <c r="L521" s="163"/>
      <c r="M521" s="164"/>
      <c r="N521" s="160"/>
      <c r="O521" s="160"/>
      <c r="P521" s="160"/>
      <c r="Q521" s="160"/>
      <c r="R521" s="160"/>
      <c r="S521" s="160"/>
      <c r="T521" s="165"/>
      <c r="AT521" s="166" t="s">
        <v>147</v>
      </c>
      <c r="AU521" s="166" t="s">
        <v>82</v>
      </c>
      <c r="AV521" s="166" t="s">
        <v>20</v>
      </c>
      <c r="AW521" s="166" t="s">
        <v>97</v>
      </c>
      <c r="AX521" s="166" t="s">
        <v>73</v>
      </c>
      <c r="AY521" s="166" t="s">
        <v>139</v>
      </c>
    </row>
    <row r="522" spans="2:51" s="6" customFormat="1" ht="15.75" customHeight="1">
      <c r="B522" s="159"/>
      <c r="C522" s="160"/>
      <c r="D522" s="169" t="s">
        <v>147</v>
      </c>
      <c r="E522" s="160"/>
      <c r="F522" s="162" t="s">
        <v>1430</v>
      </c>
      <c r="G522" s="160"/>
      <c r="H522" s="160"/>
      <c r="J522" s="160"/>
      <c r="K522" s="160"/>
      <c r="L522" s="163"/>
      <c r="M522" s="164"/>
      <c r="N522" s="160"/>
      <c r="O522" s="160"/>
      <c r="P522" s="160"/>
      <c r="Q522" s="160"/>
      <c r="R522" s="160"/>
      <c r="S522" s="160"/>
      <c r="T522" s="165"/>
      <c r="AT522" s="166" t="s">
        <v>147</v>
      </c>
      <c r="AU522" s="166" t="s">
        <v>82</v>
      </c>
      <c r="AV522" s="166" t="s">
        <v>20</v>
      </c>
      <c r="AW522" s="166" t="s">
        <v>97</v>
      </c>
      <c r="AX522" s="166" t="s">
        <v>73</v>
      </c>
      <c r="AY522" s="166" t="s">
        <v>139</v>
      </c>
    </row>
    <row r="523" spans="2:51" s="6" customFormat="1" ht="15.75" customHeight="1">
      <c r="B523" s="167"/>
      <c r="C523" s="168"/>
      <c r="D523" s="169" t="s">
        <v>147</v>
      </c>
      <c r="E523" s="168"/>
      <c r="F523" s="170" t="s">
        <v>1431</v>
      </c>
      <c r="G523" s="168"/>
      <c r="H523" s="171">
        <v>24</v>
      </c>
      <c r="J523" s="168"/>
      <c r="K523" s="168"/>
      <c r="L523" s="172"/>
      <c r="M523" s="173"/>
      <c r="N523" s="168"/>
      <c r="O523" s="168"/>
      <c r="P523" s="168"/>
      <c r="Q523" s="168"/>
      <c r="R523" s="168"/>
      <c r="S523" s="168"/>
      <c r="T523" s="174"/>
      <c r="AT523" s="175" t="s">
        <v>147</v>
      </c>
      <c r="AU523" s="175" t="s">
        <v>82</v>
      </c>
      <c r="AV523" s="175" t="s">
        <v>82</v>
      </c>
      <c r="AW523" s="175" t="s">
        <v>97</v>
      </c>
      <c r="AX523" s="175" t="s">
        <v>20</v>
      </c>
      <c r="AY523" s="175" t="s">
        <v>139</v>
      </c>
    </row>
    <row r="524" spans="2:65" s="6" customFormat="1" ht="15.75" customHeight="1">
      <c r="B524" s="23"/>
      <c r="C524" s="192" t="s">
        <v>628</v>
      </c>
      <c r="D524" s="192" t="s">
        <v>219</v>
      </c>
      <c r="E524" s="193" t="s">
        <v>1441</v>
      </c>
      <c r="F524" s="194" t="s">
        <v>1442</v>
      </c>
      <c r="G524" s="195" t="s">
        <v>172</v>
      </c>
      <c r="H524" s="196">
        <v>29</v>
      </c>
      <c r="I524" s="197"/>
      <c r="J524" s="198">
        <f>ROUND($I$524*$H$524,2)</f>
        <v>0</v>
      </c>
      <c r="K524" s="194"/>
      <c r="L524" s="199"/>
      <c r="M524" s="200"/>
      <c r="N524" s="201" t="s">
        <v>44</v>
      </c>
      <c r="O524" s="24"/>
      <c r="P524" s="156">
        <f>$O$524*$H$524</f>
        <v>0</v>
      </c>
      <c r="Q524" s="156">
        <v>0.004</v>
      </c>
      <c r="R524" s="156">
        <f>$Q$524*$H$524</f>
        <v>0.116</v>
      </c>
      <c r="S524" s="156">
        <v>0</v>
      </c>
      <c r="T524" s="157">
        <f>$S$524*$H$524</f>
        <v>0</v>
      </c>
      <c r="AR524" s="93" t="s">
        <v>396</v>
      </c>
      <c r="AT524" s="93" t="s">
        <v>219</v>
      </c>
      <c r="AU524" s="93" t="s">
        <v>82</v>
      </c>
      <c r="AY524" s="6" t="s">
        <v>139</v>
      </c>
      <c r="BE524" s="158">
        <f>IF($N$524="základní",$J$524,0)</f>
        <v>0</v>
      </c>
      <c r="BF524" s="158">
        <f>IF($N$524="snížená",$J$524,0)</f>
        <v>0</v>
      </c>
      <c r="BG524" s="158">
        <f>IF($N$524="zákl. přenesená",$J$524,0)</f>
        <v>0</v>
      </c>
      <c r="BH524" s="158">
        <f>IF($N$524="sníž. přenesená",$J$524,0)</f>
        <v>0</v>
      </c>
      <c r="BI524" s="158">
        <f>IF($N$524="nulová",$J$524,0)</f>
        <v>0</v>
      </c>
      <c r="BJ524" s="93" t="s">
        <v>20</v>
      </c>
      <c r="BK524" s="158">
        <f>ROUND($I$524*$H$524,2)</f>
        <v>0</v>
      </c>
      <c r="BL524" s="93" t="s">
        <v>288</v>
      </c>
      <c r="BM524" s="93" t="s">
        <v>1443</v>
      </c>
    </row>
    <row r="525" spans="2:51" s="6" customFormat="1" ht="15.75" customHeight="1">
      <c r="B525" s="159"/>
      <c r="C525" s="160"/>
      <c r="D525" s="161" t="s">
        <v>147</v>
      </c>
      <c r="E525" s="162"/>
      <c r="F525" s="162" t="s">
        <v>1444</v>
      </c>
      <c r="G525" s="160"/>
      <c r="H525" s="160"/>
      <c r="J525" s="160"/>
      <c r="K525" s="160"/>
      <c r="L525" s="163"/>
      <c r="M525" s="164"/>
      <c r="N525" s="160"/>
      <c r="O525" s="160"/>
      <c r="P525" s="160"/>
      <c r="Q525" s="160"/>
      <c r="R525" s="160"/>
      <c r="S525" s="160"/>
      <c r="T525" s="165"/>
      <c r="AT525" s="166" t="s">
        <v>147</v>
      </c>
      <c r="AU525" s="166" t="s">
        <v>82</v>
      </c>
      <c r="AV525" s="166" t="s">
        <v>20</v>
      </c>
      <c r="AW525" s="166" t="s">
        <v>97</v>
      </c>
      <c r="AX525" s="166" t="s">
        <v>73</v>
      </c>
      <c r="AY525" s="166" t="s">
        <v>139</v>
      </c>
    </row>
    <row r="526" spans="2:51" s="6" customFormat="1" ht="15.75" customHeight="1">
      <c r="B526" s="159"/>
      <c r="C526" s="160"/>
      <c r="D526" s="169" t="s">
        <v>147</v>
      </c>
      <c r="E526" s="160"/>
      <c r="F526" s="162" t="s">
        <v>1445</v>
      </c>
      <c r="G526" s="160"/>
      <c r="H526" s="160"/>
      <c r="J526" s="160"/>
      <c r="K526" s="160"/>
      <c r="L526" s="163"/>
      <c r="M526" s="164"/>
      <c r="N526" s="160"/>
      <c r="O526" s="160"/>
      <c r="P526" s="160"/>
      <c r="Q526" s="160"/>
      <c r="R526" s="160"/>
      <c r="S526" s="160"/>
      <c r="T526" s="165"/>
      <c r="AT526" s="166" t="s">
        <v>147</v>
      </c>
      <c r="AU526" s="166" t="s">
        <v>82</v>
      </c>
      <c r="AV526" s="166" t="s">
        <v>20</v>
      </c>
      <c r="AW526" s="166" t="s">
        <v>97</v>
      </c>
      <c r="AX526" s="166" t="s">
        <v>73</v>
      </c>
      <c r="AY526" s="166" t="s">
        <v>139</v>
      </c>
    </row>
    <row r="527" spans="2:51" s="6" customFormat="1" ht="15.75" customHeight="1">
      <c r="B527" s="167"/>
      <c r="C527" s="168"/>
      <c r="D527" s="169" t="s">
        <v>147</v>
      </c>
      <c r="E527" s="168"/>
      <c r="F527" s="170" t="s">
        <v>1446</v>
      </c>
      <c r="G527" s="168"/>
      <c r="H527" s="171">
        <v>29</v>
      </c>
      <c r="J527" s="168"/>
      <c r="K527" s="168"/>
      <c r="L527" s="172"/>
      <c r="M527" s="173"/>
      <c r="N527" s="168"/>
      <c r="O527" s="168"/>
      <c r="P527" s="168"/>
      <c r="Q527" s="168"/>
      <c r="R527" s="168"/>
      <c r="S527" s="168"/>
      <c r="T527" s="174"/>
      <c r="AT527" s="175" t="s">
        <v>147</v>
      </c>
      <c r="AU527" s="175" t="s">
        <v>82</v>
      </c>
      <c r="AV527" s="175" t="s">
        <v>82</v>
      </c>
      <c r="AW527" s="175" t="s">
        <v>97</v>
      </c>
      <c r="AX527" s="175" t="s">
        <v>20</v>
      </c>
      <c r="AY527" s="175" t="s">
        <v>139</v>
      </c>
    </row>
    <row r="528" spans="2:65" s="6" customFormat="1" ht="15.75" customHeight="1">
      <c r="B528" s="23"/>
      <c r="C528" s="147" t="s">
        <v>633</v>
      </c>
      <c r="D528" s="147" t="s">
        <v>141</v>
      </c>
      <c r="E528" s="148" t="s">
        <v>1447</v>
      </c>
      <c r="F528" s="149" t="s">
        <v>1448</v>
      </c>
      <c r="G528" s="150" t="s">
        <v>172</v>
      </c>
      <c r="H528" s="151">
        <v>24</v>
      </c>
      <c r="I528" s="152"/>
      <c r="J528" s="153">
        <f>ROUND($I$528*$H$528,2)</f>
        <v>0</v>
      </c>
      <c r="K528" s="149"/>
      <c r="L528" s="43"/>
      <c r="M528" s="154"/>
      <c r="N528" s="155" t="s">
        <v>44</v>
      </c>
      <c r="O528" s="24"/>
      <c r="P528" s="156">
        <f>$O$528*$H$528</f>
        <v>0</v>
      </c>
      <c r="Q528" s="156">
        <v>0.00011</v>
      </c>
      <c r="R528" s="156">
        <f>$Q$528*$H$528</f>
        <v>0.00264</v>
      </c>
      <c r="S528" s="156">
        <v>0</v>
      </c>
      <c r="T528" s="157">
        <f>$S$528*$H$528</f>
        <v>0</v>
      </c>
      <c r="AR528" s="93" t="s">
        <v>288</v>
      </c>
      <c r="AT528" s="93" t="s">
        <v>141</v>
      </c>
      <c r="AU528" s="93" t="s">
        <v>82</v>
      </c>
      <c r="AY528" s="6" t="s">
        <v>139</v>
      </c>
      <c r="BE528" s="158">
        <f>IF($N$528="základní",$J$528,0)</f>
        <v>0</v>
      </c>
      <c r="BF528" s="158">
        <f>IF($N$528="snížená",$J$528,0)</f>
        <v>0</v>
      </c>
      <c r="BG528" s="158">
        <f>IF($N$528="zákl. přenesená",$J$528,0)</f>
        <v>0</v>
      </c>
      <c r="BH528" s="158">
        <f>IF($N$528="sníž. přenesená",$J$528,0)</f>
        <v>0</v>
      </c>
      <c r="BI528" s="158">
        <f>IF($N$528="nulová",$J$528,0)</f>
        <v>0</v>
      </c>
      <c r="BJ528" s="93" t="s">
        <v>20</v>
      </c>
      <c r="BK528" s="158">
        <f>ROUND($I$528*$H$528,2)</f>
        <v>0</v>
      </c>
      <c r="BL528" s="93" t="s">
        <v>288</v>
      </c>
      <c r="BM528" s="93" t="s">
        <v>1449</v>
      </c>
    </row>
    <row r="529" spans="2:51" s="6" customFormat="1" ht="15.75" customHeight="1">
      <c r="B529" s="159"/>
      <c r="C529" s="160"/>
      <c r="D529" s="161" t="s">
        <v>147</v>
      </c>
      <c r="E529" s="162"/>
      <c r="F529" s="162" t="s">
        <v>1430</v>
      </c>
      <c r="G529" s="160"/>
      <c r="H529" s="160"/>
      <c r="J529" s="160"/>
      <c r="K529" s="160"/>
      <c r="L529" s="163"/>
      <c r="M529" s="164"/>
      <c r="N529" s="160"/>
      <c r="O529" s="160"/>
      <c r="P529" s="160"/>
      <c r="Q529" s="160"/>
      <c r="R529" s="160"/>
      <c r="S529" s="160"/>
      <c r="T529" s="165"/>
      <c r="AT529" s="166" t="s">
        <v>147</v>
      </c>
      <c r="AU529" s="166" t="s">
        <v>82</v>
      </c>
      <c r="AV529" s="166" t="s">
        <v>20</v>
      </c>
      <c r="AW529" s="166" t="s">
        <v>97</v>
      </c>
      <c r="AX529" s="166" t="s">
        <v>73</v>
      </c>
      <c r="AY529" s="166" t="s">
        <v>139</v>
      </c>
    </row>
    <row r="530" spans="2:51" s="6" customFormat="1" ht="15.75" customHeight="1">
      <c r="B530" s="167"/>
      <c r="C530" s="168"/>
      <c r="D530" s="169" t="s">
        <v>147</v>
      </c>
      <c r="E530" s="168"/>
      <c r="F530" s="170" t="s">
        <v>1431</v>
      </c>
      <c r="G530" s="168"/>
      <c r="H530" s="171">
        <v>24</v>
      </c>
      <c r="J530" s="168"/>
      <c r="K530" s="168"/>
      <c r="L530" s="172"/>
      <c r="M530" s="173"/>
      <c r="N530" s="168"/>
      <c r="O530" s="168"/>
      <c r="P530" s="168"/>
      <c r="Q530" s="168"/>
      <c r="R530" s="168"/>
      <c r="S530" s="168"/>
      <c r="T530" s="174"/>
      <c r="AT530" s="175" t="s">
        <v>147</v>
      </c>
      <c r="AU530" s="175" t="s">
        <v>82</v>
      </c>
      <c r="AV530" s="175" t="s">
        <v>82</v>
      </c>
      <c r="AW530" s="175" t="s">
        <v>97</v>
      </c>
      <c r="AX530" s="175" t="s">
        <v>20</v>
      </c>
      <c r="AY530" s="175" t="s">
        <v>139</v>
      </c>
    </row>
    <row r="531" spans="2:65" s="6" customFormat="1" ht="15.75" customHeight="1">
      <c r="B531" s="23"/>
      <c r="C531" s="192" t="s">
        <v>638</v>
      </c>
      <c r="D531" s="192" t="s">
        <v>219</v>
      </c>
      <c r="E531" s="193" t="s">
        <v>1450</v>
      </c>
      <c r="F531" s="194" t="s">
        <v>1451</v>
      </c>
      <c r="G531" s="195" t="s">
        <v>172</v>
      </c>
      <c r="H531" s="196">
        <v>29</v>
      </c>
      <c r="I531" s="197"/>
      <c r="J531" s="198">
        <f>ROUND($I$531*$H$531,2)</f>
        <v>0</v>
      </c>
      <c r="K531" s="194"/>
      <c r="L531" s="199"/>
      <c r="M531" s="200"/>
      <c r="N531" s="201" t="s">
        <v>44</v>
      </c>
      <c r="O531" s="24"/>
      <c r="P531" s="156">
        <f>$O$531*$H$531</f>
        <v>0</v>
      </c>
      <c r="Q531" s="156">
        <v>0.0006</v>
      </c>
      <c r="R531" s="156">
        <f>$Q$531*$H$531</f>
        <v>0.0174</v>
      </c>
      <c r="S531" s="156">
        <v>0</v>
      </c>
      <c r="T531" s="157">
        <f>$S$531*$H$531</f>
        <v>0</v>
      </c>
      <c r="AR531" s="93" t="s">
        <v>396</v>
      </c>
      <c r="AT531" s="93" t="s">
        <v>219</v>
      </c>
      <c r="AU531" s="93" t="s">
        <v>82</v>
      </c>
      <c r="AY531" s="6" t="s">
        <v>139</v>
      </c>
      <c r="BE531" s="158">
        <f>IF($N$531="základní",$J$531,0)</f>
        <v>0</v>
      </c>
      <c r="BF531" s="158">
        <f>IF($N$531="snížená",$J$531,0)</f>
        <v>0</v>
      </c>
      <c r="BG531" s="158">
        <f>IF($N$531="zákl. přenesená",$J$531,0)</f>
        <v>0</v>
      </c>
      <c r="BH531" s="158">
        <f>IF($N$531="sníž. přenesená",$J$531,0)</f>
        <v>0</v>
      </c>
      <c r="BI531" s="158">
        <f>IF($N$531="nulová",$J$531,0)</f>
        <v>0</v>
      </c>
      <c r="BJ531" s="93" t="s">
        <v>20</v>
      </c>
      <c r="BK531" s="158">
        <f>ROUND($I$531*$H$531,2)</f>
        <v>0</v>
      </c>
      <c r="BL531" s="93" t="s">
        <v>288</v>
      </c>
      <c r="BM531" s="93" t="s">
        <v>1452</v>
      </c>
    </row>
    <row r="532" spans="2:51" s="6" customFormat="1" ht="15.75" customHeight="1">
      <c r="B532" s="159"/>
      <c r="C532" s="160"/>
      <c r="D532" s="161" t="s">
        <v>147</v>
      </c>
      <c r="E532" s="162"/>
      <c r="F532" s="162" t="s">
        <v>1444</v>
      </c>
      <c r="G532" s="160"/>
      <c r="H532" s="160"/>
      <c r="J532" s="160"/>
      <c r="K532" s="160"/>
      <c r="L532" s="163"/>
      <c r="M532" s="164"/>
      <c r="N532" s="160"/>
      <c r="O532" s="160"/>
      <c r="P532" s="160"/>
      <c r="Q532" s="160"/>
      <c r="R532" s="160"/>
      <c r="S532" s="160"/>
      <c r="T532" s="165"/>
      <c r="AT532" s="166" t="s">
        <v>147</v>
      </c>
      <c r="AU532" s="166" t="s">
        <v>82</v>
      </c>
      <c r="AV532" s="166" t="s">
        <v>20</v>
      </c>
      <c r="AW532" s="166" t="s">
        <v>97</v>
      </c>
      <c r="AX532" s="166" t="s">
        <v>73</v>
      </c>
      <c r="AY532" s="166" t="s">
        <v>139</v>
      </c>
    </row>
    <row r="533" spans="2:51" s="6" customFormat="1" ht="15.75" customHeight="1">
      <c r="B533" s="159"/>
      <c r="C533" s="160"/>
      <c r="D533" s="169" t="s">
        <v>147</v>
      </c>
      <c r="E533" s="160"/>
      <c r="F533" s="162" t="s">
        <v>1453</v>
      </c>
      <c r="G533" s="160"/>
      <c r="H533" s="160"/>
      <c r="J533" s="160"/>
      <c r="K533" s="160"/>
      <c r="L533" s="163"/>
      <c r="M533" s="164"/>
      <c r="N533" s="160"/>
      <c r="O533" s="160"/>
      <c r="P533" s="160"/>
      <c r="Q533" s="160"/>
      <c r="R533" s="160"/>
      <c r="S533" s="160"/>
      <c r="T533" s="165"/>
      <c r="AT533" s="166" t="s">
        <v>147</v>
      </c>
      <c r="AU533" s="166" t="s">
        <v>82</v>
      </c>
      <c r="AV533" s="166" t="s">
        <v>20</v>
      </c>
      <c r="AW533" s="166" t="s">
        <v>97</v>
      </c>
      <c r="AX533" s="166" t="s">
        <v>73</v>
      </c>
      <c r="AY533" s="166" t="s">
        <v>139</v>
      </c>
    </row>
    <row r="534" spans="2:51" s="6" customFormat="1" ht="15.75" customHeight="1">
      <c r="B534" s="167"/>
      <c r="C534" s="168"/>
      <c r="D534" s="169" t="s">
        <v>147</v>
      </c>
      <c r="E534" s="168"/>
      <c r="F534" s="170" t="s">
        <v>1446</v>
      </c>
      <c r="G534" s="168"/>
      <c r="H534" s="171">
        <v>29</v>
      </c>
      <c r="J534" s="168"/>
      <c r="K534" s="168"/>
      <c r="L534" s="172"/>
      <c r="M534" s="173"/>
      <c r="N534" s="168"/>
      <c r="O534" s="168"/>
      <c r="P534" s="168"/>
      <c r="Q534" s="168"/>
      <c r="R534" s="168"/>
      <c r="S534" s="168"/>
      <c r="T534" s="174"/>
      <c r="AT534" s="175" t="s">
        <v>147</v>
      </c>
      <c r="AU534" s="175" t="s">
        <v>82</v>
      </c>
      <c r="AV534" s="175" t="s">
        <v>82</v>
      </c>
      <c r="AW534" s="175" t="s">
        <v>97</v>
      </c>
      <c r="AX534" s="175" t="s">
        <v>20</v>
      </c>
      <c r="AY534" s="175" t="s">
        <v>139</v>
      </c>
    </row>
    <row r="535" spans="2:65" s="6" customFormat="1" ht="15.75" customHeight="1">
      <c r="B535" s="23"/>
      <c r="C535" s="147" t="s">
        <v>643</v>
      </c>
      <c r="D535" s="147" t="s">
        <v>141</v>
      </c>
      <c r="E535" s="148" t="s">
        <v>1454</v>
      </c>
      <c r="F535" s="149" t="s">
        <v>1455</v>
      </c>
      <c r="G535" s="150" t="s">
        <v>172</v>
      </c>
      <c r="H535" s="151">
        <v>328</v>
      </c>
      <c r="I535" s="152"/>
      <c r="J535" s="153">
        <f>ROUND($I$535*$H$535,2)</f>
        <v>0</v>
      </c>
      <c r="K535" s="149"/>
      <c r="L535" s="43"/>
      <c r="M535" s="154"/>
      <c r="N535" s="155" t="s">
        <v>44</v>
      </c>
      <c r="O535" s="24"/>
      <c r="P535" s="156">
        <f>$O$535*$H$535</f>
        <v>0</v>
      </c>
      <c r="Q535" s="156">
        <v>0</v>
      </c>
      <c r="R535" s="156">
        <f>$Q$535*$H$535</f>
        <v>0</v>
      </c>
      <c r="S535" s="156">
        <v>0</v>
      </c>
      <c r="T535" s="157">
        <f>$S$535*$H$535</f>
        <v>0</v>
      </c>
      <c r="AR535" s="93" t="s">
        <v>288</v>
      </c>
      <c r="AT535" s="93" t="s">
        <v>141</v>
      </c>
      <c r="AU535" s="93" t="s">
        <v>82</v>
      </c>
      <c r="AY535" s="6" t="s">
        <v>139</v>
      </c>
      <c r="BE535" s="158">
        <f>IF($N$535="základní",$J$535,0)</f>
        <v>0</v>
      </c>
      <c r="BF535" s="158">
        <f>IF($N$535="snížená",$J$535,0)</f>
        <v>0</v>
      </c>
      <c r="BG535" s="158">
        <f>IF($N$535="zákl. přenesená",$J$535,0)</f>
        <v>0</v>
      </c>
      <c r="BH535" s="158">
        <f>IF($N$535="sníž. přenesená",$J$535,0)</f>
        <v>0</v>
      </c>
      <c r="BI535" s="158">
        <f>IF($N$535="nulová",$J$535,0)</f>
        <v>0</v>
      </c>
      <c r="BJ535" s="93" t="s">
        <v>20</v>
      </c>
      <c r="BK535" s="158">
        <f>ROUND($I$535*$H$535,2)</f>
        <v>0</v>
      </c>
      <c r="BL535" s="93" t="s">
        <v>288</v>
      </c>
      <c r="BM535" s="93" t="s">
        <v>1456</v>
      </c>
    </row>
    <row r="536" spans="2:51" s="6" customFormat="1" ht="15.75" customHeight="1">
      <c r="B536" s="159"/>
      <c r="C536" s="160"/>
      <c r="D536" s="161" t="s">
        <v>147</v>
      </c>
      <c r="E536" s="162"/>
      <c r="F536" s="162" t="s">
        <v>1457</v>
      </c>
      <c r="G536" s="160"/>
      <c r="H536" s="160"/>
      <c r="J536" s="160"/>
      <c r="K536" s="160"/>
      <c r="L536" s="163"/>
      <c r="M536" s="164"/>
      <c r="N536" s="160"/>
      <c r="O536" s="160"/>
      <c r="P536" s="160"/>
      <c r="Q536" s="160"/>
      <c r="R536" s="160"/>
      <c r="S536" s="160"/>
      <c r="T536" s="165"/>
      <c r="AT536" s="166" t="s">
        <v>147</v>
      </c>
      <c r="AU536" s="166" t="s">
        <v>82</v>
      </c>
      <c r="AV536" s="166" t="s">
        <v>20</v>
      </c>
      <c r="AW536" s="166" t="s">
        <v>97</v>
      </c>
      <c r="AX536" s="166" t="s">
        <v>73</v>
      </c>
      <c r="AY536" s="166" t="s">
        <v>139</v>
      </c>
    </row>
    <row r="537" spans="2:51" s="6" customFormat="1" ht="15.75" customHeight="1">
      <c r="B537" s="159"/>
      <c r="C537" s="160"/>
      <c r="D537" s="169" t="s">
        <v>147</v>
      </c>
      <c r="E537" s="160"/>
      <c r="F537" s="162" t="s">
        <v>1458</v>
      </c>
      <c r="G537" s="160"/>
      <c r="H537" s="160"/>
      <c r="J537" s="160"/>
      <c r="K537" s="160"/>
      <c r="L537" s="163"/>
      <c r="M537" s="164"/>
      <c r="N537" s="160"/>
      <c r="O537" s="160"/>
      <c r="P537" s="160"/>
      <c r="Q537" s="160"/>
      <c r="R537" s="160"/>
      <c r="S537" s="160"/>
      <c r="T537" s="165"/>
      <c r="AT537" s="166" t="s">
        <v>147</v>
      </c>
      <c r="AU537" s="166" t="s">
        <v>82</v>
      </c>
      <c r="AV537" s="166" t="s">
        <v>20</v>
      </c>
      <c r="AW537" s="166" t="s">
        <v>97</v>
      </c>
      <c r="AX537" s="166" t="s">
        <v>73</v>
      </c>
      <c r="AY537" s="166" t="s">
        <v>139</v>
      </c>
    </row>
    <row r="538" spans="2:51" s="6" customFormat="1" ht="15.75" customHeight="1">
      <c r="B538" s="159"/>
      <c r="C538" s="160"/>
      <c r="D538" s="169" t="s">
        <v>147</v>
      </c>
      <c r="E538" s="160"/>
      <c r="F538" s="162" t="s">
        <v>1459</v>
      </c>
      <c r="G538" s="160"/>
      <c r="H538" s="160"/>
      <c r="J538" s="160"/>
      <c r="K538" s="160"/>
      <c r="L538" s="163"/>
      <c r="M538" s="164"/>
      <c r="N538" s="160"/>
      <c r="O538" s="160"/>
      <c r="P538" s="160"/>
      <c r="Q538" s="160"/>
      <c r="R538" s="160"/>
      <c r="S538" s="160"/>
      <c r="T538" s="165"/>
      <c r="AT538" s="166" t="s">
        <v>147</v>
      </c>
      <c r="AU538" s="166" t="s">
        <v>82</v>
      </c>
      <c r="AV538" s="166" t="s">
        <v>20</v>
      </c>
      <c r="AW538" s="166" t="s">
        <v>97</v>
      </c>
      <c r="AX538" s="166" t="s">
        <v>73</v>
      </c>
      <c r="AY538" s="166" t="s">
        <v>139</v>
      </c>
    </row>
    <row r="539" spans="2:51" s="6" customFormat="1" ht="15.75" customHeight="1">
      <c r="B539" s="159"/>
      <c r="C539" s="160"/>
      <c r="D539" s="169" t="s">
        <v>147</v>
      </c>
      <c r="E539" s="160"/>
      <c r="F539" s="162" t="s">
        <v>1460</v>
      </c>
      <c r="G539" s="160"/>
      <c r="H539" s="160"/>
      <c r="J539" s="160"/>
      <c r="K539" s="160"/>
      <c r="L539" s="163"/>
      <c r="M539" s="164"/>
      <c r="N539" s="160"/>
      <c r="O539" s="160"/>
      <c r="P539" s="160"/>
      <c r="Q539" s="160"/>
      <c r="R539" s="160"/>
      <c r="S539" s="160"/>
      <c r="T539" s="165"/>
      <c r="AT539" s="166" t="s">
        <v>147</v>
      </c>
      <c r="AU539" s="166" t="s">
        <v>82</v>
      </c>
      <c r="AV539" s="166" t="s">
        <v>20</v>
      </c>
      <c r="AW539" s="166" t="s">
        <v>97</v>
      </c>
      <c r="AX539" s="166" t="s">
        <v>73</v>
      </c>
      <c r="AY539" s="166" t="s">
        <v>139</v>
      </c>
    </row>
    <row r="540" spans="2:51" s="6" customFormat="1" ht="15.75" customHeight="1">
      <c r="B540" s="167"/>
      <c r="C540" s="168"/>
      <c r="D540" s="169" t="s">
        <v>147</v>
      </c>
      <c r="E540" s="168"/>
      <c r="F540" s="170" t="s">
        <v>1461</v>
      </c>
      <c r="G540" s="168"/>
      <c r="H540" s="171">
        <v>61.538</v>
      </c>
      <c r="J540" s="168"/>
      <c r="K540" s="168"/>
      <c r="L540" s="172"/>
      <c r="M540" s="173"/>
      <c r="N540" s="168"/>
      <c r="O540" s="168"/>
      <c r="P540" s="168"/>
      <c r="Q540" s="168"/>
      <c r="R540" s="168"/>
      <c r="S540" s="168"/>
      <c r="T540" s="174"/>
      <c r="AT540" s="175" t="s">
        <v>147</v>
      </c>
      <c r="AU540" s="175" t="s">
        <v>82</v>
      </c>
      <c r="AV540" s="175" t="s">
        <v>82</v>
      </c>
      <c r="AW540" s="175" t="s">
        <v>97</v>
      </c>
      <c r="AX540" s="175" t="s">
        <v>73</v>
      </c>
      <c r="AY540" s="175" t="s">
        <v>139</v>
      </c>
    </row>
    <row r="541" spans="2:51" s="6" customFormat="1" ht="15.75" customHeight="1">
      <c r="B541" s="167"/>
      <c r="C541" s="168"/>
      <c r="D541" s="169" t="s">
        <v>147</v>
      </c>
      <c r="E541" s="168"/>
      <c r="F541" s="170" t="s">
        <v>1462</v>
      </c>
      <c r="G541" s="168"/>
      <c r="H541" s="171">
        <v>52.172</v>
      </c>
      <c r="J541" s="168"/>
      <c r="K541" s="168"/>
      <c r="L541" s="172"/>
      <c r="M541" s="173"/>
      <c r="N541" s="168"/>
      <c r="O541" s="168"/>
      <c r="P541" s="168"/>
      <c r="Q541" s="168"/>
      <c r="R541" s="168"/>
      <c r="S541" s="168"/>
      <c r="T541" s="174"/>
      <c r="AT541" s="175" t="s">
        <v>147</v>
      </c>
      <c r="AU541" s="175" t="s">
        <v>82</v>
      </c>
      <c r="AV541" s="175" t="s">
        <v>82</v>
      </c>
      <c r="AW541" s="175" t="s">
        <v>97</v>
      </c>
      <c r="AX541" s="175" t="s">
        <v>73</v>
      </c>
      <c r="AY541" s="175" t="s">
        <v>139</v>
      </c>
    </row>
    <row r="542" spans="2:51" s="6" customFormat="1" ht="15.75" customHeight="1">
      <c r="B542" s="167"/>
      <c r="C542" s="168"/>
      <c r="D542" s="169" t="s">
        <v>147</v>
      </c>
      <c r="E542" s="168"/>
      <c r="F542" s="170" t="s">
        <v>1463</v>
      </c>
      <c r="G542" s="168"/>
      <c r="H542" s="171">
        <v>34.761</v>
      </c>
      <c r="J542" s="168"/>
      <c r="K542" s="168"/>
      <c r="L542" s="172"/>
      <c r="M542" s="173"/>
      <c r="N542" s="168"/>
      <c r="O542" s="168"/>
      <c r="P542" s="168"/>
      <c r="Q542" s="168"/>
      <c r="R542" s="168"/>
      <c r="S542" s="168"/>
      <c r="T542" s="174"/>
      <c r="AT542" s="175" t="s">
        <v>147</v>
      </c>
      <c r="AU542" s="175" t="s">
        <v>82</v>
      </c>
      <c r="AV542" s="175" t="s">
        <v>82</v>
      </c>
      <c r="AW542" s="175" t="s">
        <v>97</v>
      </c>
      <c r="AX542" s="175" t="s">
        <v>73</v>
      </c>
      <c r="AY542" s="175" t="s">
        <v>139</v>
      </c>
    </row>
    <row r="543" spans="2:51" s="6" customFormat="1" ht="15.75" customHeight="1">
      <c r="B543" s="167"/>
      <c r="C543" s="168"/>
      <c r="D543" s="169" t="s">
        <v>147</v>
      </c>
      <c r="E543" s="168"/>
      <c r="F543" s="170" t="s">
        <v>1464</v>
      </c>
      <c r="G543" s="168"/>
      <c r="H543" s="171">
        <v>17.813</v>
      </c>
      <c r="J543" s="168"/>
      <c r="K543" s="168"/>
      <c r="L543" s="172"/>
      <c r="M543" s="173"/>
      <c r="N543" s="168"/>
      <c r="O543" s="168"/>
      <c r="P543" s="168"/>
      <c r="Q543" s="168"/>
      <c r="R543" s="168"/>
      <c r="S543" s="168"/>
      <c r="T543" s="174"/>
      <c r="AT543" s="175" t="s">
        <v>147</v>
      </c>
      <c r="AU543" s="175" t="s">
        <v>82</v>
      </c>
      <c r="AV543" s="175" t="s">
        <v>82</v>
      </c>
      <c r="AW543" s="175" t="s">
        <v>97</v>
      </c>
      <c r="AX543" s="175" t="s">
        <v>73</v>
      </c>
      <c r="AY543" s="175" t="s">
        <v>139</v>
      </c>
    </row>
    <row r="544" spans="2:51" s="6" customFormat="1" ht="15.75" customHeight="1">
      <c r="B544" s="167"/>
      <c r="C544" s="168"/>
      <c r="D544" s="169" t="s">
        <v>147</v>
      </c>
      <c r="E544" s="168"/>
      <c r="F544" s="170" t="s">
        <v>1465</v>
      </c>
      <c r="G544" s="168"/>
      <c r="H544" s="171">
        <v>3.6</v>
      </c>
      <c r="J544" s="168"/>
      <c r="K544" s="168"/>
      <c r="L544" s="172"/>
      <c r="M544" s="173"/>
      <c r="N544" s="168"/>
      <c r="O544" s="168"/>
      <c r="P544" s="168"/>
      <c r="Q544" s="168"/>
      <c r="R544" s="168"/>
      <c r="S544" s="168"/>
      <c r="T544" s="174"/>
      <c r="AT544" s="175" t="s">
        <v>147</v>
      </c>
      <c r="AU544" s="175" t="s">
        <v>82</v>
      </c>
      <c r="AV544" s="175" t="s">
        <v>82</v>
      </c>
      <c r="AW544" s="175" t="s">
        <v>97</v>
      </c>
      <c r="AX544" s="175" t="s">
        <v>73</v>
      </c>
      <c r="AY544" s="175" t="s">
        <v>139</v>
      </c>
    </row>
    <row r="545" spans="2:51" s="6" customFormat="1" ht="15.75" customHeight="1">
      <c r="B545" s="167"/>
      <c r="C545" s="168"/>
      <c r="D545" s="169" t="s">
        <v>147</v>
      </c>
      <c r="E545" s="168"/>
      <c r="F545" s="170" t="s">
        <v>1466</v>
      </c>
      <c r="G545" s="168"/>
      <c r="H545" s="171">
        <v>17.616</v>
      </c>
      <c r="J545" s="168"/>
      <c r="K545" s="168"/>
      <c r="L545" s="172"/>
      <c r="M545" s="173"/>
      <c r="N545" s="168"/>
      <c r="O545" s="168"/>
      <c r="P545" s="168"/>
      <c r="Q545" s="168"/>
      <c r="R545" s="168"/>
      <c r="S545" s="168"/>
      <c r="T545" s="174"/>
      <c r="AT545" s="175" t="s">
        <v>147</v>
      </c>
      <c r="AU545" s="175" t="s">
        <v>82</v>
      </c>
      <c r="AV545" s="175" t="s">
        <v>82</v>
      </c>
      <c r="AW545" s="175" t="s">
        <v>97</v>
      </c>
      <c r="AX545" s="175" t="s">
        <v>73</v>
      </c>
      <c r="AY545" s="175" t="s">
        <v>139</v>
      </c>
    </row>
    <row r="546" spans="2:51" s="6" customFormat="1" ht="15.75" customHeight="1">
      <c r="B546" s="184"/>
      <c r="C546" s="185"/>
      <c r="D546" s="169" t="s">
        <v>147</v>
      </c>
      <c r="E546" s="185"/>
      <c r="F546" s="186" t="s">
        <v>1226</v>
      </c>
      <c r="G546" s="185"/>
      <c r="H546" s="187">
        <v>187.5</v>
      </c>
      <c r="J546" s="185"/>
      <c r="K546" s="185"/>
      <c r="L546" s="188"/>
      <c r="M546" s="189"/>
      <c r="N546" s="185"/>
      <c r="O546" s="185"/>
      <c r="P546" s="185"/>
      <c r="Q546" s="185"/>
      <c r="R546" s="185"/>
      <c r="S546" s="185"/>
      <c r="T546" s="190"/>
      <c r="AT546" s="191" t="s">
        <v>147</v>
      </c>
      <c r="AU546" s="191" t="s">
        <v>82</v>
      </c>
      <c r="AV546" s="191" t="s">
        <v>157</v>
      </c>
      <c r="AW546" s="191" t="s">
        <v>97</v>
      </c>
      <c r="AX546" s="191" t="s">
        <v>73</v>
      </c>
      <c r="AY546" s="191" t="s">
        <v>139</v>
      </c>
    </row>
    <row r="547" spans="2:51" s="6" customFormat="1" ht="15.75" customHeight="1">
      <c r="B547" s="159"/>
      <c r="C547" s="160"/>
      <c r="D547" s="169" t="s">
        <v>147</v>
      </c>
      <c r="E547" s="160"/>
      <c r="F547" s="162" t="s">
        <v>1457</v>
      </c>
      <c r="G547" s="160"/>
      <c r="H547" s="160"/>
      <c r="J547" s="160"/>
      <c r="K547" s="160"/>
      <c r="L547" s="163"/>
      <c r="M547" s="164"/>
      <c r="N547" s="160"/>
      <c r="O547" s="160"/>
      <c r="P547" s="160"/>
      <c r="Q547" s="160"/>
      <c r="R547" s="160"/>
      <c r="S547" s="160"/>
      <c r="T547" s="165"/>
      <c r="AT547" s="166" t="s">
        <v>147</v>
      </c>
      <c r="AU547" s="166" t="s">
        <v>82</v>
      </c>
      <c r="AV547" s="166" t="s">
        <v>20</v>
      </c>
      <c r="AW547" s="166" t="s">
        <v>97</v>
      </c>
      <c r="AX547" s="166" t="s">
        <v>73</v>
      </c>
      <c r="AY547" s="166" t="s">
        <v>139</v>
      </c>
    </row>
    <row r="548" spans="2:51" s="6" customFormat="1" ht="15.75" customHeight="1">
      <c r="B548" s="159"/>
      <c r="C548" s="160"/>
      <c r="D548" s="169" t="s">
        <v>147</v>
      </c>
      <c r="E548" s="160"/>
      <c r="F548" s="162" t="s">
        <v>1467</v>
      </c>
      <c r="G548" s="160"/>
      <c r="H548" s="160"/>
      <c r="J548" s="160"/>
      <c r="K548" s="160"/>
      <c r="L548" s="163"/>
      <c r="M548" s="164"/>
      <c r="N548" s="160"/>
      <c r="O548" s="160"/>
      <c r="P548" s="160"/>
      <c r="Q548" s="160"/>
      <c r="R548" s="160"/>
      <c r="S548" s="160"/>
      <c r="T548" s="165"/>
      <c r="AT548" s="166" t="s">
        <v>147</v>
      </c>
      <c r="AU548" s="166" t="s">
        <v>82</v>
      </c>
      <c r="AV548" s="166" t="s">
        <v>20</v>
      </c>
      <c r="AW548" s="166" t="s">
        <v>97</v>
      </c>
      <c r="AX548" s="166" t="s">
        <v>73</v>
      </c>
      <c r="AY548" s="166" t="s">
        <v>139</v>
      </c>
    </row>
    <row r="549" spans="2:51" s="6" customFormat="1" ht="15.75" customHeight="1">
      <c r="B549" s="159"/>
      <c r="C549" s="160"/>
      <c r="D549" s="169" t="s">
        <v>147</v>
      </c>
      <c r="E549" s="160"/>
      <c r="F549" s="162" t="s">
        <v>1459</v>
      </c>
      <c r="G549" s="160"/>
      <c r="H549" s="160"/>
      <c r="J549" s="160"/>
      <c r="K549" s="160"/>
      <c r="L549" s="163"/>
      <c r="M549" s="164"/>
      <c r="N549" s="160"/>
      <c r="O549" s="160"/>
      <c r="P549" s="160"/>
      <c r="Q549" s="160"/>
      <c r="R549" s="160"/>
      <c r="S549" s="160"/>
      <c r="T549" s="165"/>
      <c r="AT549" s="166" t="s">
        <v>147</v>
      </c>
      <c r="AU549" s="166" t="s">
        <v>82</v>
      </c>
      <c r="AV549" s="166" t="s">
        <v>20</v>
      </c>
      <c r="AW549" s="166" t="s">
        <v>97</v>
      </c>
      <c r="AX549" s="166" t="s">
        <v>73</v>
      </c>
      <c r="AY549" s="166" t="s">
        <v>139</v>
      </c>
    </row>
    <row r="550" spans="2:51" s="6" customFormat="1" ht="15.75" customHeight="1">
      <c r="B550" s="159"/>
      <c r="C550" s="160"/>
      <c r="D550" s="169" t="s">
        <v>147</v>
      </c>
      <c r="E550" s="160"/>
      <c r="F550" s="162" t="s">
        <v>1460</v>
      </c>
      <c r="G550" s="160"/>
      <c r="H550" s="160"/>
      <c r="J550" s="160"/>
      <c r="K550" s="160"/>
      <c r="L550" s="163"/>
      <c r="M550" s="164"/>
      <c r="N550" s="160"/>
      <c r="O550" s="160"/>
      <c r="P550" s="160"/>
      <c r="Q550" s="160"/>
      <c r="R550" s="160"/>
      <c r="S550" s="160"/>
      <c r="T550" s="165"/>
      <c r="AT550" s="166" t="s">
        <v>147</v>
      </c>
      <c r="AU550" s="166" t="s">
        <v>82</v>
      </c>
      <c r="AV550" s="166" t="s">
        <v>20</v>
      </c>
      <c r="AW550" s="166" t="s">
        <v>97</v>
      </c>
      <c r="AX550" s="166" t="s">
        <v>73</v>
      </c>
      <c r="AY550" s="166" t="s">
        <v>139</v>
      </c>
    </row>
    <row r="551" spans="2:51" s="6" customFormat="1" ht="15.75" customHeight="1">
      <c r="B551" s="167"/>
      <c r="C551" s="168"/>
      <c r="D551" s="169" t="s">
        <v>147</v>
      </c>
      <c r="E551" s="168"/>
      <c r="F551" s="170" t="s">
        <v>1468</v>
      </c>
      <c r="G551" s="168"/>
      <c r="H551" s="171">
        <v>95.175</v>
      </c>
      <c r="J551" s="168"/>
      <c r="K551" s="168"/>
      <c r="L551" s="172"/>
      <c r="M551" s="173"/>
      <c r="N551" s="168"/>
      <c r="O551" s="168"/>
      <c r="P551" s="168"/>
      <c r="Q551" s="168"/>
      <c r="R551" s="168"/>
      <c r="S551" s="168"/>
      <c r="T551" s="174"/>
      <c r="AT551" s="175" t="s">
        <v>147</v>
      </c>
      <c r="AU551" s="175" t="s">
        <v>82</v>
      </c>
      <c r="AV551" s="175" t="s">
        <v>82</v>
      </c>
      <c r="AW551" s="175" t="s">
        <v>97</v>
      </c>
      <c r="AX551" s="175" t="s">
        <v>73</v>
      </c>
      <c r="AY551" s="175" t="s">
        <v>139</v>
      </c>
    </row>
    <row r="552" spans="2:51" s="6" customFormat="1" ht="15.75" customHeight="1">
      <c r="B552" s="167"/>
      <c r="C552" s="168"/>
      <c r="D552" s="169" t="s">
        <v>147</v>
      </c>
      <c r="E552" s="168"/>
      <c r="F552" s="170" t="s">
        <v>1469</v>
      </c>
      <c r="G552" s="168"/>
      <c r="H552" s="171">
        <v>13.287</v>
      </c>
      <c r="J552" s="168"/>
      <c r="K552" s="168"/>
      <c r="L552" s="172"/>
      <c r="M552" s="173"/>
      <c r="N552" s="168"/>
      <c r="O552" s="168"/>
      <c r="P552" s="168"/>
      <c r="Q552" s="168"/>
      <c r="R552" s="168"/>
      <c r="S552" s="168"/>
      <c r="T552" s="174"/>
      <c r="AT552" s="175" t="s">
        <v>147</v>
      </c>
      <c r="AU552" s="175" t="s">
        <v>82</v>
      </c>
      <c r="AV552" s="175" t="s">
        <v>82</v>
      </c>
      <c r="AW552" s="175" t="s">
        <v>97</v>
      </c>
      <c r="AX552" s="175" t="s">
        <v>73</v>
      </c>
      <c r="AY552" s="175" t="s">
        <v>139</v>
      </c>
    </row>
    <row r="553" spans="2:51" s="6" customFormat="1" ht="15.75" customHeight="1">
      <c r="B553" s="167"/>
      <c r="C553" s="168"/>
      <c r="D553" s="169" t="s">
        <v>147</v>
      </c>
      <c r="E553" s="168"/>
      <c r="F553" s="170" t="s">
        <v>1470</v>
      </c>
      <c r="G553" s="168"/>
      <c r="H553" s="171">
        <v>19.24</v>
      </c>
      <c r="J553" s="168"/>
      <c r="K553" s="168"/>
      <c r="L553" s="172"/>
      <c r="M553" s="173"/>
      <c r="N553" s="168"/>
      <c r="O553" s="168"/>
      <c r="P553" s="168"/>
      <c r="Q553" s="168"/>
      <c r="R553" s="168"/>
      <c r="S553" s="168"/>
      <c r="T553" s="174"/>
      <c r="AT553" s="175" t="s">
        <v>147</v>
      </c>
      <c r="AU553" s="175" t="s">
        <v>82</v>
      </c>
      <c r="AV553" s="175" t="s">
        <v>82</v>
      </c>
      <c r="AW553" s="175" t="s">
        <v>97</v>
      </c>
      <c r="AX553" s="175" t="s">
        <v>73</v>
      </c>
      <c r="AY553" s="175" t="s">
        <v>139</v>
      </c>
    </row>
    <row r="554" spans="2:51" s="6" customFormat="1" ht="15.75" customHeight="1">
      <c r="B554" s="167"/>
      <c r="C554" s="168"/>
      <c r="D554" s="169" t="s">
        <v>147</v>
      </c>
      <c r="E554" s="168"/>
      <c r="F554" s="170" t="s">
        <v>1471</v>
      </c>
      <c r="G554" s="168"/>
      <c r="H554" s="171">
        <v>12.798</v>
      </c>
      <c r="J554" s="168"/>
      <c r="K554" s="168"/>
      <c r="L554" s="172"/>
      <c r="M554" s="173"/>
      <c r="N554" s="168"/>
      <c r="O554" s="168"/>
      <c r="P554" s="168"/>
      <c r="Q554" s="168"/>
      <c r="R554" s="168"/>
      <c r="S554" s="168"/>
      <c r="T554" s="174"/>
      <c r="AT554" s="175" t="s">
        <v>147</v>
      </c>
      <c r="AU554" s="175" t="s">
        <v>82</v>
      </c>
      <c r="AV554" s="175" t="s">
        <v>82</v>
      </c>
      <c r="AW554" s="175" t="s">
        <v>97</v>
      </c>
      <c r="AX554" s="175" t="s">
        <v>73</v>
      </c>
      <c r="AY554" s="175" t="s">
        <v>139</v>
      </c>
    </row>
    <row r="555" spans="2:51" s="6" customFormat="1" ht="15.75" customHeight="1">
      <c r="B555" s="184"/>
      <c r="C555" s="185"/>
      <c r="D555" s="169" t="s">
        <v>147</v>
      </c>
      <c r="E555" s="185"/>
      <c r="F555" s="186" t="s">
        <v>1232</v>
      </c>
      <c r="G555" s="185"/>
      <c r="H555" s="187">
        <v>140.5</v>
      </c>
      <c r="J555" s="185"/>
      <c r="K555" s="185"/>
      <c r="L555" s="188"/>
      <c r="M555" s="189"/>
      <c r="N555" s="185"/>
      <c r="O555" s="185"/>
      <c r="P555" s="185"/>
      <c r="Q555" s="185"/>
      <c r="R555" s="185"/>
      <c r="S555" s="185"/>
      <c r="T555" s="190"/>
      <c r="AT555" s="191" t="s">
        <v>147</v>
      </c>
      <c r="AU555" s="191" t="s">
        <v>82</v>
      </c>
      <c r="AV555" s="191" t="s">
        <v>157</v>
      </c>
      <c r="AW555" s="191" t="s">
        <v>97</v>
      </c>
      <c r="AX555" s="191" t="s">
        <v>73</v>
      </c>
      <c r="AY555" s="191" t="s">
        <v>139</v>
      </c>
    </row>
    <row r="556" spans="2:51" s="6" customFormat="1" ht="15.75" customHeight="1">
      <c r="B556" s="176"/>
      <c r="C556" s="177"/>
      <c r="D556" s="169" t="s">
        <v>147</v>
      </c>
      <c r="E556" s="177"/>
      <c r="F556" s="178" t="s">
        <v>179</v>
      </c>
      <c r="G556" s="177"/>
      <c r="H556" s="179">
        <v>328</v>
      </c>
      <c r="J556" s="177"/>
      <c r="K556" s="177"/>
      <c r="L556" s="180"/>
      <c r="M556" s="181"/>
      <c r="N556" s="177"/>
      <c r="O556" s="177"/>
      <c r="P556" s="177"/>
      <c r="Q556" s="177"/>
      <c r="R556" s="177"/>
      <c r="S556" s="177"/>
      <c r="T556" s="182"/>
      <c r="AT556" s="183" t="s">
        <v>147</v>
      </c>
      <c r="AU556" s="183" t="s">
        <v>82</v>
      </c>
      <c r="AV556" s="183" t="s">
        <v>145</v>
      </c>
      <c r="AW556" s="183" t="s">
        <v>97</v>
      </c>
      <c r="AX556" s="183" t="s">
        <v>20</v>
      </c>
      <c r="AY556" s="183" t="s">
        <v>139</v>
      </c>
    </row>
    <row r="557" spans="2:65" s="6" customFormat="1" ht="15.75" customHeight="1">
      <c r="B557" s="23"/>
      <c r="C557" s="192" t="s">
        <v>647</v>
      </c>
      <c r="D557" s="192" t="s">
        <v>219</v>
      </c>
      <c r="E557" s="193" t="s">
        <v>1172</v>
      </c>
      <c r="F557" s="194" t="s">
        <v>1173</v>
      </c>
      <c r="G557" s="195" t="s">
        <v>172</v>
      </c>
      <c r="H557" s="196">
        <v>394</v>
      </c>
      <c r="I557" s="197"/>
      <c r="J557" s="198">
        <f>ROUND($I$557*$H$557,2)</f>
        <v>0</v>
      </c>
      <c r="K557" s="194"/>
      <c r="L557" s="199"/>
      <c r="M557" s="200"/>
      <c r="N557" s="201" t="s">
        <v>44</v>
      </c>
      <c r="O557" s="24"/>
      <c r="P557" s="156">
        <f>$O$557*$H$557</f>
        <v>0</v>
      </c>
      <c r="Q557" s="156">
        <v>0.00021</v>
      </c>
      <c r="R557" s="156">
        <f>$Q$557*$H$557</f>
        <v>0.08274000000000001</v>
      </c>
      <c r="S557" s="156">
        <v>0</v>
      </c>
      <c r="T557" s="157">
        <f>$S$557*$H$557</f>
        <v>0</v>
      </c>
      <c r="AR557" s="93" t="s">
        <v>396</v>
      </c>
      <c r="AT557" s="93" t="s">
        <v>219</v>
      </c>
      <c r="AU557" s="93" t="s">
        <v>82</v>
      </c>
      <c r="AY557" s="6" t="s">
        <v>139</v>
      </c>
      <c r="BE557" s="158">
        <f>IF($N$557="základní",$J$557,0)</f>
        <v>0</v>
      </c>
      <c r="BF557" s="158">
        <f>IF($N$557="snížená",$J$557,0)</f>
        <v>0</v>
      </c>
      <c r="BG557" s="158">
        <f>IF($N$557="zákl. přenesená",$J$557,0)</f>
        <v>0</v>
      </c>
      <c r="BH557" s="158">
        <f>IF($N$557="sníž. přenesená",$J$557,0)</f>
        <v>0</v>
      </c>
      <c r="BI557" s="158">
        <f>IF($N$557="nulová",$J$557,0)</f>
        <v>0</v>
      </c>
      <c r="BJ557" s="93" t="s">
        <v>20</v>
      </c>
      <c r="BK557" s="158">
        <f>ROUND($I$557*$H$557,2)</f>
        <v>0</v>
      </c>
      <c r="BL557" s="93" t="s">
        <v>288</v>
      </c>
      <c r="BM557" s="93" t="s">
        <v>1472</v>
      </c>
    </row>
    <row r="558" spans="2:51" s="6" customFormat="1" ht="15.75" customHeight="1">
      <c r="B558" s="159"/>
      <c r="C558" s="160"/>
      <c r="D558" s="161" t="s">
        <v>147</v>
      </c>
      <c r="E558" s="162"/>
      <c r="F558" s="162" t="s">
        <v>1473</v>
      </c>
      <c r="G558" s="160"/>
      <c r="H558" s="160"/>
      <c r="J558" s="160"/>
      <c r="K558" s="160"/>
      <c r="L558" s="163"/>
      <c r="M558" s="164"/>
      <c r="N558" s="160"/>
      <c r="O558" s="160"/>
      <c r="P558" s="160"/>
      <c r="Q558" s="160"/>
      <c r="R558" s="160"/>
      <c r="S558" s="160"/>
      <c r="T558" s="165"/>
      <c r="AT558" s="166" t="s">
        <v>147</v>
      </c>
      <c r="AU558" s="166" t="s">
        <v>82</v>
      </c>
      <c r="AV558" s="166" t="s">
        <v>20</v>
      </c>
      <c r="AW558" s="166" t="s">
        <v>97</v>
      </c>
      <c r="AX558" s="166" t="s">
        <v>73</v>
      </c>
      <c r="AY558" s="166" t="s">
        <v>139</v>
      </c>
    </row>
    <row r="559" spans="2:51" s="6" customFormat="1" ht="15.75" customHeight="1">
      <c r="B559" s="167"/>
      <c r="C559" s="168"/>
      <c r="D559" s="169" t="s">
        <v>147</v>
      </c>
      <c r="E559" s="168"/>
      <c r="F559" s="170" t="s">
        <v>1474</v>
      </c>
      <c r="G559" s="168"/>
      <c r="H559" s="171">
        <v>394</v>
      </c>
      <c r="J559" s="168"/>
      <c r="K559" s="168"/>
      <c r="L559" s="172"/>
      <c r="M559" s="173"/>
      <c r="N559" s="168"/>
      <c r="O559" s="168"/>
      <c r="P559" s="168"/>
      <c r="Q559" s="168"/>
      <c r="R559" s="168"/>
      <c r="S559" s="168"/>
      <c r="T559" s="174"/>
      <c r="AT559" s="175" t="s">
        <v>147</v>
      </c>
      <c r="AU559" s="175" t="s">
        <v>82</v>
      </c>
      <c r="AV559" s="175" t="s">
        <v>82</v>
      </c>
      <c r="AW559" s="175" t="s">
        <v>97</v>
      </c>
      <c r="AX559" s="175" t="s">
        <v>20</v>
      </c>
      <c r="AY559" s="175" t="s">
        <v>139</v>
      </c>
    </row>
    <row r="560" spans="2:65" s="6" customFormat="1" ht="15.75" customHeight="1">
      <c r="B560" s="23"/>
      <c r="C560" s="147" t="s">
        <v>651</v>
      </c>
      <c r="D560" s="147" t="s">
        <v>141</v>
      </c>
      <c r="E560" s="148" t="s">
        <v>1475</v>
      </c>
      <c r="F560" s="149" t="s">
        <v>1476</v>
      </c>
      <c r="G560" s="150" t="s">
        <v>222</v>
      </c>
      <c r="H560" s="151">
        <v>0.236</v>
      </c>
      <c r="I560" s="152"/>
      <c r="J560" s="153">
        <f>ROUND($I$560*$H$560,2)</f>
        <v>0</v>
      </c>
      <c r="K560" s="149"/>
      <c r="L560" s="43"/>
      <c r="M560" s="154"/>
      <c r="N560" s="155" t="s">
        <v>44</v>
      </c>
      <c r="O560" s="24"/>
      <c r="P560" s="156">
        <f>$O$560*$H$560</f>
        <v>0</v>
      </c>
      <c r="Q560" s="156">
        <v>0</v>
      </c>
      <c r="R560" s="156">
        <f>$Q$560*$H$560</f>
        <v>0</v>
      </c>
      <c r="S560" s="156">
        <v>0</v>
      </c>
      <c r="T560" s="157">
        <f>$S$560*$H$560</f>
        <v>0</v>
      </c>
      <c r="AR560" s="93" t="s">
        <v>288</v>
      </c>
      <c r="AT560" s="93" t="s">
        <v>141</v>
      </c>
      <c r="AU560" s="93" t="s">
        <v>82</v>
      </c>
      <c r="AY560" s="6" t="s">
        <v>139</v>
      </c>
      <c r="BE560" s="158">
        <f>IF($N$560="základní",$J$560,0)</f>
        <v>0</v>
      </c>
      <c r="BF560" s="158">
        <f>IF($N$560="snížená",$J$560,0)</f>
        <v>0</v>
      </c>
      <c r="BG560" s="158">
        <f>IF($N$560="zákl. přenesená",$J$560,0)</f>
        <v>0</v>
      </c>
      <c r="BH560" s="158">
        <f>IF($N$560="sníž. přenesená",$J$560,0)</f>
        <v>0</v>
      </c>
      <c r="BI560" s="158">
        <f>IF($N$560="nulová",$J$560,0)</f>
        <v>0</v>
      </c>
      <c r="BJ560" s="93" t="s">
        <v>20</v>
      </c>
      <c r="BK560" s="158">
        <f>ROUND($I$560*$H$560,2)</f>
        <v>0</v>
      </c>
      <c r="BL560" s="93" t="s">
        <v>288</v>
      </c>
      <c r="BM560" s="93" t="s">
        <v>1477</v>
      </c>
    </row>
    <row r="561" spans="2:63" s="134" customFormat="1" ht="30.75" customHeight="1">
      <c r="B561" s="135"/>
      <c r="C561" s="136"/>
      <c r="D561" s="136" t="s">
        <v>72</v>
      </c>
      <c r="E561" s="145" t="s">
        <v>941</v>
      </c>
      <c r="F561" s="145" t="s">
        <v>942</v>
      </c>
      <c r="G561" s="136"/>
      <c r="H561" s="136"/>
      <c r="J561" s="146">
        <f>$BK$561</f>
        <v>0</v>
      </c>
      <c r="K561" s="136"/>
      <c r="L561" s="139"/>
      <c r="M561" s="140"/>
      <c r="N561" s="136"/>
      <c r="O561" s="136"/>
      <c r="P561" s="141">
        <f>SUM($P$562:$P$572)</f>
        <v>0</v>
      </c>
      <c r="Q561" s="136"/>
      <c r="R561" s="141">
        <f>SUM($R$562:$R$572)</f>
        <v>0</v>
      </c>
      <c r="S561" s="136"/>
      <c r="T561" s="142">
        <f>SUM($T$562:$T$572)</f>
        <v>0</v>
      </c>
      <c r="AR561" s="143" t="s">
        <v>82</v>
      </c>
      <c r="AT561" s="143" t="s">
        <v>72</v>
      </c>
      <c r="AU561" s="143" t="s">
        <v>20</v>
      </c>
      <c r="AY561" s="143" t="s">
        <v>139</v>
      </c>
      <c r="BK561" s="144">
        <f>SUM($BK$562:$BK$572)</f>
        <v>0</v>
      </c>
    </row>
    <row r="562" spans="2:65" s="6" customFormat="1" ht="27" customHeight="1">
      <c r="B562" s="23"/>
      <c r="C562" s="150" t="s">
        <v>656</v>
      </c>
      <c r="D562" s="150" t="s">
        <v>141</v>
      </c>
      <c r="E562" s="148" t="s">
        <v>1478</v>
      </c>
      <c r="F562" s="149" t="s">
        <v>1479</v>
      </c>
      <c r="G562" s="150" t="s">
        <v>172</v>
      </c>
      <c r="H562" s="151">
        <v>241</v>
      </c>
      <c r="I562" s="152"/>
      <c r="J562" s="153">
        <f>ROUND($I$562*$H$562,2)</f>
        <v>0</v>
      </c>
      <c r="K562" s="149"/>
      <c r="L562" s="43"/>
      <c r="M562" s="154"/>
      <c r="N562" s="155" t="s">
        <v>44</v>
      </c>
      <c r="O562" s="24"/>
      <c r="P562" s="156">
        <f>$O$562*$H$562</f>
        <v>0</v>
      </c>
      <c r="Q562" s="156">
        <v>0</v>
      </c>
      <c r="R562" s="156">
        <f>$Q$562*$H$562</f>
        <v>0</v>
      </c>
      <c r="S562" s="156">
        <v>0</v>
      </c>
      <c r="T562" s="157">
        <f>$S$562*$H$562</f>
        <v>0</v>
      </c>
      <c r="AR562" s="93" t="s">
        <v>288</v>
      </c>
      <c r="AT562" s="93" t="s">
        <v>141</v>
      </c>
      <c r="AU562" s="93" t="s">
        <v>82</v>
      </c>
      <c r="AY562" s="93" t="s">
        <v>139</v>
      </c>
      <c r="BE562" s="158">
        <f>IF($N$562="základní",$J$562,0)</f>
        <v>0</v>
      </c>
      <c r="BF562" s="158">
        <f>IF($N$562="snížená",$J$562,0)</f>
        <v>0</v>
      </c>
      <c r="BG562" s="158">
        <f>IF($N$562="zákl. přenesená",$J$562,0)</f>
        <v>0</v>
      </c>
      <c r="BH562" s="158">
        <f>IF($N$562="sníž. přenesená",$J$562,0)</f>
        <v>0</v>
      </c>
      <c r="BI562" s="158">
        <f>IF($N$562="nulová",$J$562,0)</f>
        <v>0</v>
      </c>
      <c r="BJ562" s="93" t="s">
        <v>20</v>
      </c>
      <c r="BK562" s="158">
        <f>ROUND($I$562*$H$562,2)</f>
        <v>0</v>
      </c>
      <c r="BL562" s="93" t="s">
        <v>288</v>
      </c>
      <c r="BM562" s="93" t="s">
        <v>1480</v>
      </c>
    </row>
    <row r="563" spans="2:51" s="6" customFormat="1" ht="15.75" customHeight="1">
      <c r="B563" s="159"/>
      <c r="C563" s="160"/>
      <c r="D563" s="161" t="s">
        <v>147</v>
      </c>
      <c r="E563" s="162"/>
      <c r="F563" s="162" t="s">
        <v>1481</v>
      </c>
      <c r="G563" s="160"/>
      <c r="H563" s="160"/>
      <c r="J563" s="160"/>
      <c r="K563" s="160"/>
      <c r="L563" s="163"/>
      <c r="M563" s="164"/>
      <c r="N563" s="160"/>
      <c r="O563" s="160"/>
      <c r="P563" s="160"/>
      <c r="Q563" s="160"/>
      <c r="R563" s="160"/>
      <c r="S563" s="160"/>
      <c r="T563" s="165"/>
      <c r="AT563" s="166" t="s">
        <v>147</v>
      </c>
      <c r="AU563" s="166" t="s">
        <v>82</v>
      </c>
      <c r="AV563" s="166" t="s">
        <v>20</v>
      </c>
      <c r="AW563" s="166" t="s">
        <v>97</v>
      </c>
      <c r="AX563" s="166" t="s">
        <v>73</v>
      </c>
      <c r="AY563" s="166" t="s">
        <v>139</v>
      </c>
    </row>
    <row r="564" spans="2:51" s="6" customFormat="1" ht="15.75" customHeight="1">
      <c r="B564" s="159"/>
      <c r="C564" s="160"/>
      <c r="D564" s="169" t="s">
        <v>147</v>
      </c>
      <c r="E564" s="160"/>
      <c r="F564" s="162" t="s">
        <v>1482</v>
      </c>
      <c r="G564" s="160"/>
      <c r="H564" s="160"/>
      <c r="J564" s="160"/>
      <c r="K564" s="160"/>
      <c r="L564" s="163"/>
      <c r="M564" s="164"/>
      <c r="N564" s="160"/>
      <c r="O564" s="160"/>
      <c r="P564" s="160"/>
      <c r="Q564" s="160"/>
      <c r="R564" s="160"/>
      <c r="S564" s="160"/>
      <c r="T564" s="165"/>
      <c r="AT564" s="166" t="s">
        <v>147</v>
      </c>
      <c r="AU564" s="166" t="s">
        <v>82</v>
      </c>
      <c r="AV564" s="166" t="s">
        <v>20</v>
      </c>
      <c r="AW564" s="166" t="s">
        <v>97</v>
      </c>
      <c r="AX564" s="166" t="s">
        <v>73</v>
      </c>
      <c r="AY564" s="166" t="s">
        <v>139</v>
      </c>
    </row>
    <row r="565" spans="2:51" s="6" customFormat="1" ht="15.75" customHeight="1">
      <c r="B565" s="167"/>
      <c r="C565" s="168"/>
      <c r="D565" s="169" t="s">
        <v>147</v>
      </c>
      <c r="E565" s="168"/>
      <c r="F565" s="170" t="s">
        <v>1483</v>
      </c>
      <c r="G565" s="168"/>
      <c r="H565" s="171">
        <v>2.45</v>
      </c>
      <c r="J565" s="168"/>
      <c r="K565" s="168"/>
      <c r="L565" s="172"/>
      <c r="M565" s="173"/>
      <c r="N565" s="168"/>
      <c r="O565" s="168"/>
      <c r="P565" s="168"/>
      <c r="Q565" s="168"/>
      <c r="R565" s="168"/>
      <c r="S565" s="168"/>
      <c r="T565" s="174"/>
      <c r="AT565" s="175" t="s">
        <v>147</v>
      </c>
      <c r="AU565" s="175" t="s">
        <v>82</v>
      </c>
      <c r="AV565" s="175" t="s">
        <v>82</v>
      </c>
      <c r="AW565" s="175" t="s">
        <v>97</v>
      </c>
      <c r="AX565" s="175" t="s">
        <v>73</v>
      </c>
      <c r="AY565" s="175" t="s">
        <v>139</v>
      </c>
    </row>
    <row r="566" spans="2:51" s="6" customFormat="1" ht="15.75" customHeight="1">
      <c r="B566" s="159"/>
      <c r="C566" s="160"/>
      <c r="D566" s="169" t="s">
        <v>147</v>
      </c>
      <c r="E566" s="160"/>
      <c r="F566" s="162" t="s">
        <v>1484</v>
      </c>
      <c r="G566" s="160"/>
      <c r="H566" s="160"/>
      <c r="J566" s="160"/>
      <c r="K566" s="160"/>
      <c r="L566" s="163"/>
      <c r="M566" s="164"/>
      <c r="N566" s="160"/>
      <c r="O566" s="160"/>
      <c r="P566" s="160"/>
      <c r="Q566" s="160"/>
      <c r="R566" s="160"/>
      <c r="S566" s="160"/>
      <c r="T566" s="165"/>
      <c r="AT566" s="166" t="s">
        <v>147</v>
      </c>
      <c r="AU566" s="166" t="s">
        <v>82</v>
      </c>
      <c r="AV566" s="166" t="s">
        <v>20</v>
      </c>
      <c r="AW566" s="166" t="s">
        <v>97</v>
      </c>
      <c r="AX566" s="166" t="s">
        <v>73</v>
      </c>
      <c r="AY566" s="166" t="s">
        <v>139</v>
      </c>
    </row>
    <row r="567" spans="2:51" s="6" customFormat="1" ht="15.75" customHeight="1">
      <c r="B567" s="159"/>
      <c r="C567" s="160"/>
      <c r="D567" s="169" t="s">
        <v>147</v>
      </c>
      <c r="E567" s="160"/>
      <c r="F567" s="162" t="s">
        <v>1485</v>
      </c>
      <c r="G567" s="160"/>
      <c r="H567" s="160"/>
      <c r="J567" s="160"/>
      <c r="K567" s="160"/>
      <c r="L567" s="163"/>
      <c r="M567" s="164"/>
      <c r="N567" s="160"/>
      <c r="O567" s="160"/>
      <c r="P567" s="160"/>
      <c r="Q567" s="160"/>
      <c r="R567" s="160"/>
      <c r="S567" s="160"/>
      <c r="T567" s="165"/>
      <c r="AT567" s="166" t="s">
        <v>147</v>
      </c>
      <c r="AU567" s="166" t="s">
        <v>82</v>
      </c>
      <c r="AV567" s="166" t="s">
        <v>20</v>
      </c>
      <c r="AW567" s="166" t="s">
        <v>97</v>
      </c>
      <c r="AX567" s="166" t="s">
        <v>73</v>
      </c>
      <c r="AY567" s="166" t="s">
        <v>139</v>
      </c>
    </row>
    <row r="568" spans="2:51" s="6" customFormat="1" ht="15.75" customHeight="1">
      <c r="B568" s="167"/>
      <c r="C568" s="168"/>
      <c r="D568" s="169" t="s">
        <v>147</v>
      </c>
      <c r="E568" s="168"/>
      <c r="F568" s="170" t="s">
        <v>1486</v>
      </c>
      <c r="G568" s="168"/>
      <c r="H568" s="171">
        <v>145.23</v>
      </c>
      <c r="J568" s="168"/>
      <c r="K568" s="168"/>
      <c r="L568" s="172"/>
      <c r="M568" s="173"/>
      <c r="N568" s="168"/>
      <c r="O568" s="168"/>
      <c r="P568" s="168"/>
      <c r="Q568" s="168"/>
      <c r="R568" s="168"/>
      <c r="S568" s="168"/>
      <c r="T568" s="174"/>
      <c r="AT568" s="175" t="s">
        <v>147</v>
      </c>
      <c r="AU568" s="175" t="s">
        <v>82</v>
      </c>
      <c r="AV568" s="175" t="s">
        <v>82</v>
      </c>
      <c r="AW568" s="175" t="s">
        <v>97</v>
      </c>
      <c r="AX568" s="175" t="s">
        <v>73</v>
      </c>
      <c r="AY568" s="175" t="s">
        <v>139</v>
      </c>
    </row>
    <row r="569" spans="2:51" s="6" customFormat="1" ht="15.75" customHeight="1">
      <c r="B569" s="159"/>
      <c r="C569" s="160"/>
      <c r="D569" s="169" t="s">
        <v>147</v>
      </c>
      <c r="E569" s="160"/>
      <c r="F569" s="162" t="s">
        <v>1487</v>
      </c>
      <c r="G569" s="160"/>
      <c r="H569" s="160"/>
      <c r="J569" s="160"/>
      <c r="K569" s="160"/>
      <c r="L569" s="163"/>
      <c r="M569" s="164"/>
      <c r="N569" s="160"/>
      <c r="O569" s="160"/>
      <c r="P569" s="160"/>
      <c r="Q569" s="160"/>
      <c r="R569" s="160"/>
      <c r="S569" s="160"/>
      <c r="T569" s="165"/>
      <c r="AT569" s="166" t="s">
        <v>147</v>
      </c>
      <c r="AU569" s="166" t="s">
        <v>82</v>
      </c>
      <c r="AV569" s="166" t="s">
        <v>20</v>
      </c>
      <c r="AW569" s="166" t="s">
        <v>97</v>
      </c>
      <c r="AX569" s="166" t="s">
        <v>73</v>
      </c>
      <c r="AY569" s="166" t="s">
        <v>139</v>
      </c>
    </row>
    <row r="570" spans="2:51" s="6" customFormat="1" ht="15.75" customHeight="1">
      <c r="B570" s="167"/>
      <c r="C570" s="168"/>
      <c r="D570" s="169" t="s">
        <v>147</v>
      </c>
      <c r="E570" s="168"/>
      <c r="F570" s="170" t="s">
        <v>1488</v>
      </c>
      <c r="G570" s="168"/>
      <c r="H570" s="171">
        <v>92.7</v>
      </c>
      <c r="J570" s="168"/>
      <c r="K570" s="168"/>
      <c r="L570" s="172"/>
      <c r="M570" s="173"/>
      <c r="N570" s="168"/>
      <c r="O570" s="168"/>
      <c r="P570" s="168"/>
      <c r="Q570" s="168"/>
      <c r="R570" s="168"/>
      <c r="S570" s="168"/>
      <c r="T570" s="174"/>
      <c r="AT570" s="175" t="s">
        <v>147</v>
      </c>
      <c r="AU570" s="175" t="s">
        <v>82</v>
      </c>
      <c r="AV570" s="175" t="s">
        <v>82</v>
      </c>
      <c r="AW570" s="175" t="s">
        <v>97</v>
      </c>
      <c r="AX570" s="175" t="s">
        <v>73</v>
      </c>
      <c r="AY570" s="175" t="s">
        <v>139</v>
      </c>
    </row>
    <row r="571" spans="2:51" s="6" customFormat="1" ht="15.75" customHeight="1">
      <c r="B571" s="167"/>
      <c r="C571" s="168"/>
      <c r="D571" s="169" t="s">
        <v>147</v>
      </c>
      <c r="E571" s="168"/>
      <c r="F571" s="170" t="s">
        <v>1489</v>
      </c>
      <c r="G571" s="168"/>
      <c r="H571" s="171">
        <v>0.62</v>
      </c>
      <c r="J571" s="168"/>
      <c r="K571" s="168"/>
      <c r="L571" s="172"/>
      <c r="M571" s="173"/>
      <c r="N571" s="168"/>
      <c r="O571" s="168"/>
      <c r="P571" s="168"/>
      <c r="Q571" s="168"/>
      <c r="R571" s="168"/>
      <c r="S571" s="168"/>
      <c r="T571" s="174"/>
      <c r="AT571" s="175" t="s">
        <v>147</v>
      </c>
      <c r="AU571" s="175" t="s">
        <v>82</v>
      </c>
      <c r="AV571" s="175" t="s">
        <v>82</v>
      </c>
      <c r="AW571" s="175" t="s">
        <v>97</v>
      </c>
      <c r="AX571" s="175" t="s">
        <v>73</v>
      </c>
      <c r="AY571" s="175" t="s">
        <v>139</v>
      </c>
    </row>
    <row r="572" spans="2:51" s="6" customFormat="1" ht="15.75" customHeight="1">
      <c r="B572" s="176"/>
      <c r="C572" s="177"/>
      <c r="D572" s="169" t="s">
        <v>147</v>
      </c>
      <c r="E572" s="177"/>
      <c r="F572" s="178" t="s">
        <v>179</v>
      </c>
      <c r="G572" s="177"/>
      <c r="H572" s="179">
        <v>241</v>
      </c>
      <c r="J572" s="177"/>
      <c r="K572" s="177"/>
      <c r="L572" s="180"/>
      <c r="M572" s="181"/>
      <c r="N572" s="177"/>
      <c r="O572" s="177"/>
      <c r="P572" s="177"/>
      <c r="Q572" s="177"/>
      <c r="R572" s="177"/>
      <c r="S572" s="177"/>
      <c r="T572" s="182"/>
      <c r="AT572" s="183" t="s">
        <v>147</v>
      </c>
      <c r="AU572" s="183" t="s">
        <v>82</v>
      </c>
      <c r="AV572" s="183" t="s">
        <v>145</v>
      </c>
      <c r="AW572" s="183" t="s">
        <v>97</v>
      </c>
      <c r="AX572" s="183" t="s">
        <v>20</v>
      </c>
      <c r="AY572" s="183" t="s">
        <v>139</v>
      </c>
    </row>
    <row r="573" spans="2:63" s="134" customFormat="1" ht="37.5" customHeight="1">
      <c r="B573" s="135"/>
      <c r="C573" s="136"/>
      <c r="D573" s="136" t="s">
        <v>72</v>
      </c>
      <c r="E573" s="137" t="s">
        <v>950</v>
      </c>
      <c r="F573" s="137" t="s">
        <v>951</v>
      </c>
      <c r="G573" s="136"/>
      <c r="H573" s="136"/>
      <c r="J573" s="138">
        <f>$BK$573</f>
        <v>0</v>
      </c>
      <c r="K573" s="136"/>
      <c r="L573" s="139"/>
      <c r="M573" s="140"/>
      <c r="N573" s="136"/>
      <c r="O573" s="136"/>
      <c r="P573" s="141">
        <f>$P$574</f>
        <v>0</v>
      </c>
      <c r="Q573" s="136"/>
      <c r="R573" s="141">
        <f>$R$574</f>
        <v>0</v>
      </c>
      <c r="S573" s="136"/>
      <c r="T573" s="142">
        <f>$T$574</f>
        <v>0</v>
      </c>
      <c r="AR573" s="143" t="s">
        <v>169</v>
      </c>
      <c r="AT573" s="143" t="s">
        <v>72</v>
      </c>
      <c r="AU573" s="143" t="s">
        <v>73</v>
      </c>
      <c r="AY573" s="143" t="s">
        <v>139</v>
      </c>
      <c r="BK573" s="144">
        <f>$BK$574</f>
        <v>0</v>
      </c>
    </row>
    <row r="574" spans="2:65" s="6" customFormat="1" ht="15.75" customHeight="1">
      <c r="B574" s="23"/>
      <c r="C574" s="147" t="s">
        <v>661</v>
      </c>
      <c r="D574" s="147" t="s">
        <v>141</v>
      </c>
      <c r="E574" s="148" t="s">
        <v>953</v>
      </c>
      <c r="F574" s="149" t="s">
        <v>954</v>
      </c>
      <c r="G574" s="150" t="s">
        <v>955</v>
      </c>
      <c r="H574" s="202"/>
      <c r="I574" s="152"/>
      <c r="J574" s="153">
        <f>ROUND($I$574*$H$574,2)</f>
        <v>0</v>
      </c>
      <c r="K574" s="149"/>
      <c r="L574" s="43"/>
      <c r="M574" s="154"/>
      <c r="N574" s="155" t="s">
        <v>44</v>
      </c>
      <c r="O574" s="24"/>
      <c r="P574" s="156">
        <f>$O$574*$H$574</f>
        <v>0</v>
      </c>
      <c r="Q574" s="156">
        <v>0</v>
      </c>
      <c r="R574" s="156">
        <f>$Q$574*$H$574</f>
        <v>0</v>
      </c>
      <c r="S574" s="156">
        <v>0</v>
      </c>
      <c r="T574" s="157">
        <f>$S$574*$H$574</f>
        <v>0</v>
      </c>
      <c r="AR574" s="93" t="s">
        <v>145</v>
      </c>
      <c r="AT574" s="93" t="s">
        <v>141</v>
      </c>
      <c r="AU574" s="93" t="s">
        <v>20</v>
      </c>
      <c r="AY574" s="6" t="s">
        <v>139</v>
      </c>
      <c r="BE574" s="158">
        <f>IF($N$574="základní",$J$574,0)</f>
        <v>0</v>
      </c>
      <c r="BF574" s="158">
        <f>IF($N$574="snížená",$J$574,0)</f>
        <v>0</v>
      </c>
      <c r="BG574" s="158">
        <f>IF($N$574="zákl. přenesená",$J$574,0)</f>
        <v>0</v>
      </c>
      <c r="BH574" s="158">
        <f>IF($N$574="sníž. přenesená",$J$574,0)</f>
        <v>0</v>
      </c>
      <c r="BI574" s="158">
        <f>IF($N$574="nulová",$J$574,0)</f>
        <v>0</v>
      </c>
      <c r="BJ574" s="93" t="s">
        <v>20</v>
      </c>
      <c r="BK574" s="158">
        <f>ROUND($I$574*$H$574,2)</f>
        <v>0</v>
      </c>
      <c r="BL574" s="93" t="s">
        <v>145</v>
      </c>
      <c r="BM574" s="93" t="s">
        <v>1490</v>
      </c>
    </row>
    <row r="575" spans="2:63" s="134" customFormat="1" ht="37.5" customHeight="1">
      <c r="B575" s="135"/>
      <c r="C575" s="136"/>
      <c r="D575" s="136" t="s">
        <v>72</v>
      </c>
      <c r="E575" s="137" t="s">
        <v>957</v>
      </c>
      <c r="F575" s="137" t="s">
        <v>958</v>
      </c>
      <c r="G575" s="136"/>
      <c r="H575" s="136"/>
      <c r="J575" s="138">
        <f>$BK$575</f>
        <v>0</v>
      </c>
      <c r="K575" s="136"/>
      <c r="L575" s="139"/>
      <c r="M575" s="140"/>
      <c r="N575" s="136"/>
      <c r="O575" s="136"/>
      <c r="P575" s="141">
        <f>SUM($P$576:$P$585)</f>
        <v>0</v>
      </c>
      <c r="Q575" s="136"/>
      <c r="R575" s="141">
        <f>SUM($R$576:$R$585)</f>
        <v>0</v>
      </c>
      <c r="S575" s="136"/>
      <c r="T575" s="142">
        <f>SUM($T$576:$T$585)</f>
        <v>0</v>
      </c>
      <c r="AR575" s="143" t="s">
        <v>145</v>
      </c>
      <c r="AT575" s="143" t="s">
        <v>72</v>
      </c>
      <c r="AU575" s="143" t="s">
        <v>73</v>
      </c>
      <c r="AY575" s="143" t="s">
        <v>139</v>
      </c>
      <c r="BK575" s="144">
        <f>SUM($BK$576:$BK$585)</f>
        <v>0</v>
      </c>
    </row>
    <row r="576" spans="2:65" s="6" customFormat="1" ht="15.75" customHeight="1">
      <c r="B576" s="23"/>
      <c r="C576" s="150" t="s">
        <v>666</v>
      </c>
      <c r="D576" s="150" t="s">
        <v>141</v>
      </c>
      <c r="E576" s="148" t="s">
        <v>960</v>
      </c>
      <c r="F576" s="149" t="s">
        <v>961</v>
      </c>
      <c r="G576" s="150" t="s">
        <v>641</v>
      </c>
      <c r="H576" s="151">
        <v>1</v>
      </c>
      <c r="I576" s="152"/>
      <c r="J576" s="153">
        <f>ROUND($I$576*$H$576,2)</f>
        <v>0</v>
      </c>
      <c r="K576" s="149"/>
      <c r="L576" s="43"/>
      <c r="M576" s="154"/>
      <c r="N576" s="155" t="s">
        <v>44</v>
      </c>
      <c r="O576" s="24"/>
      <c r="P576" s="156">
        <f>$O$576*$H$576</f>
        <v>0</v>
      </c>
      <c r="Q576" s="156">
        <v>0</v>
      </c>
      <c r="R576" s="156">
        <f>$Q$576*$H$576</f>
        <v>0</v>
      </c>
      <c r="S576" s="156">
        <v>0</v>
      </c>
      <c r="T576" s="157">
        <f>$S$576*$H$576</f>
        <v>0</v>
      </c>
      <c r="AR576" s="93" t="s">
        <v>962</v>
      </c>
      <c r="AT576" s="93" t="s">
        <v>141</v>
      </c>
      <c r="AU576" s="93" t="s">
        <v>20</v>
      </c>
      <c r="AY576" s="93" t="s">
        <v>139</v>
      </c>
      <c r="BE576" s="158">
        <f>IF($N$576="základní",$J$576,0)</f>
        <v>0</v>
      </c>
      <c r="BF576" s="158">
        <f>IF($N$576="snížená",$J$576,0)</f>
        <v>0</v>
      </c>
      <c r="BG576" s="158">
        <f>IF($N$576="zákl. přenesená",$J$576,0)</f>
        <v>0</v>
      </c>
      <c r="BH576" s="158">
        <f>IF($N$576="sníž. přenesená",$J$576,0)</f>
        <v>0</v>
      </c>
      <c r="BI576" s="158">
        <f>IF($N$576="nulová",$J$576,0)</f>
        <v>0</v>
      </c>
      <c r="BJ576" s="93" t="s">
        <v>20</v>
      </c>
      <c r="BK576" s="158">
        <f>ROUND($I$576*$H$576,2)</f>
        <v>0</v>
      </c>
      <c r="BL576" s="93" t="s">
        <v>962</v>
      </c>
      <c r="BM576" s="93" t="s">
        <v>1491</v>
      </c>
    </row>
    <row r="577" spans="2:65" s="6" customFormat="1" ht="15.75" customHeight="1">
      <c r="B577" s="23"/>
      <c r="C577" s="150" t="s">
        <v>670</v>
      </c>
      <c r="D577" s="150" t="s">
        <v>141</v>
      </c>
      <c r="E577" s="148" t="s">
        <v>965</v>
      </c>
      <c r="F577" s="149" t="s">
        <v>966</v>
      </c>
      <c r="G577" s="150" t="s">
        <v>641</v>
      </c>
      <c r="H577" s="151">
        <v>1</v>
      </c>
      <c r="I577" s="152"/>
      <c r="J577" s="153">
        <f>ROUND($I$577*$H$577,2)</f>
        <v>0</v>
      </c>
      <c r="K577" s="149"/>
      <c r="L577" s="43"/>
      <c r="M577" s="154"/>
      <c r="N577" s="155" t="s">
        <v>44</v>
      </c>
      <c r="O577" s="24"/>
      <c r="P577" s="156">
        <f>$O$577*$H$577</f>
        <v>0</v>
      </c>
      <c r="Q577" s="156">
        <v>0</v>
      </c>
      <c r="R577" s="156">
        <f>$Q$577*$H$577</f>
        <v>0</v>
      </c>
      <c r="S577" s="156">
        <v>0</v>
      </c>
      <c r="T577" s="157">
        <f>$S$577*$H$577</f>
        <v>0</v>
      </c>
      <c r="AR577" s="93" t="s">
        <v>962</v>
      </c>
      <c r="AT577" s="93" t="s">
        <v>141</v>
      </c>
      <c r="AU577" s="93" t="s">
        <v>20</v>
      </c>
      <c r="AY577" s="93" t="s">
        <v>139</v>
      </c>
      <c r="BE577" s="158">
        <f>IF($N$577="základní",$J$577,0)</f>
        <v>0</v>
      </c>
      <c r="BF577" s="158">
        <f>IF($N$577="snížená",$J$577,0)</f>
        <v>0</v>
      </c>
      <c r="BG577" s="158">
        <f>IF($N$577="zákl. přenesená",$J$577,0)</f>
        <v>0</v>
      </c>
      <c r="BH577" s="158">
        <f>IF($N$577="sníž. přenesená",$J$577,0)</f>
        <v>0</v>
      </c>
      <c r="BI577" s="158">
        <f>IF($N$577="nulová",$J$577,0)</f>
        <v>0</v>
      </c>
      <c r="BJ577" s="93" t="s">
        <v>20</v>
      </c>
      <c r="BK577" s="158">
        <f>ROUND($I$577*$H$577,2)</f>
        <v>0</v>
      </c>
      <c r="BL577" s="93" t="s">
        <v>962</v>
      </c>
      <c r="BM577" s="93" t="s">
        <v>1492</v>
      </c>
    </row>
    <row r="578" spans="2:65" s="6" customFormat="1" ht="15.75" customHeight="1">
      <c r="B578" s="23"/>
      <c r="C578" s="150" t="s">
        <v>675</v>
      </c>
      <c r="D578" s="150" t="s">
        <v>141</v>
      </c>
      <c r="E578" s="148" t="s">
        <v>969</v>
      </c>
      <c r="F578" s="149" t="s">
        <v>970</v>
      </c>
      <c r="G578" s="150" t="s">
        <v>641</v>
      </c>
      <c r="H578" s="151">
        <v>1</v>
      </c>
      <c r="I578" s="152"/>
      <c r="J578" s="153">
        <f>ROUND($I$578*$H$578,2)</f>
        <v>0</v>
      </c>
      <c r="K578" s="149"/>
      <c r="L578" s="43"/>
      <c r="M578" s="154"/>
      <c r="N578" s="155" t="s">
        <v>44</v>
      </c>
      <c r="O578" s="24"/>
      <c r="P578" s="156">
        <f>$O$578*$H$578</f>
        <v>0</v>
      </c>
      <c r="Q578" s="156">
        <v>0</v>
      </c>
      <c r="R578" s="156">
        <f>$Q$578*$H$578</f>
        <v>0</v>
      </c>
      <c r="S578" s="156">
        <v>0</v>
      </c>
      <c r="T578" s="157">
        <f>$S$578*$H$578</f>
        <v>0</v>
      </c>
      <c r="AR578" s="93" t="s">
        <v>962</v>
      </c>
      <c r="AT578" s="93" t="s">
        <v>141</v>
      </c>
      <c r="AU578" s="93" t="s">
        <v>20</v>
      </c>
      <c r="AY578" s="93" t="s">
        <v>139</v>
      </c>
      <c r="BE578" s="158">
        <f>IF($N$578="základní",$J$578,0)</f>
        <v>0</v>
      </c>
      <c r="BF578" s="158">
        <f>IF($N$578="snížená",$J$578,0)</f>
        <v>0</v>
      </c>
      <c r="BG578" s="158">
        <f>IF($N$578="zákl. přenesená",$J$578,0)</f>
        <v>0</v>
      </c>
      <c r="BH578" s="158">
        <f>IF($N$578="sníž. přenesená",$J$578,0)</f>
        <v>0</v>
      </c>
      <c r="BI578" s="158">
        <f>IF($N$578="nulová",$J$578,0)</f>
        <v>0</v>
      </c>
      <c r="BJ578" s="93" t="s">
        <v>20</v>
      </c>
      <c r="BK578" s="158">
        <f>ROUND($I$578*$H$578,2)</f>
        <v>0</v>
      </c>
      <c r="BL578" s="93" t="s">
        <v>962</v>
      </c>
      <c r="BM578" s="93" t="s">
        <v>1493</v>
      </c>
    </row>
    <row r="579" spans="2:65" s="6" customFormat="1" ht="15.75" customHeight="1">
      <c r="B579" s="23"/>
      <c r="C579" s="150" t="s">
        <v>683</v>
      </c>
      <c r="D579" s="150" t="s">
        <v>141</v>
      </c>
      <c r="E579" s="148" t="s">
        <v>973</v>
      </c>
      <c r="F579" s="149" t="s">
        <v>974</v>
      </c>
      <c r="G579" s="150" t="s">
        <v>641</v>
      </c>
      <c r="H579" s="151">
        <v>1</v>
      </c>
      <c r="I579" s="152"/>
      <c r="J579" s="153">
        <f>ROUND($I$579*$H$579,2)</f>
        <v>0</v>
      </c>
      <c r="K579" s="149"/>
      <c r="L579" s="43"/>
      <c r="M579" s="154"/>
      <c r="N579" s="155" t="s">
        <v>44</v>
      </c>
      <c r="O579" s="24"/>
      <c r="P579" s="156">
        <f>$O$579*$H$579</f>
        <v>0</v>
      </c>
      <c r="Q579" s="156">
        <v>0</v>
      </c>
      <c r="R579" s="156">
        <f>$Q$579*$H$579</f>
        <v>0</v>
      </c>
      <c r="S579" s="156">
        <v>0</v>
      </c>
      <c r="T579" s="157">
        <f>$S$579*$H$579</f>
        <v>0</v>
      </c>
      <c r="AR579" s="93" t="s">
        <v>962</v>
      </c>
      <c r="AT579" s="93" t="s">
        <v>141</v>
      </c>
      <c r="AU579" s="93" t="s">
        <v>20</v>
      </c>
      <c r="AY579" s="93" t="s">
        <v>139</v>
      </c>
      <c r="BE579" s="158">
        <f>IF($N$579="základní",$J$579,0)</f>
        <v>0</v>
      </c>
      <c r="BF579" s="158">
        <f>IF($N$579="snížená",$J$579,0)</f>
        <v>0</v>
      </c>
      <c r="BG579" s="158">
        <f>IF($N$579="zákl. přenesená",$J$579,0)</f>
        <v>0</v>
      </c>
      <c r="BH579" s="158">
        <f>IF($N$579="sníž. přenesená",$J$579,0)</f>
        <v>0</v>
      </c>
      <c r="BI579" s="158">
        <f>IF($N$579="nulová",$J$579,0)</f>
        <v>0</v>
      </c>
      <c r="BJ579" s="93" t="s">
        <v>20</v>
      </c>
      <c r="BK579" s="158">
        <f>ROUND($I$579*$H$579,2)</f>
        <v>0</v>
      </c>
      <c r="BL579" s="93" t="s">
        <v>962</v>
      </c>
      <c r="BM579" s="93" t="s">
        <v>1494</v>
      </c>
    </row>
    <row r="580" spans="2:65" s="6" customFormat="1" ht="15.75" customHeight="1">
      <c r="B580" s="23"/>
      <c r="C580" s="150" t="s">
        <v>689</v>
      </c>
      <c r="D580" s="150" t="s">
        <v>141</v>
      </c>
      <c r="E580" s="148" t="s">
        <v>977</v>
      </c>
      <c r="F580" s="149" t="s">
        <v>978</v>
      </c>
      <c r="G580" s="150" t="s">
        <v>641</v>
      </c>
      <c r="H580" s="151">
        <v>1</v>
      </c>
      <c r="I580" s="152"/>
      <c r="J580" s="153">
        <f>ROUND($I$580*$H$580,2)</f>
        <v>0</v>
      </c>
      <c r="K580" s="149"/>
      <c r="L580" s="43"/>
      <c r="M580" s="154"/>
      <c r="N580" s="155" t="s">
        <v>44</v>
      </c>
      <c r="O580" s="24"/>
      <c r="P580" s="156">
        <f>$O$580*$H$580</f>
        <v>0</v>
      </c>
      <c r="Q580" s="156">
        <v>0</v>
      </c>
      <c r="R580" s="156">
        <f>$Q$580*$H$580</f>
        <v>0</v>
      </c>
      <c r="S580" s="156">
        <v>0</v>
      </c>
      <c r="T580" s="157">
        <f>$S$580*$H$580</f>
        <v>0</v>
      </c>
      <c r="AR580" s="93" t="s">
        <v>962</v>
      </c>
      <c r="AT580" s="93" t="s">
        <v>141</v>
      </c>
      <c r="AU580" s="93" t="s">
        <v>20</v>
      </c>
      <c r="AY580" s="93" t="s">
        <v>139</v>
      </c>
      <c r="BE580" s="158">
        <f>IF($N$580="základní",$J$580,0)</f>
        <v>0</v>
      </c>
      <c r="BF580" s="158">
        <f>IF($N$580="snížená",$J$580,0)</f>
        <v>0</v>
      </c>
      <c r="BG580" s="158">
        <f>IF($N$580="zákl. přenesená",$J$580,0)</f>
        <v>0</v>
      </c>
      <c r="BH580" s="158">
        <f>IF($N$580="sníž. přenesená",$J$580,0)</f>
        <v>0</v>
      </c>
      <c r="BI580" s="158">
        <f>IF($N$580="nulová",$J$580,0)</f>
        <v>0</v>
      </c>
      <c r="BJ580" s="93" t="s">
        <v>20</v>
      </c>
      <c r="BK580" s="158">
        <f>ROUND($I$580*$H$580,2)</f>
        <v>0</v>
      </c>
      <c r="BL580" s="93" t="s">
        <v>962</v>
      </c>
      <c r="BM580" s="93" t="s">
        <v>1495</v>
      </c>
    </row>
    <row r="581" spans="2:65" s="6" customFormat="1" ht="15.75" customHeight="1">
      <c r="B581" s="23"/>
      <c r="C581" s="150" t="s">
        <v>699</v>
      </c>
      <c r="D581" s="150" t="s">
        <v>141</v>
      </c>
      <c r="E581" s="148" t="s">
        <v>981</v>
      </c>
      <c r="F581" s="149" t="s">
        <v>982</v>
      </c>
      <c r="G581" s="150" t="s">
        <v>641</v>
      </c>
      <c r="H581" s="151">
        <v>1</v>
      </c>
      <c r="I581" s="152"/>
      <c r="J581" s="153">
        <f>ROUND($I$581*$H$581,2)</f>
        <v>0</v>
      </c>
      <c r="K581" s="149"/>
      <c r="L581" s="43"/>
      <c r="M581" s="154"/>
      <c r="N581" s="155" t="s">
        <v>44</v>
      </c>
      <c r="O581" s="24"/>
      <c r="P581" s="156">
        <f>$O$581*$H$581</f>
        <v>0</v>
      </c>
      <c r="Q581" s="156">
        <v>0</v>
      </c>
      <c r="R581" s="156">
        <f>$Q$581*$H$581</f>
        <v>0</v>
      </c>
      <c r="S581" s="156">
        <v>0</v>
      </c>
      <c r="T581" s="157">
        <f>$S$581*$H$581</f>
        <v>0</v>
      </c>
      <c r="AR581" s="93" t="s">
        <v>962</v>
      </c>
      <c r="AT581" s="93" t="s">
        <v>141</v>
      </c>
      <c r="AU581" s="93" t="s">
        <v>20</v>
      </c>
      <c r="AY581" s="93" t="s">
        <v>139</v>
      </c>
      <c r="BE581" s="158">
        <f>IF($N$581="základní",$J$581,0)</f>
        <v>0</v>
      </c>
      <c r="BF581" s="158">
        <f>IF($N$581="snížená",$J$581,0)</f>
        <v>0</v>
      </c>
      <c r="BG581" s="158">
        <f>IF($N$581="zákl. přenesená",$J$581,0)</f>
        <v>0</v>
      </c>
      <c r="BH581" s="158">
        <f>IF($N$581="sníž. přenesená",$J$581,0)</f>
        <v>0</v>
      </c>
      <c r="BI581" s="158">
        <f>IF($N$581="nulová",$J$581,0)</f>
        <v>0</v>
      </c>
      <c r="BJ581" s="93" t="s">
        <v>20</v>
      </c>
      <c r="BK581" s="158">
        <f>ROUND($I$581*$H$581,2)</f>
        <v>0</v>
      </c>
      <c r="BL581" s="93" t="s">
        <v>962</v>
      </c>
      <c r="BM581" s="93" t="s">
        <v>1496</v>
      </c>
    </row>
    <row r="582" spans="2:65" s="6" customFormat="1" ht="15.75" customHeight="1">
      <c r="B582" s="23"/>
      <c r="C582" s="150" t="s">
        <v>705</v>
      </c>
      <c r="D582" s="150" t="s">
        <v>141</v>
      </c>
      <c r="E582" s="148" t="s">
        <v>985</v>
      </c>
      <c r="F582" s="149" t="s">
        <v>986</v>
      </c>
      <c r="G582" s="150" t="s">
        <v>641</v>
      </c>
      <c r="H582" s="151">
        <v>1</v>
      </c>
      <c r="I582" s="152"/>
      <c r="J582" s="153">
        <f>ROUND($I$582*$H$582,2)</f>
        <v>0</v>
      </c>
      <c r="K582" s="149"/>
      <c r="L582" s="43"/>
      <c r="M582" s="154"/>
      <c r="N582" s="155" t="s">
        <v>44</v>
      </c>
      <c r="O582" s="24"/>
      <c r="P582" s="156">
        <f>$O$582*$H$582</f>
        <v>0</v>
      </c>
      <c r="Q582" s="156">
        <v>0</v>
      </c>
      <c r="R582" s="156">
        <f>$Q$582*$H$582</f>
        <v>0</v>
      </c>
      <c r="S582" s="156">
        <v>0</v>
      </c>
      <c r="T582" s="157">
        <f>$S$582*$H$582</f>
        <v>0</v>
      </c>
      <c r="AR582" s="93" t="s">
        <v>962</v>
      </c>
      <c r="AT582" s="93" t="s">
        <v>141</v>
      </c>
      <c r="AU582" s="93" t="s">
        <v>20</v>
      </c>
      <c r="AY582" s="93" t="s">
        <v>139</v>
      </c>
      <c r="BE582" s="158">
        <f>IF($N$582="základní",$J$582,0)</f>
        <v>0</v>
      </c>
      <c r="BF582" s="158">
        <f>IF($N$582="snížená",$J$582,0)</f>
        <v>0</v>
      </c>
      <c r="BG582" s="158">
        <f>IF($N$582="zákl. přenesená",$J$582,0)</f>
        <v>0</v>
      </c>
      <c r="BH582" s="158">
        <f>IF($N$582="sníž. přenesená",$J$582,0)</f>
        <v>0</v>
      </c>
      <c r="BI582" s="158">
        <f>IF($N$582="nulová",$J$582,0)</f>
        <v>0</v>
      </c>
      <c r="BJ582" s="93" t="s">
        <v>20</v>
      </c>
      <c r="BK582" s="158">
        <f>ROUND($I$582*$H$582,2)</f>
        <v>0</v>
      </c>
      <c r="BL582" s="93" t="s">
        <v>962</v>
      </c>
      <c r="BM582" s="93" t="s">
        <v>1497</v>
      </c>
    </row>
    <row r="583" spans="2:65" s="6" customFormat="1" ht="15.75" customHeight="1">
      <c r="B583" s="23"/>
      <c r="C583" s="150" t="s">
        <v>681</v>
      </c>
      <c r="D583" s="150" t="s">
        <v>141</v>
      </c>
      <c r="E583" s="148" t="s">
        <v>989</v>
      </c>
      <c r="F583" s="149" t="s">
        <v>990</v>
      </c>
      <c r="G583" s="150" t="s">
        <v>641</v>
      </c>
      <c r="H583" s="151">
        <v>1</v>
      </c>
      <c r="I583" s="152"/>
      <c r="J583" s="153">
        <f>ROUND($I$583*$H$583,2)</f>
        <v>0</v>
      </c>
      <c r="K583" s="149"/>
      <c r="L583" s="43"/>
      <c r="M583" s="154"/>
      <c r="N583" s="155" t="s">
        <v>44</v>
      </c>
      <c r="O583" s="24"/>
      <c r="P583" s="156">
        <f>$O$583*$H$583</f>
        <v>0</v>
      </c>
      <c r="Q583" s="156">
        <v>0</v>
      </c>
      <c r="R583" s="156">
        <f>$Q$583*$H$583</f>
        <v>0</v>
      </c>
      <c r="S583" s="156">
        <v>0</v>
      </c>
      <c r="T583" s="157">
        <f>$S$583*$H$583</f>
        <v>0</v>
      </c>
      <c r="AR583" s="93" t="s">
        <v>962</v>
      </c>
      <c r="AT583" s="93" t="s">
        <v>141</v>
      </c>
      <c r="AU583" s="93" t="s">
        <v>20</v>
      </c>
      <c r="AY583" s="93" t="s">
        <v>139</v>
      </c>
      <c r="BE583" s="158">
        <f>IF($N$583="základní",$J$583,0)</f>
        <v>0</v>
      </c>
      <c r="BF583" s="158">
        <f>IF($N$583="snížená",$J$583,0)</f>
        <v>0</v>
      </c>
      <c r="BG583" s="158">
        <f>IF($N$583="zákl. přenesená",$J$583,0)</f>
        <v>0</v>
      </c>
      <c r="BH583" s="158">
        <f>IF($N$583="sníž. přenesená",$J$583,0)</f>
        <v>0</v>
      </c>
      <c r="BI583" s="158">
        <f>IF($N$583="nulová",$J$583,0)</f>
        <v>0</v>
      </c>
      <c r="BJ583" s="93" t="s">
        <v>20</v>
      </c>
      <c r="BK583" s="158">
        <f>ROUND($I$583*$H$583,2)</f>
        <v>0</v>
      </c>
      <c r="BL583" s="93" t="s">
        <v>962</v>
      </c>
      <c r="BM583" s="93" t="s">
        <v>1498</v>
      </c>
    </row>
    <row r="584" spans="2:65" s="6" customFormat="1" ht="15.75" customHeight="1">
      <c r="B584" s="23"/>
      <c r="C584" s="150" t="s">
        <v>716</v>
      </c>
      <c r="D584" s="150" t="s">
        <v>141</v>
      </c>
      <c r="E584" s="148" t="s">
        <v>993</v>
      </c>
      <c r="F584" s="149" t="s">
        <v>1499</v>
      </c>
      <c r="G584" s="150" t="s">
        <v>641</v>
      </c>
      <c r="H584" s="151">
        <v>1</v>
      </c>
      <c r="I584" s="152"/>
      <c r="J584" s="153">
        <f>ROUND($I$584*$H$584,2)</f>
        <v>0</v>
      </c>
      <c r="K584" s="149"/>
      <c r="L584" s="43"/>
      <c r="M584" s="154"/>
      <c r="N584" s="155" t="s">
        <v>44</v>
      </c>
      <c r="O584" s="24"/>
      <c r="P584" s="156">
        <f>$O$584*$H$584</f>
        <v>0</v>
      </c>
      <c r="Q584" s="156">
        <v>0</v>
      </c>
      <c r="R584" s="156">
        <f>$Q$584*$H$584</f>
        <v>0</v>
      </c>
      <c r="S584" s="156">
        <v>0</v>
      </c>
      <c r="T584" s="157">
        <f>$S$584*$H$584</f>
        <v>0</v>
      </c>
      <c r="AR584" s="93" t="s">
        <v>962</v>
      </c>
      <c r="AT584" s="93" t="s">
        <v>141</v>
      </c>
      <c r="AU584" s="93" t="s">
        <v>20</v>
      </c>
      <c r="AY584" s="93" t="s">
        <v>139</v>
      </c>
      <c r="BE584" s="158">
        <f>IF($N$584="základní",$J$584,0)</f>
        <v>0</v>
      </c>
      <c r="BF584" s="158">
        <f>IF($N$584="snížená",$J$584,0)</f>
        <v>0</v>
      </c>
      <c r="BG584" s="158">
        <f>IF($N$584="zákl. přenesená",$J$584,0)</f>
        <v>0</v>
      </c>
      <c r="BH584" s="158">
        <f>IF($N$584="sníž. přenesená",$J$584,0)</f>
        <v>0</v>
      </c>
      <c r="BI584" s="158">
        <f>IF($N$584="nulová",$J$584,0)</f>
        <v>0</v>
      </c>
      <c r="BJ584" s="93" t="s">
        <v>20</v>
      </c>
      <c r="BK584" s="158">
        <f>ROUND($I$584*$H$584,2)</f>
        <v>0</v>
      </c>
      <c r="BL584" s="93" t="s">
        <v>962</v>
      </c>
      <c r="BM584" s="93" t="s">
        <v>1500</v>
      </c>
    </row>
    <row r="585" spans="2:65" s="6" customFormat="1" ht="15.75" customHeight="1">
      <c r="B585" s="23"/>
      <c r="C585" s="150" t="s">
        <v>727</v>
      </c>
      <c r="D585" s="150" t="s">
        <v>141</v>
      </c>
      <c r="E585" s="148" t="s">
        <v>997</v>
      </c>
      <c r="F585" s="149" t="s">
        <v>998</v>
      </c>
      <c r="G585" s="150" t="s">
        <v>641</v>
      </c>
      <c r="H585" s="151">
        <v>1</v>
      </c>
      <c r="I585" s="152"/>
      <c r="J585" s="153">
        <f>ROUND($I$585*$H$585,2)</f>
        <v>0</v>
      </c>
      <c r="K585" s="149"/>
      <c r="L585" s="43"/>
      <c r="M585" s="154"/>
      <c r="N585" s="203" t="s">
        <v>44</v>
      </c>
      <c r="O585" s="204"/>
      <c r="P585" s="205">
        <f>$O$585*$H$585</f>
        <v>0</v>
      </c>
      <c r="Q585" s="205">
        <v>0</v>
      </c>
      <c r="R585" s="205">
        <f>$Q$585*$H$585</f>
        <v>0</v>
      </c>
      <c r="S585" s="205">
        <v>0</v>
      </c>
      <c r="T585" s="206">
        <f>$S$585*$H$585</f>
        <v>0</v>
      </c>
      <c r="AR585" s="93" t="s">
        <v>962</v>
      </c>
      <c r="AT585" s="93" t="s">
        <v>141</v>
      </c>
      <c r="AU585" s="93" t="s">
        <v>20</v>
      </c>
      <c r="AY585" s="93" t="s">
        <v>139</v>
      </c>
      <c r="BE585" s="158">
        <f>IF($N$585="základní",$J$585,0)</f>
        <v>0</v>
      </c>
      <c r="BF585" s="158">
        <f>IF($N$585="snížená",$J$585,0)</f>
        <v>0</v>
      </c>
      <c r="BG585" s="158">
        <f>IF($N$585="zákl. přenesená",$J$585,0)</f>
        <v>0</v>
      </c>
      <c r="BH585" s="158">
        <f>IF($N$585="sníž. přenesená",$J$585,0)</f>
        <v>0</v>
      </c>
      <c r="BI585" s="158">
        <f>IF($N$585="nulová",$J$585,0)</f>
        <v>0</v>
      </c>
      <c r="BJ585" s="93" t="s">
        <v>20</v>
      </c>
      <c r="BK585" s="158">
        <f>ROUND($I$585*$H$585,2)</f>
        <v>0</v>
      </c>
      <c r="BL585" s="93" t="s">
        <v>962</v>
      </c>
      <c r="BM585" s="93" t="s">
        <v>1501</v>
      </c>
    </row>
    <row r="586" spans="2:12" s="6" customFormat="1" ht="7.5" customHeight="1">
      <c r="B586" s="38"/>
      <c r="C586" s="39"/>
      <c r="D586" s="39"/>
      <c r="E586" s="39"/>
      <c r="F586" s="39"/>
      <c r="G586" s="39"/>
      <c r="H586" s="39"/>
      <c r="I586" s="105"/>
      <c r="J586" s="39"/>
      <c r="K586" s="39"/>
      <c r="L586" s="43"/>
    </row>
    <row r="639" s="2" customFormat="1" ht="14.25" customHeight="1"/>
  </sheetData>
  <sheetProtection password="CC35" sheet="1" objects="1" scenarios="1" formatColumns="0" formatRows="0" sort="0" autoFilter="0"/>
  <autoFilter ref="C97:K97"/>
  <mergeCells count="12">
    <mergeCell ref="E51:H51"/>
    <mergeCell ref="E86:H86"/>
    <mergeCell ref="E88:H88"/>
    <mergeCell ref="E90:H90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266" customFormat="1" ht="45" customHeight="1">
      <c r="B3" s="263"/>
      <c r="C3" s="264" t="s">
        <v>1509</v>
      </c>
      <c r="D3" s="264"/>
      <c r="E3" s="264"/>
      <c r="F3" s="264"/>
      <c r="G3" s="264"/>
      <c r="H3" s="264"/>
      <c r="I3" s="264"/>
      <c r="J3" s="264"/>
      <c r="K3" s="265"/>
    </row>
    <row r="4" spans="2:11" ht="25.5" customHeight="1">
      <c r="B4" s="267"/>
      <c r="C4" s="268" t="s">
        <v>1510</v>
      </c>
      <c r="D4" s="268"/>
      <c r="E4" s="268"/>
      <c r="F4" s="268"/>
      <c r="G4" s="268"/>
      <c r="H4" s="268"/>
      <c r="I4" s="268"/>
      <c r="J4" s="268"/>
      <c r="K4" s="269"/>
    </row>
    <row r="5" spans="2:1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>
      <c r="B6" s="267"/>
      <c r="C6" s="271" t="s">
        <v>1511</v>
      </c>
      <c r="D6" s="271"/>
      <c r="E6" s="271"/>
      <c r="F6" s="271"/>
      <c r="G6" s="271"/>
      <c r="H6" s="271"/>
      <c r="I6" s="271"/>
      <c r="J6" s="271"/>
      <c r="K6" s="269"/>
    </row>
    <row r="7" spans="2:11" ht="15" customHeight="1">
      <c r="B7" s="272"/>
      <c r="C7" s="271" t="s">
        <v>1512</v>
      </c>
      <c r="D7" s="271"/>
      <c r="E7" s="271"/>
      <c r="F7" s="271"/>
      <c r="G7" s="271"/>
      <c r="H7" s="271"/>
      <c r="I7" s="271"/>
      <c r="J7" s="271"/>
      <c r="K7" s="269"/>
    </row>
    <row r="8" spans="2:11" ht="12.75" customHeight="1">
      <c r="B8" s="272"/>
      <c r="C8" s="273"/>
      <c r="D8" s="273"/>
      <c r="E8" s="273"/>
      <c r="F8" s="273"/>
      <c r="G8" s="273"/>
      <c r="H8" s="273"/>
      <c r="I8" s="273"/>
      <c r="J8" s="273"/>
      <c r="K8" s="269"/>
    </row>
    <row r="9" spans="2:11" ht="15" customHeight="1">
      <c r="B9" s="272"/>
      <c r="C9" s="271" t="s">
        <v>1513</v>
      </c>
      <c r="D9" s="271"/>
      <c r="E9" s="271"/>
      <c r="F9" s="271"/>
      <c r="G9" s="271"/>
      <c r="H9" s="271"/>
      <c r="I9" s="271"/>
      <c r="J9" s="271"/>
      <c r="K9" s="269"/>
    </row>
    <row r="10" spans="2:11" ht="15" customHeight="1">
      <c r="B10" s="272"/>
      <c r="C10" s="273"/>
      <c r="D10" s="271" t="s">
        <v>1514</v>
      </c>
      <c r="E10" s="271"/>
      <c r="F10" s="271"/>
      <c r="G10" s="271"/>
      <c r="H10" s="271"/>
      <c r="I10" s="271"/>
      <c r="J10" s="271"/>
      <c r="K10" s="269"/>
    </row>
    <row r="11" spans="2:11" ht="15" customHeight="1">
      <c r="B11" s="272"/>
      <c r="C11" s="274"/>
      <c r="D11" s="271" t="s">
        <v>1515</v>
      </c>
      <c r="E11" s="271"/>
      <c r="F11" s="271"/>
      <c r="G11" s="271"/>
      <c r="H11" s="271"/>
      <c r="I11" s="271"/>
      <c r="J11" s="271"/>
      <c r="K11" s="269"/>
    </row>
    <row r="12" spans="2:11" ht="12.75" customHeight="1">
      <c r="B12" s="272"/>
      <c r="C12" s="274"/>
      <c r="D12" s="274"/>
      <c r="E12" s="274"/>
      <c r="F12" s="274"/>
      <c r="G12" s="274"/>
      <c r="H12" s="274"/>
      <c r="I12" s="274"/>
      <c r="J12" s="274"/>
      <c r="K12" s="269"/>
    </row>
    <row r="13" spans="2:11" ht="15" customHeight="1">
      <c r="B13" s="272"/>
      <c r="C13" s="274"/>
      <c r="D13" s="271" t="s">
        <v>1516</v>
      </c>
      <c r="E13" s="271"/>
      <c r="F13" s="271"/>
      <c r="G13" s="271"/>
      <c r="H13" s="271"/>
      <c r="I13" s="271"/>
      <c r="J13" s="271"/>
      <c r="K13" s="269"/>
    </row>
    <row r="14" spans="2:11" ht="15" customHeight="1">
      <c r="B14" s="272"/>
      <c r="C14" s="274"/>
      <c r="D14" s="271" t="s">
        <v>1517</v>
      </c>
      <c r="E14" s="271"/>
      <c r="F14" s="271"/>
      <c r="G14" s="271"/>
      <c r="H14" s="271"/>
      <c r="I14" s="271"/>
      <c r="J14" s="271"/>
      <c r="K14" s="269"/>
    </row>
    <row r="15" spans="2:11" ht="15" customHeight="1">
      <c r="B15" s="272"/>
      <c r="C15" s="274"/>
      <c r="D15" s="271" t="s">
        <v>1518</v>
      </c>
      <c r="E15" s="271"/>
      <c r="F15" s="271"/>
      <c r="G15" s="271"/>
      <c r="H15" s="271"/>
      <c r="I15" s="271"/>
      <c r="J15" s="271"/>
      <c r="K15" s="269"/>
    </row>
    <row r="16" spans="2:11" ht="15" customHeight="1">
      <c r="B16" s="272"/>
      <c r="C16" s="274"/>
      <c r="D16" s="274"/>
      <c r="E16" s="275" t="s">
        <v>79</v>
      </c>
      <c r="F16" s="271" t="s">
        <v>1519</v>
      </c>
      <c r="G16" s="271"/>
      <c r="H16" s="271"/>
      <c r="I16" s="271"/>
      <c r="J16" s="271"/>
      <c r="K16" s="269"/>
    </row>
    <row r="17" spans="2:11" ht="15" customHeight="1">
      <c r="B17" s="272"/>
      <c r="C17" s="274"/>
      <c r="D17" s="274"/>
      <c r="E17" s="275" t="s">
        <v>1520</v>
      </c>
      <c r="F17" s="271" t="s">
        <v>1521</v>
      </c>
      <c r="G17" s="271"/>
      <c r="H17" s="271"/>
      <c r="I17" s="271"/>
      <c r="J17" s="271"/>
      <c r="K17" s="269"/>
    </row>
    <row r="18" spans="2:11" ht="15" customHeight="1">
      <c r="B18" s="272"/>
      <c r="C18" s="274"/>
      <c r="D18" s="274"/>
      <c r="E18" s="275" t="s">
        <v>1522</v>
      </c>
      <c r="F18" s="271" t="s">
        <v>1523</v>
      </c>
      <c r="G18" s="271"/>
      <c r="H18" s="271"/>
      <c r="I18" s="271"/>
      <c r="J18" s="271"/>
      <c r="K18" s="269"/>
    </row>
    <row r="19" spans="2:11" ht="15" customHeight="1">
      <c r="B19" s="272"/>
      <c r="C19" s="274"/>
      <c r="D19" s="274"/>
      <c r="E19" s="275" t="s">
        <v>1524</v>
      </c>
      <c r="F19" s="271" t="s">
        <v>1525</v>
      </c>
      <c r="G19" s="271"/>
      <c r="H19" s="271"/>
      <c r="I19" s="271"/>
      <c r="J19" s="271"/>
      <c r="K19" s="269"/>
    </row>
    <row r="20" spans="2:11" ht="15" customHeight="1">
      <c r="B20" s="272"/>
      <c r="C20" s="274"/>
      <c r="D20" s="274"/>
      <c r="E20" s="275" t="s">
        <v>1526</v>
      </c>
      <c r="F20" s="271" t="s">
        <v>1527</v>
      </c>
      <c r="G20" s="271"/>
      <c r="H20" s="271"/>
      <c r="I20" s="271"/>
      <c r="J20" s="271"/>
      <c r="K20" s="269"/>
    </row>
    <row r="21" spans="2:11" ht="15" customHeight="1">
      <c r="B21" s="272"/>
      <c r="C21" s="274"/>
      <c r="D21" s="274"/>
      <c r="E21" s="275" t="s">
        <v>86</v>
      </c>
      <c r="F21" s="271" t="s">
        <v>1528</v>
      </c>
      <c r="G21" s="271"/>
      <c r="H21" s="271"/>
      <c r="I21" s="271"/>
      <c r="J21" s="271"/>
      <c r="K21" s="269"/>
    </row>
    <row r="22" spans="2:11" ht="12.75" customHeight="1">
      <c r="B22" s="272"/>
      <c r="C22" s="274"/>
      <c r="D22" s="274"/>
      <c r="E22" s="274"/>
      <c r="F22" s="274"/>
      <c r="G22" s="274"/>
      <c r="H22" s="274"/>
      <c r="I22" s="274"/>
      <c r="J22" s="274"/>
      <c r="K22" s="269"/>
    </row>
    <row r="23" spans="2:11" ht="15" customHeight="1">
      <c r="B23" s="272"/>
      <c r="C23" s="271" t="s">
        <v>1529</v>
      </c>
      <c r="D23" s="271"/>
      <c r="E23" s="271"/>
      <c r="F23" s="271"/>
      <c r="G23" s="271"/>
      <c r="H23" s="271"/>
      <c r="I23" s="271"/>
      <c r="J23" s="271"/>
      <c r="K23" s="269"/>
    </row>
    <row r="24" spans="2:11" ht="15" customHeight="1">
      <c r="B24" s="272"/>
      <c r="C24" s="271" t="s">
        <v>1530</v>
      </c>
      <c r="D24" s="271"/>
      <c r="E24" s="271"/>
      <c r="F24" s="271"/>
      <c r="G24" s="271"/>
      <c r="H24" s="271"/>
      <c r="I24" s="271"/>
      <c r="J24" s="271"/>
      <c r="K24" s="269"/>
    </row>
    <row r="25" spans="2:11" ht="15" customHeight="1">
      <c r="B25" s="272"/>
      <c r="C25" s="273"/>
      <c r="D25" s="271" t="s">
        <v>1531</v>
      </c>
      <c r="E25" s="271"/>
      <c r="F25" s="271"/>
      <c r="G25" s="271"/>
      <c r="H25" s="271"/>
      <c r="I25" s="271"/>
      <c r="J25" s="271"/>
      <c r="K25" s="269"/>
    </row>
    <row r="26" spans="2:11" ht="15" customHeight="1">
      <c r="B26" s="272"/>
      <c r="C26" s="274"/>
      <c r="D26" s="271" t="s">
        <v>1532</v>
      </c>
      <c r="E26" s="271"/>
      <c r="F26" s="271"/>
      <c r="G26" s="271"/>
      <c r="H26" s="271"/>
      <c r="I26" s="271"/>
      <c r="J26" s="271"/>
      <c r="K26" s="269"/>
    </row>
    <row r="27" spans="2:11" ht="12.75" customHeight="1">
      <c r="B27" s="272"/>
      <c r="C27" s="274"/>
      <c r="D27" s="274"/>
      <c r="E27" s="274"/>
      <c r="F27" s="274"/>
      <c r="G27" s="274"/>
      <c r="H27" s="274"/>
      <c r="I27" s="274"/>
      <c r="J27" s="274"/>
      <c r="K27" s="269"/>
    </row>
    <row r="28" spans="2:11" ht="15" customHeight="1">
      <c r="B28" s="272"/>
      <c r="C28" s="274"/>
      <c r="D28" s="271" t="s">
        <v>1533</v>
      </c>
      <c r="E28" s="271"/>
      <c r="F28" s="271"/>
      <c r="G28" s="271"/>
      <c r="H28" s="271"/>
      <c r="I28" s="271"/>
      <c r="J28" s="271"/>
      <c r="K28" s="269"/>
    </row>
    <row r="29" spans="2:11" ht="15" customHeight="1">
      <c r="B29" s="272"/>
      <c r="C29" s="274"/>
      <c r="D29" s="271" t="s">
        <v>1534</v>
      </c>
      <c r="E29" s="271"/>
      <c r="F29" s="271"/>
      <c r="G29" s="271"/>
      <c r="H29" s="271"/>
      <c r="I29" s="271"/>
      <c r="J29" s="271"/>
      <c r="K29" s="269"/>
    </row>
    <row r="30" spans="2:11" ht="12.75" customHeight="1">
      <c r="B30" s="272"/>
      <c r="C30" s="274"/>
      <c r="D30" s="274"/>
      <c r="E30" s="274"/>
      <c r="F30" s="274"/>
      <c r="G30" s="274"/>
      <c r="H30" s="274"/>
      <c r="I30" s="274"/>
      <c r="J30" s="274"/>
      <c r="K30" s="269"/>
    </row>
    <row r="31" spans="2:11" ht="15" customHeight="1">
      <c r="B31" s="272"/>
      <c r="C31" s="274"/>
      <c r="D31" s="271" t="s">
        <v>1535</v>
      </c>
      <c r="E31" s="271"/>
      <c r="F31" s="271"/>
      <c r="G31" s="271"/>
      <c r="H31" s="271"/>
      <c r="I31" s="271"/>
      <c r="J31" s="271"/>
      <c r="K31" s="269"/>
    </row>
    <row r="32" spans="2:11" ht="15" customHeight="1">
      <c r="B32" s="272"/>
      <c r="C32" s="274"/>
      <c r="D32" s="271" t="s">
        <v>1536</v>
      </c>
      <c r="E32" s="271"/>
      <c r="F32" s="271"/>
      <c r="G32" s="271"/>
      <c r="H32" s="271"/>
      <c r="I32" s="271"/>
      <c r="J32" s="271"/>
      <c r="K32" s="269"/>
    </row>
    <row r="33" spans="2:11" ht="15" customHeight="1">
      <c r="B33" s="272"/>
      <c r="C33" s="274"/>
      <c r="D33" s="271" t="s">
        <v>1537</v>
      </c>
      <c r="E33" s="271"/>
      <c r="F33" s="271"/>
      <c r="G33" s="271"/>
      <c r="H33" s="271"/>
      <c r="I33" s="271"/>
      <c r="J33" s="271"/>
      <c r="K33" s="269"/>
    </row>
    <row r="34" spans="2:11" ht="15" customHeight="1">
      <c r="B34" s="272"/>
      <c r="C34" s="274"/>
      <c r="D34" s="273"/>
      <c r="E34" s="276" t="s">
        <v>123</v>
      </c>
      <c r="F34" s="273"/>
      <c r="G34" s="271" t="s">
        <v>1538</v>
      </c>
      <c r="H34" s="271"/>
      <c r="I34" s="271"/>
      <c r="J34" s="271"/>
      <c r="K34" s="269"/>
    </row>
    <row r="35" spans="2:11" ht="30.75" customHeight="1">
      <c r="B35" s="272"/>
      <c r="C35" s="274"/>
      <c r="D35" s="273"/>
      <c r="E35" s="276" t="s">
        <v>1539</v>
      </c>
      <c r="F35" s="273"/>
      <c r="G35" s="271" t="s">
        <v>1540</v>
      </c>
      <c r="H35" s="271"/>
      <c r="I35" s="271"/>
      <c r="J35" s="271"/>
      <c r="K35" s="269"/>
    </row>
    <row r="36" spans="2:11" ht="15" customHeight="1">
      <c r="B36" s="272"/>
      <c r="C36" s="274"/>
      <c r="D36" s="273"/>
      <c r="E36" s="276" t="s">
        <v>54</v>
      </c>
      <c r="F36" s="273"/>
      <c r="G36" s="271" t="s">
        <v>1541</v>
      </c>
      <c r="H36" s="271"/>
      <c r="I36" s="271"/>
      <c r="J36" s="271"/>
      <c r="K36" s="269"/>
    </row>
    <row r="37" spans="2:11" ht="15" customHeight="1">
      <c r="B37" s="272"/>
      <c r="C37" s="274"/>
      <c r="D37" s="273"/>
      <c r="E37" s="276" t="s">
        <v>124</v>
      </c>
      <c r="F37" s="273"/>
      <c r="G37" s="271" t="s">
        <v>1542</v>
      </c>
      <c r="H37" s="271"/>
      <c r="I37" s="271"/>
      <c r="J37" s="271"/>
      <c r="K37" s="269"/>
    </row>
    <row r="38" spans="2:11" ht="15" customHeight="1">
      <c r="B38" s="272"/>
      <c r="C38" s="274"/>
      <c r="D38" s="273"/>
      <c r="E38" s="276" t="s">
        <v>125</v>
      </c>
      <c r="F38" s="273"/>
      <c r="G38" s="271" t="s">
        <v>1543</v>
      </c>
      <c r="H38" s="271"/>
      <c r="I38" s="271"/>
      <c r="J38" s="271"/>
      <c r="K38" s="269"/>
    </row>
    <row r="39" spans="2:11" ht="15" customHeight="1">
      <c r="B39" s="272"/>
      <c r="C39" s="274"/>
      <c r="D39" s="273"/>
      <c r="E39" s="276" t="s">
        <v>126</v>
      </c>
      <c r="F39" s="273"/>
      <c r="G39" s="271" t="s">
        <v>1544</v>
      </c>
      <c r="H39" s="271"/>
      <c r="I39" s="271"/>
      <c r="J39" s="271"/>
      <c r="K39" s="269"/>
    </row>
    <row r="40" spans="2:11" ht="15" customHeight="1">
      <c r="B40" s="272"/>
      <c r="C40" s="274"/>
      <c r="D40" s="273"/>
      <c r="E40" s="276" t="s">
        <v>1545</v>
      </c>
      <c r="F40" s="273"/>
      <c r="G40" s="271" t="s">
        <v>1546</v>
      </c>
      <c r="H40" s="271"/>
      <c r="I40" s="271"/>
      <c r="J40" s="271"/>
      <c r="K40" s="269"/>
    </row>
    <row r="41" spans="2:11" ht="15" customHeight="1">
      <c r="B41" s="272"/>
      <c r="C41" s="274"/>
      <c r="D41" s="273"/>
      <c r="E41" s="276"/>
      <c r="F41" s="273"/>
      <c r="G41" s="271" t="s">
        <v>1547</v>
      </c>
      <c r="H41" s="271"/>
      <c r="I41" s="271"/>
      <c r="J41" s="271"/>
      <c r="K41" s="269"/>
    </row>
    <row r="42" spans="2:11" ht="15" customHeight="1">
      <c r="B42" s="272"/>
      <c r="C42" s="274"/>
      <c r="D42" s="273"/>
      <c r="E42" s="276" t="s">
        <v>1548</v>
      </c>
      <c r="F42" s="273"/>
      <c r="G42" s="271" t="s">
        <v>1549</v>
      </c>
      <c r="H42" s="271"/>
      <c r="I42" s="271"/>
      <c r="J42" s="271"/>
      <c r="K42" s="269"/>
    </row>
    <row r="43" spans="2:11" ht="15" customHeight="1">
      <c r="B43" s="272"/>
      <c r="C43" s="274"/>
      <c r="D43" s="273"/>
      <c r="E43" s="276" t="s">
        <v>129</v>
      </c>
      <c r="F43" s="273"/>
      <c r="G43" s="271" t="s">
        <v>1550</v>
      </c>
      <c r="H43" s="271"/>
      <c r="I43" s="271"/>
      <c r="J43" s="271"/>
      <c r="K43" s="269"/>
    </row>
    <row r="44" spans="2:11" ht="12.75" customHeight="1">
      <c r="B44" s="272"/>
      <c r="C44" s="274"/>
      <c r="D44" s="273"/>
      <c r="E44" s="273"/>
      <c r="F44" s="273"/>
      <c r="G44" s="273"/>
      <c r="H44" s="273"/>
      <c r="I44" s="273"/>
      <c r="J44" s="273"/>
      <c r="K44" s="269"/>
    </row>
    <row r="45" spans="2:11" ht="15" customHeight="1">
      <c r="B45" s="272"/>
      <c r="C45" s="274"/>
      <c r="D45" s="271" t="s">
        <v>1551</v>
      </c>
      <c r="E45" s="271"/>
      <c r="F45" s="271"/>
      <c r="G45" s="271"/>
      <c r="H45" s="271"/>
      <c r="I45" s="271"/>
      <c r="J45" s="271"/>
      <c r="K45" s="269"/>
    </row>
    <row r="46" spans="2:11" ht="15" customHeight="1">
      <c r="B46" s="272"/>
      <c r="C46" s="274"/>
      <c r="D46" s="274"/>
      <c r="E46" s="271" t="s">
        <v>1552</v>
      </c>
      <c r="F46" s="271"/>
      <c r="G46" s="271"/>
      <c r="H46" s="271"/>
      <c r="I46" s="271"/>
      <c r="J46" s="271"/>
      <c r="K46" s="269"/>
    </row>
    <row r="47" spans="2:11" ht="15" customHeight="1">
      <c r="B47" s="272"/>
      <c r="C47" s="274"/>
      <c r="D47" s="274"/>
      <c r="E47" s="271" t="s">
        <v>1553</v>
      </c>
      <c r="F47" s="271"/>
      <c r="G47" s="271"/>
      <c r="H47" s="271"/>
      <c r="I47" s="271"/>
      <c r="J47" s="271"/>
      <c r="K47" s="269"/>
    </row>
    <row r="48" spans="2:11" ht="15" customHeight="1">
      <c r="B48" s="272"/>
      <c r="C48" s="274"/>
      <c r="D48" s="274"/>
      <c r="E48" s="271" t="s">
        <v>1554</v>
      </c>
      <c r="F48" s="271"/>
      <c r="G48" s="271"/>
      <c r="H48" s="271"/>
      <c r="I48" s="271"/>
      <c r="J48" s="271"/>
      <c r="K48" s="269"/>
    </row>
    <row r="49" spans="2:11" ht="15" customHeight="1">
      <c r="B49" s="272"/>
      <c r="C49" s="274"/>
      <c r="D49" s="271" t="s">
        <v>1555</v>
      </c>
      <c r="E49" s="271"/>
      <c r="F49" s="271"/>
      <c r="G49" s="271"/>
      <c r="H49" s="271"/>
      <c r="I49" s="271"/>
      <c r="J49" s="271"/>
      <c r="K49" s="269"/>
    </row>
    <row r="50" spans="2:11" ht="25.5" customHeight="1">
      <c r="B50" s="267"/>
      <c r="C50" s="268" t="s">
        <v>1556</v>
      </c>
      <c r="D50" s="268"/>
      <c r="E50" s="268"/>
      <c r="F50" s="268"/>
      <c r="G50" s="268"/>
      <c r="H50" s="268"/>
      <c r="I50" s="268"/>
      <c r="J50" s="268"/>
      <c r="K50" s="269"/>
    </row>
    <row r="51" spans="2:11" ht="5.25" customHeight="1">
      <c r="B51" s="267"/>
      <c r="C51" s="270"/>
      <c r="D51" s="270"/>
      <c r="E51" s="270"/>
      <c r="F51" s="270"/>
      <c r="G51" s="270"/>
      <c r="H51" s="270"/>
      <c r="I51" s="270"/>
      <c r="J51" s="270"/>
      <c r="K51" s="269"/>
    </row>
    <row r="52" spans="2:11" ht="15" customHeight="1">
      <c r="B52" s="267"/>
      <c r="C52" s="271" t="s">
        <v>1557</v>
      </c>
      <c r="D52" s="271"/>
      <c r="E52" s="271"/>
      <c r="F52" s="271"/>
      <c r="G52" s="271"/>
      <c r="H52" s="271"/>
      <c r="I52" s="271"/>
      <c r="J52" s="271"/>
      <c r="K52" s="269"/>
    </row>
    <row r="53" spans="2:11" ht="15" customHeight="1">
      <c r="B53" s="267"/>
      <c r="C53" s="271" t="s">
        <v>1558</v>
      </c>
      <c r="D53" s="271"/>
      <c r="E53" s="271"/>
      <c r="F53" s="271"/>
      <c r="G53" s="271"/>
      <c r="H53" s="271"/>
      <c r="I53" s="271"/>
      <c r="J53" s="271"/>
      <c r="K53" s="269"/>
    </row>
    <row r="54" spans="2:11" ht="12.75" customHeight="1">
      <c r="B54" s="267"/>
      <c r="C54" s="273"/>
      <c r="D54" s="273"/>
      <c r="E54" s="273"/>
      <c r="F54" s="273"/>
      <c r="G54" s="273"/>
      <c r="H54" s="273"/>
      <c r="I54" s="273"/>
      <c r="J54" s="273"/>
      <c r="K54" s="269"/>
    </row>
    <row r="55" spans="2:11" ht="15" customHeight="1">
      <c r="B55" s="267"/>
      <c r="C55" s="271" t="s">
        <v>1559</v>
      </c>
      <c r="D55" s="271"/>
      <c r="E55" s="271"/>
      <c r="F55" s="271"/>
      <c r="G55" s="271"/>
      <c r="H55" s="271"/>
      <c r="I55" s="271"/>
      <c r="J55" s="271"/>
      <c r="K55" s="269"/>
    </row>
    <row r="56" spans="2:11" ht="15" customHeight="1">
      <c r="B56" s="267"/>
      <c r="C56" s="274"/>
      <c r="D56" s="271" t="s">
        <v>1560</v>
      </c>
      <c r="E56" s="271"/>
      <c r="F56" s="271"/>
      <c r="G56" s="271"/>
      <c r="H56" s="271"/>
      <c r="I56" s="271"/>
      <c r="J56" s="271"/>
      <c r="K56" s="269"/>
    </row>
    <row r="57" spans="2:11" ht="15" customHeight="1">
      <c r="B57" s="267"/>
      <c r="C57" s="274"/>
      <c r="D57" s="271" t="s">
        <v>1561</v>
      </c>
      <c r="E57" s="271"/>
      <c r="F57" s="271"/>
      <c r="G57" s="271"/>
      <c r="H57" s="271"/>
      <c r="I57" s="271"/>
      <c r="J57" s="271"/>
      <c r="K57" s="269"/>
    </row>
    <row r="58" spans="2:11" ht="15" customHeight="1">
      <c r="B58" s="267"/>
      <c r="C58" s="274"/>
      <c r="D58" s="271" t="s">
        <v>1562</v>
      </c>
      <c r="E58" s="271"/>
      <c r="F58" s="271"/>
      <c r="G58" s="271"/>
      <c r="H58" s="271"/>
      <c r="I58" s="271"/>
      <c r="J58" s="271"/>
      <c r="K58" s="269"/>
    </row>
    <row r="59" spans="2:11" ht="15" customHeight="1">
      <c r="B59" s="267"/>
      <c r="C59" s="274"/>
      <c r="D59" s="271" t="s">
        <v>1563</v>
      </c>
      <c r="E59" s="271"/>
      <c r="F59" s="271"/>
      <c r="G59" s="271"/>
      <c r="H59" s="271"/>
      <c r="I59" s="271"/>
      <c r="J59" s="271"/>
      <c r="K59" s="269"/>
    </row>
    <row r="60" spans="2:11" ht="15" customHeight="1">
      <c r="B60" s="267"/>
      <c r="C60" s="274"/>
      <c r="D60" s="277" t="s">
        <v>1564</v>
      </c>
      <c r="E60" s="277"/>
      <c r="F60" s="277"/>
      <c r="G60" s="277"/>
      <c r="H60" s="277"/>
      <c r="I60" s="277"/>
      <c r="J60" s="277"/>
      <c r="K60" s="269"/>
    </row>
    <row r="61" spans="2:11" ht="15" customHeight="1">
      <c r="B61" s="267"/>
      <c r="C61" s="274"/>
      <c r="D61" s="271" t="s">
        <v>1565</v>
      </c>
      <c r="E61" s="271"/>
      <c r="F61" s="271"/>
      <c r="G61" s="271"/>
      <c r="H61" s="271"/>
      <c r="I61" s="271"/>
      <c r="J61" s="271"/>
      <c r="K61" s="269"/>
    </row>
    <row r="62" spans="2:11" ht="12.75" customHeight="1">
      <c r="B62" s="267"/>
      <c r="C62" s="274"/>
      <c r="D62" s="274"/>
      <c r="E62" s="278"/>
      <c r="F62" s="274"/>
      <c r="G62" s="274"/>
      <c r="H62" s="274"/>
      <c r="I62" s="274"/>
      <c r="J62" s="274"/>
      <c r="K62" s="269"/>
    </row>
    <row r="63" spans="2:11" ht="15" customHeight="1">
      <c r="B63" s="267"/>
      <c r="C63" s="274"/>
      <c r="D63" s="271" t="s">
        <v>1566</v>
      </c>
      <c r="E63" s="271"/>
      <c r="F63" s="271"/>
      <c r="G63" s="271"/>
      <c r="H63" s="271"/>
      <c r="I63" s="271"/>
      <c r="J63" s="271"/>
      <c r="K63" s="269"/>
    </row>
    <row r="64" spans="2:11" ht="15" customHeight="1">
      <c r="B64" s="267"/>
      <c r="C64" s="274"/>
      <c r="D64" s="277" t="s">
        <v>1567</v>
      </c>
      <c r="E64" s="277"/>
      <c r="F64" s="277"/>
      <c r="G64" s="277"/>
      <c r="H64" s="277"/>
      <c r="I64" s="277"/>
      <c r="J64" s="277"/>
      <c r="K64" s="269"/>
    </row>
    <row r="65" spans="2:11" ht="15" customHeight="1">
      <c r="B65" s="267"/>
      <c r="C65" s="274"/>
      <c r="D65" s="271" t="s">
        <v>1568</v>
      </c>
      <c r="E65" s="271"/>
      <c r="F65" s="271"/>
      <c r="G65" s="271"/>
      <c r="H65" s="271"/>
      <c r="I65" s="271"/>
      <c r="J65" s="271"/>
      <c r="K65" s="269"/>
    </row>
    <row r="66" spans="2:11" ht="15" customHeight="1">
      <c r="B66" s="267"/>
      <c r="C66" s="274"/>
      <c r="D66" s="271" t="s">
        <v>1569</v>
      </c>
      <c r="E66" s="271"/>
      <c r="F66" s="271"/>
      <c r="G66" s="271"/>
      <c r="H66" s="271"/>
      <c r="I66" s="271"/>
      <c r="J66" s="271"/>
      <c r="K66" s="269"/>
    </row>
    <row r="67" spans="2:11" ht="15" customHeight="1">
      <c r="B67" s="267"/>
      <c r="C67" s="274"/>
      <c r="D67" s="271" t="s">
        <v>1570</v>
      </c>
      <c r="E67" s="271"/>
      <c r="F67" s="271"/>
      <c r="G67" s="271"/>
      <c r="H67" s="271"/>
      <c r="I67" s="271"/>
      <c r="J67" s="271"/>
      <c r="K67" s="269"/>
    </row>
    <row r="68" spans="2:11" ht="15" customHeight="1">
      <c r="B68" s="267"/>
      <c r="C68" s="274"/>
      <c r="D68" s="271" t="s">
        <v>1571</v>
      </c>
      <c r="E68" s="271"/>
      <c r="F68" s="271"/>
      <c r="G68" s="271"/>
      <c r="H68" s="271"/>
      <c r="I68" s="271"/>
      <c r="J68" s="271"/>
      <c r="K68" s="269"/>
    </row>
    <row r="69" spans="2:11" ht="12.75" customHeight="1">
      <c r="B69" s="279"/>
      <c r="C69" s="280"/>
      <c r="D69" s="280"/>
      <c r="E69" s="280"/>
      <c r="F69" s="280"/>
      <c r="G69" s="280"/>
      <c r="H69" s="280"/>
      <c r="I69" s="280"/>
      <c r="J69" s="280"/>
      <c r="K69" s="281"/>
    </row>
    <row r="70" spans="2:11" ht="18.75" customHeight="1"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spans="2:11" ht="18.75" customHeight="1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spans="2:11" ht="7.5" customHeight="1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ht="45" customHeight="1">
      <c r="B73" s="287"/>
      <c r="C73" s="288" t="s">
        <v>1508</v>
      </c>
      <c r="D73" s="288"/>
      <c r="E73" s="288"/>
      <c r="F73" s="288"/>
      <c r="G73" s="288"/>
      <c r="H73" s="288"/>
      <c r="I73" s="288"/>
      <c r="J73" s="288"/>
      <c r="K73" s="289"/>
    </row>
    <row r="74" spans="2:11" ht="17.25" customHeight="1">
      <c r="B74" s="287"/>
      <c r="C74" s="290" t="s">
        <v>1572</v>
      </c>
      <c r="D74" s="290"/>
      <c r="E74" s="290"/>
      <c r="F74" s="290" t="s">
        <v>1573</v>
      </c>
      <c r="G74" s="291"/>
      <c r="H74" s="290" t="s">
        <v>124</v>
      </c>
      <c r="I74" s="290" t="s">
        <v>58</v>
      </c>
      <c r="J74" s="290" t="s">
        <v>1574</v>
      </c>
      <c r="K74" s="289"/>
    </row>
    <row r="75" spans="2:11" ht="17.25" customHeight="1">
      <c r="B75" s="287"/>
      <c r="C75" s="292" t="s">
        <v>1575</v>
      </c>
      <c r="D75" s="292"/>
      <c r="E75" s="292"/>
      <c r="F75" s="293" t="s">
        <v>1576</v>
      </c>
      <c r="G75" s="294"/>
      <c r="H75" s="292"/>
      <c r="I75" s="292"/>
      <c r="J75" s="292" t="s">
        <v>1577</v>
      </c>
      <c r="K75" s="289"/>
    </row>
    <row r="76" spans="2:11" ht="5.25" customHeight="1">
      <c r="B76" s="287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7"/>
      <c r="C77" s="276" t="s">
        <v>54</v>
      </c>
      <c r="D77" s="295"/>
      <c r="E77" s="295"/>
      <c r="F77" s="297" t="s">
        <v>1578</v>
      </c>
      <c r="G77" s="296"/>
      <c r="H77" s="276" t="s">
        <v>1579</v>
      </c>
      <c r="I77" s="276" t="s">
        <v>1580</v>
      </c>
      <c r="J77" s="276">
        <v>20</v>
      </c>
      <c r="K77" s="289"/>
    </row>
    <row r="78" spans="2:11" ht="15" customHeight="1">
      <c r="B78" s="287"/>
      <c r="C78" s="276" t="s">
        <v>1581</v>
      </c>
      <c r="D78" s="276"/>
      <c r="E78" s="276"/>
      <c r="F78" s="297" t="s">
        <v>1578</v>
      </c>
      <c r="G78" s="296"/>
      <c r="H78" s="276" t="s">
        <v>1582</v>
      </c>
      <c r="I78" s="276" t="s">
        <v>1580</v>
      </c>
      <c r="J78" s="276">
        <v>120</v>
      </c>
      <c r="K78" s="289"/>
    </row>
    <row r="79" spans="2:11" ht="15" customHeight="1">
      <c r="B79" s="298"/>
      <c r="C79" s="276" t="s">
        <v>1583</v>
      </c>
      <c r="D79" s="276"/>
      <c r="E79" s="276"/>
      <c r="F79" s="297" t="s">
        <v>1584</v>
      </c>
      <c r="G79" s="296"/>
      <c r="H79" s="276" t="s">
        <v>1585</v>
      </c>
      <c r="I79" s="276" t="s">
        <v>1580</v>
      </c>
      <c r="J79" s="276">
        <v>50</v>
      </c>
      <c r="K79" s="289"/>
    </row>
    <row r="80" spans="2:11" ht="15" customHeight="1">
      <c r="B80" s="298"/>
      <c r="C80" s="276" t="s">
        <v>1586</v>
      </c>
      <c r="D80" s="276"/>
      <c r="E80" s="276"/>
      <c r="F80" s="297" t="s">
        <v>1578</v>
      </c>
      <c r="G80" s="296"/>
      <c r="H80" s="276" t="s">
        <v>1587</v>
      </c>
      <c r="I80" s="276" t="s">
        <v>1588</v>
      </c>
      <c r="J80" s="276"/>
      <c r="K80" s="289"/>
    </row>
    <row r="81" spans="2:11" ht="15" customHeight="1">
      <c r="B81" s="298"/>
      <c r="C81" s="299" t="s">
        <v>1589</v>
      </c>
      <c r="D81" s="299"/>
      <c r="E81" s="299"/>
      <c r="F81" s="300" t="s">
        <v>1584</v>
      </c>
      <c r="G81" s="299"/>
      <c r="H81" s="299" t="s">
        <v>1590</v>
      </c>
      <c r="I81" s="299" t="s">
        <v>1580</v>
      </c>
      <c r="J81" s="299">
        <v>15</v>
      </c>
      <c r="K81" s="289"/>
    </row>
    <row r="82" spans="2:11" ht="15" customHeight="1">
      <c r="B82" s="298"/>
      <c r="C82" s="299" t="s">
        <v>1591</v>
      </c>
      <c r="D82" s="299"/>
      <c r="E82" s="299"/>
      <c r="F82" s="300" t="s">
        <v>1584</v>
      </c>
      <c r="G82" s="299"/>
      <c r="H82" s="299" t="s">
        <v>1592</v>
      </c>
      <c r="I82" s="299" t="s">
        <v>1580</v>
      </c>
      <c r="J82" s="299">
        <v>15</v>
      </c>
      <c r="K82" s="289"/>
    </row>
    <row r="83" spans="2:11" ht="15" customHeight="1">
      <c r="B83" s="298"/>
      <c r="C83" s="299" t="s">
        <v>1593</v>
      </c>
      <c r="D83" s="299"/>
      <c r="E83" s="299"/>
      <c r="F83" s="300" t="s">
        <v>1584</v>
      </c>
      <c r="G83" s="299"/>
      <c r="H83" s="299" t="s">
        <v>1594</v>
      </c>
      <c r="I83" s="299" t="s">
        <v>1580</v>
      </c>
      <c r="J83" s="299">
        <v>20</v>
      </c>
      <c r="K83" s="289"/>
    </row>
    <row r="84" spans="2:11" ht="15" customHeight="1">
      <c r="B84" s="298"/>
      <c r="C84" s="299" t="s">
        <v>1595</v>
      </c>
      <c r="D84" s="299"/>
      <c r="E84" s="299"/>
      <c r="F84" s="300" t="s">
        <v>1584</v>
      </c>
      <c r="G84" s="299"/>
      <c r="H84" s="299" t="s">
        <v>1596</v>
      </c>
      <c r="I84" s="299" t="s">
        <v>1580</v>
      </c>
      <c r="J84" s="299">
        <v>20</v>
      </c>
      <c r="K84" s="289"/>
    </row>
    <row r="85" spans="2:11" ht="15" customHeight="1">
      <c r="B85" s="298"/>
      <c r="C85" s="276" t="s">
        <v>1597</v>
      </c>
      <c r="D85" s="276"/>
      <c r="E85" s="276"/>
      <c r="F85" s="297" t="s">
        <v>1584</v>
      </c>
      <c r="G85" s="296"/>
      <c r="H85" s="276" t="s">
        <v>1598</v>
      </c>
      <c r="I85" s="276" t="s">
        <v>1580</v>
      </c>
      <c r="J85" s="276">
        <v>50</v>
      </c>
      <c r="K85" s="289"/>
    </row>
    <row r="86" spans="2:11" ht="15" customHeight="1">
      <c r="B86" s="298"/>
      <c r="C86" s="276" t="s">
        <v>1599</v>
      </c>
      <c r="D86" s="276"/>
      <c r="E86" s="276"/>
      <c r="F86" s="297" t="s">
        <v>1584</v>
      </c>
      <c r="G86" s="296"/>
      <c r="H86" s="276" t="s">
        <v>1600</v>
      </c>
      <c r="I86" s="276" t="s">
        <v>1580</v>
      </c>
      <c r="J86" s="276">
        <v>20</v>
      </c>
      <c r="K86" s="289"/>
    </row>
    <row r="87" spans="2:11" ht="15" customHeight="1">
      <c r="B87" s="298"/>
      <c r="C87" s="276" t="s">
        <v>1601</v>
      </c>
      <c r="D87" s="276"/>
      <c r="E87" s="276"/>
      <c r="F87" s="297" t="s">
        <v>1584</v>
      </c>
      <c r="G87" s="296"/>
      <c r="H87" s="276" t="s">
        <v>1602</v>
      </c>
      <c r="I87" s="276" t="s">
        <v>1580</v>
      </c>
      <c r="J87" s="276">
        <v>20</v>
      </c>
      <c r="K87" s="289"/>
    </row>
    <row r="88" spans="2:11" ht="15" customHeight="1">
      <c r="B88" s="298"/>
      <c r="C88" s="276" t="s">
        <v>1603</v>
      </c>
      <c r="D88" s="276"/>
      <c r="E88" s="276"/>
      <c r="F88" s="297" t="s">
        <v>1584</v>
      </c>
      <c r="G88" s="296"/>
      <c r="H88" s="276" t="s">
        <v>1604</v>
      </c>
      <c r="I88" s="276" t="s">
        <v>1580</v>
      </c>
      <c r="J88" s="276">
        <v>50</v>
      </c>
      <c r="K88" s="289"/>
    </row>
    <row r="89" spans="2:11" ht="15" customHeight="1">
      <c r="B89" s="298"/>
      <c r="C89" s="276" t="s">
        <v>1605</v>
      </c>
      <c r="D89" s="276"/>
      <c r="E89" s="276"/>
      <c r="F89" s="297" t="s">
        <v>1584</v>
      </c>
      <c r="G89" s="296"/>
      <c r="H89" s="276" t="s">
        <v>1605</v>
      </c>
      <c r="I89" s="276" t="s">
        <v>1580</v>
      </c>
      <c r="J89" s="276">
        <v>50</v>
      </c>
      <c r="K89" s="289"/>
    </row>
    <row r="90" spans="2:11" ht="15" customHeight="1">
      <c r="B90" s="298"/>
      <c r="C90" s="276" t="s">
        <v>130</v>
      </c>
      <c r="D90" s="276"/>
      <c r="E90" s="276"/>
      <c r="F90" s="297" t="s">
        <v>1584</v>
      </c>
      <c r="G90" s="296"/>
      <c r="H90" s="276" t="s">
        <v>1606</v>
      </c>
      <c r="I90" s="276" t="s">
        <v>1580</v>
      </c>
      <c r="J90" s="276">
        <v>255</v>
      </c>
      <c r="K90" s="289"/>
    </row>
    <row r="91" spans="2:11" ht="15" customHeight="1">
      <c r="B91" s="298"/>
      <c r="C91" s="276" t="s">
        <v>1607</v>
      </c>
      <c r="D91" s="276"/>
      <c r="E91" s="276"/>
      <c r="F91" s="297" t="s">
        <v>1578</v>
      </c>
      <c r="G91" s="296"/>
      <c r="H91" s="276" t="s">
        <v>1608</v>
      </c>
      <c r="I91" s="276" t="s">
        <v>1609</v>
      </c>
      <c r="J91" s="276"/>
      <c r="K91" s="289"/>
    </row>
    <row r="92" spans="2:11" ht="15" customHeight="1">
      <c r="B92" s="298"/>
      <c r="C92" s="276" t="s">
        <v>1610</v>
      </c>
      <c r="D92" s="276"/>
      <c r="E92" s="276"/>
      <c r="F92" s="297" t="s">
        <v>1578</v>
      </c>
      <c r="G92" s="296"/>
      <c r="H92" s="276" t="s">
        <v>1611</v>
      </c>
      <c r="I92" s="276" t="s">
        <v>1612</v>
      </c>
      <c r="J92" s="276"/>
      <c r="K92" s="289"/>
    </row>
    <row r="93" spans="2:11" ht="15" customHeight="1">
      <c r="B93" s="298"/>
      <c r="C93" s="276" t="s">
        <v>1613</v>
      </c>
      <c r="D93" s="276"/>
      <c r="E93" s="276"/>
      <c r="F93" s="297" t="s">
        <v>1578</v>
      </c>
      <c r="G93" s="296"/>
      <c r="H93" s="276" t="s">
        <v>1613</v>
      </c>
      <c r="I93" s="276" t="s">
        <v>1612</v>
      </c>
      <c r="J93" s="276"/>
      <c r="K93" s="289"/>
    </row>
    <row r="94" spans="2:11" ht="15" customHeight="1">
      <c r="B94" s="298"/>
      <c r="C94" s="276" t="s">
        <v>39</v>
      </c>
      <c r="D94" s="276"/>
      <c r="E94" s="276"/>
      <c r="F94" s="297" t="s">
        <v>1578</v>
      </c>
      <c r="G94" s="296"/>
      <c r="H94" s="276" t="s">
        <v>1614</v>
      </c>
      <c r="I94" s="276" t="s">
        <v>1612</v>
      </c>
      <c r="J94" s="276"/>
      <c r="K94" s="289"/>
    </row>
    <row r="95" spans="2:11" ht="15" customHeight="1">
      <c r="B95" s="298"/>
      <c r="C95" s="276" t="s">
        <v>49</v>
      </c>
      <c r="D95" s="276"/>
      <c r="E95" s="276"/>
      <c r="F95" s="297" t="s">
        <v>1578</v>
      </c>
      <c r="G95" s="296"/>
      <c r="H95" s="276" t="s">
        <v>1615</v>
      </c>
      <c r="I95" s="276" t="s">
        <v>1612</v>
      </c>
      <c r="J95" s="276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spans="2:11" ht="7.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spans="2:11" ht="45" customHeight="1">
      <c r="B100" s="287"/>
      <c r="C100" s="288" t="s">
        <v>1616</v>
      </c>
      <c r="D100" s="288"/>
      <c r="E100" s="288"/>
      <c r="F100" s="288"/>
      <c r="G100" s="288"/>
      <c r="H100" s="288"/>
      <c r="I100" s="288"/>
      <c r="J100" s="288"/>
      <c r="K100" s="289"/>
    </row>
    <row r="101" spans="2:11" ht="17.25" customHeight="1">
      <c r="B101" s="287"/>
      <c r="C101" s="290" t="s">
        <v>1572</v>
      </c>
      <c r="D101" s="290"/>
      <c r="E101" s="290"/>
      <c r="F101" s="290" t="s">
        <v>1573</v>
      </c>
      <c r="G101" s="291"/>
      <c r="H101" s="290" t="s">
        <v>124</v>
      </c>
      <c r="I101" s="290" t="s">
        <v>58</v>
      </c>
      <c r="J101" s="290" t="s">
        <v>1574</v>
      </c>
      <c r="K101" s="289"/>
    </row>
    <row r="102" spans="2:11" ht="17.25" customHeight="1">
      <c r="B102" s="287"/>
      <c r="C102" s="292" t="s">
        <v>1575</v>
      </c>
      <c r="D102" s="292"/>
      <c r="E102" s="292"/>
      <c r="F102" s="293" t="s">
        <v>1576</v>
      </c>
      <c r="G102" s="294"/>
      <c r="H102" s="292"/>
      <c r="I102" s="292"/>
      <c r="J102" s="292" t="s">
        <v>1577</v>
      </c>
      <c r="K102" s="289"/>
    </row>
    <row r="103" spans="2:11" ht="5.25" customHeight="1">
      <c r="B103" s="287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7"/>
      <c r="C104" s="276" t="s">
        <v>54</v>
      </c>
      <c r="D104" s="295"/>
      <c r="E104" s="295"/>
      <c r="F104" s="297" t="s">
        <v>1578</v>
      </c>
      <c r="G104" s="306"/>
      <c r="H104" s="276" t="s">
        <v>1617</v>
      </c>
      <c r="I104" s="276" t="s">
        <v>1580</v>
      </c>
      <c r="J104" s="276">
        <v>20</v>
      </c>
      <c r="K104" s="289"/>
    </row>
    <row r="105" spans="2:11" ht="15" customHeight="1">
      <c r="B105" s="287"/>
      <c r="C105" s="276" t="s">
        <v>1581</v>
      </c>
      <c r="D105" s="276"/>
      <c r="E105" s="276"/>
      <c r="F105" s="297" t="s">
        <v>1578</v>
      </c>
      <c r="G105" s="276"/>
      <c r="H105" s="276" t="s">
        <v>1617</v>
      </c>
      <c r="I105" s="276" t="s">
        <v>1580</v>
      </c>
      <c r="J105" s="276">
        <v>120</v>
      </c>
      <c r="K105" s="289"/>
    </row>
    <row r="106" spans="2:11" ht="15" customHeight="1">
      <c r="B106" s="298"/>
      <c r="C106" s="276" t="s">
        <v>1583</v>
      </c>
      <c r="D106" s="276"/>
      <c r="E106" s="276"/>
      <c r="F106" s="297" t="s">
        <v>1584</v>
      </c>
      <c r="G106" s="276"/>
      <c r="H106" s="276" t="s">
        <v>1617</v>
      </c>
      <c r="I106" s="276" t="s">
        <v>1580</v>
      </c>
      <c r="J106" s="276">
        <v>50</v>
      </c>
      <c r="K106" s="289"/>
    </row>
    <row r="107" spans="2:11" ht="15" customHeight="1">
      <c r="B107" s="298"/>
      <c r="C107" s="276" t="s">
        <v>1586</v>
      </c>
      <c r="D107" s="276"/>
      <c r="E107" s="276"/>
      <c r="F107" s="297" t="s">
        <v>1578</v>
      </c>
      <c r="G107" s="276"/>
      <c r="H107" s="276" t="s">
        <v>1617</v>
      </c>
      <c r="I107" s="276" t="s">
        <v>1588</v>
      </c>
      <c r="J107" s="276"/>
      <c r="K107" s="289"/>
    </row>
    <row r="108" spans="2:11" ht="15" customHeight="1">
      <c r="B108" s="298"/>
      <c r="C108" s="276" t="s">
        <v>1597</v>
      </c>
      <c r="D108" s="276"/>
      <c r="E108" s="276"/>
      <c r="F108" s="297" t="s">
        <v>1584</v>
      </c>
      <c r="G108" s="276"/>
      <c r="H108" s="276" t="s">
        <v>1617</v>
      </c>
      <c r="I108" s="276" t="s">
        <v>1580</v>
      </c>
      <c r="J108" s="276">
        <v>50</v>
      </c>
      <c r="K108" s="289"/>
    </row>
    <row r="109" spans="2:11" ht="15" customHeight="1">
      <c r="B109" s="298"/>
      <c r="C109" s="276" t="s">
        <v>1605</v>
      </c>
      <c r="D109" s="276"/>
      <c r="E109" s="276"/>
      <c r="F109" s="297" t="s">
        <v>1584</v>
      </c>
      <c r="G109" s="276"/>
      <c r="H109" s="276" t="s">
        <v>1617</v>
      </c>
      <c r="I109" s="276" t="s">
        <v>1580</v>
      </c>
      <c r="J109" s="276">
        <v>50</v>
      </c>
      <c r="K109" s="289"/>
    </row>
    <row r="110" spans="2:11" ht="15" customHeight="1">
      <c r="B110" s="298"/>
      <c r="C110" s="276" t="s">
        <v>1603</v>
      </c>
      <c r="D110" s="276"/>
      <c r="E110" s="276"/>
      <c r="F110" s="297" t="s">
        <v>1584</v>
      </c>
      <c r="G110" s="276"/>
      <c r="H110" s="276" t="s">
        <v>1617</v>
      </c>
      <c r="I110" s="276" t="s">
        <v>1580</v>
      </c>
      <c r="J110" s="276">
        <v>50</v>
      </c>
      <c r="K110" s="289"/>
    </row>
    <row r="111" spans="2:11" ht="15" customHeight="1">
      <c r="B111" s="298"/>
      <c r="C111" s="276" t="s">
        <v>54</v>
      </c>
      <c r="D111" s="276"/>
      <c r="E111" s="276"/>
      <c r="F111" s="297" t="s">
        <v>1578</v>
      </c>
      <c r="G111" s="276"/>
      <c r="H111" s="276" t="s">
        <v>1618</v>
      </c>
      <c r="I111" s="276" t="s">
        <v>1580</v>
      </c>
      <c r="J111" s="276">
        <v>20</v>
      </c>
      <c r="K111" s="289"/>
    </row>
    <row r="112" spans="2:11" ht="15" customHeight="1">
      <c r="B112" s="298"/>
      <c r="C112" s="276" t="s">
        <v>1619</v>
      </c>
      <c r="D112" s="276"/>
      <c r="E112" s="276"/>
      <c r="F112" s="297" t="s">
        <v>1578</v>
      </c>
      <c r="G112" s="276"/>
      <c r="H112" s="276" t="s">
        <v>1620</v>
      </c>
      <c r="I112" s="276" t="s">
        <v>1580</v>
      </c>
      <c r="J112" s="276">
        <v>120</v>
      </c>
      <c r="K112" s="289"/>
    </row>
    <row r="113" spans="2:11" ht="15" customHeight="1">
      <c r="B113" s="298"/>
      <c r="C113" s="276" t="s">
        <v>39</v>
      </c>
      <c r="D113" s="276"/>
      <c r="E113" s="276"/>
      <c r="F113" s="297" t="s">
        <v>1578</v>
      </c>
      <c r="G113" s="276"/>
      <c r="H113" s="276" t="s">
        <v>1621</v>
      </c>
      <c r="I113" s="276" t="s">
        <v>1612</v>
      </c>
      <c r="J113" s="276"/>
      <c r="K113" s="289"/>
    </row>
    <row r="114" spans="2:11" ht="15" customHeight="1">
      <c r="B114" s="298"/>
      <c r="C114" s="276" t="s">
        <v>49</v>
      </c>
      <c r="D114" s="276"/>
      <c r="E114" s="276"/>
      <c r="F114" s="297" t="s">
        <v>1578</v>
      </c>
      <c r="G114" s="276"/>
      <c r="H114" s="276" t="s">
        <v>1622</v>
      </c>
      <c r="I114" s="276" t="s">
        <v>1612</v>
      </c>
      <c r="J114" s="276"/>
      <c r="K114" s="289"/>
    </row>
    <row r="115" spans="2:11" ht="15" customHeight="1">
      <c r="B115" s="298"/>
      <c r="C115" s="276" t="s">
        <v>58</v>
      </c>
      <c r="D115" s="276"/>
      <c r="E115" s="276"/>
      <c r="F115" s="297" t="s">
        <v>1578</v>
      </c>
      <c r="G115" s="276"/>
      <c r="H115" s="276" t="s">
        <v>1623</v>
      </c>
      <c r="I115" s="276" t="s">
        <v>1624</v>
      </c>
      <c r="J115" s="276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3"/>
      <c r="D117" s="273"/>
      <c r="E117" s="273"/>
      <c r="F117" s="309"/>
      <c r="G117" s="273"/>
      <c r="H117" s="273"/>
      <c r="I117" s="273"/>
      <c r="J117" s="273"/>
      <c r="K117" s="308"/>
    </row>
    <row r="118" spans="2:11" ht="18.75" customHeight="1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264" t="s">
        <v>1625</v>
      </c>
      <c r="D120" s="264"/>
      <c r="E120" s="264"/>
      <c r="F120" s="264"/>
      <c r="G120" s="264"/>
      <c r="H120" s="264"/>
      <c r="I120" s="264"/>
      <c r="J120" s="264"/>
      <c r="K120" s="314"/>
    </row>
    <row r="121" spans="2:11" ht="17.25" customHeight="1">
      <c r="B121" s="315"/>
      <c r="C121" s="290" t="s">
        <v>1572</v>
      </c>
      <c r="D121" s="290"/>
      <c r="E121" s="290"/>
      <c r="F121" s="290" t="s">
        <v>1573</v>
      </c>
      <c r="G121" s="291"/>
      <c r="H121" s="290" t="s">
        <v>124</v>
      </c>
      <c r="I121" s="290" t="s">
        <v>58</v>
      </c>
      <c r="J121" s="290" t="s">
        <v>1574</v>
      </c>
      <c r="K121" s="316"/>
    </row>
    <row r="122" spans="2:11" ht="17.25" customHeight="1">
      <c r="B122" s="315"/>
      <c r="C122" s="292" t="s">
        <v>1575</v>
      </c>
      <c r="D122" s="292"/>
      <c r="E122" s="292"/>
      <c r="F122" s="293" t="s">
        <v>1576</v>
      </c>
      <c r="G122" s="294"/>
      <c r="H122" s="292"/>
      <c r="I122" s="292"/>
      <c r="J122" s="292" t="s">
        <v>1577</v>
      </c>
      <c r="K122" s="316"/>
    </row>
    <row r="123" spans="2:11" ht="5.25" customHeight="1">
      <c r="B123" s="317"/>
      <c r="C123" s="295"/>
      <c r="D123" s="295"/>
      <c r="E123" s="295"/>
      <c r="F123" s="295"/>
      <c r="G123" s="276"/>
      <c r="H123" s="295"/>
      <c r="I123" s="295"/>
      <c r="J123" s="295"/>
      <c r="K123" s="318"/>
    </row>
    <row r="124" spans="2:11" ht="15" customHeight="1">
      <c r="B124" s="317"/>
      <c r="C124" s="276" t="s">
        <v>1581</v>
      </c>
      <c r="D124" s="295"/>
      <c r="E124" s="295"/>
      <c r="F124" s="297" t="s">
        <v>1578</v>
      </c>
      <c r="G124" s="276"/>
      <c r="H124" s="276" t="s">
        <v>1617</v>
      </c>
      <c r="I124" s="276" t="s">
        <v>1580</v>
      </c>
      <c r="J124" s="276">
        <v>120</v>
      </c>
      <c r="K124" s="319"/>
    </row>
    <row r="125" spans="2:11" ht="15" customHeight="1">
      <c r="B125" s="317"/>
      <c r="C125" s="276" t="s">
        <v>1626</v>
      </c>
      <c r="D125" s="276"/>
      <c r="E125" s="276"/>
      <c r="F125" s="297" t="s">
        <v>1578</v>
      </c>
      <c r="G125" s="276"/>
      <c r="H125" s="276" t="s">
        <v>1627</v>
      </c>
      <c r="I125" s="276" t="s">
        <v>1580</v>
      </c>
      <c r="J125" s="276" t="s">
        <v>1628</v>
      </c>
      <c r="K125" s="319"/>
    </row>
    <row r="126" spans="2:11" ht="15" customHeight="1">
      <c r="B126" s="317"/>
      <c r="C126" s="276" t="s">
        <v>86</v>
      </c>
      <c r="D126" s="276"/>
      <c r="E126" s="276"/>
      <c r="F126" s="297" t="s">
        <v>1578</v>
      </c>
      <c r="G126" s="276"/>
      <c r="H126" s="276" t="s">
        <v>1629</v>
      </c>
      <c r="I126" s="276" t="s">
        <v>1580</v>
      </c>
      <c r="J126" s="276" t="s">
        <v>1628</v>
      </c>
      <c r="K126" s="319"/>
    </row>
    <row r="127" spans="2:11" ht="15" customHeight="1">
      <c r="B127" s="317"/>
      <c r="C127" s="276" t="s">
        <v>1589</v>
      </c>
      <c r="D127" s="276"/>
      <c r="E127" s="276"/>
      <c r="F127" s="297" t="s">
        <v>1584</v>
      </c>
      <c r="G127" s="276"/>
      <c r="H127" s="276" t="s">
        <v>1590</v>
      </c>
      <c r="I127" s="276" t="s">
        <v>1580</v>
      </c>
      <c r="J127" s="276">
        <v>15</v>
      </c>
      <c r="K127" s="319"/>
    </row>
    <row r="128" spans="2:11" ht="15" customHeight="1">
      <c r="B128" s="317"/>
      <c r="C128" s="299" t="s">
        <v>1591</v>
      </c>
      <c r="D128" s="299"/>
      <c r="E128" s="299"/>
      <c r="F128" s="300" t="s">
        <v>1584</v>
      </c>
      <c r="G128" s="299"/>
      <c r="H128" s="299" t="s">
        <v>1592</v>
      </c>
      <c r="I128" s="299" t="s">
        <v>1580</v>
      </c>
      <c r="J128" s="299">
        <v>15</v>
      </c>
      <c r="K128" s="319"/>
    </row>
    <row r="129" spans="2:11" ht="15" customHeight="1">
      <c r="B129" s="317"/>
      <c r="C129" s="299" t="s">
        <v>1593</v>
      </c>
      <c r="D129" s="299"/>
      <c r="E129" s="299"/>
      <c r="F129" s="300" t="s">
        <v>1584</v>
      </c>
      <c r="G129" s="299"/>
      <c r="H129" s="299" t="s">
        <v>1594</v>
      </c>
      <c r="I129" s="299" t="s">
        <v>1580</v>
      </c>
      <c r="J129" s="299">
        <v>20</v>
      </c>
      <c r="K129" s="319"/>
    </row>
    <row r="130" spans="2:11" ht="15" customHeight="1">
      <c r="B130" s="317"/>
      <c r="C130" s="299" t="s">
        <v>1595</v>
      </c>
      <c r="D130" s="299"/>
      <c r="E130" s="299"/>
      <c r="F130" s="300" t="s">
        <v>1584</v>
      </c>
      <c r="G130" s="299"/>
      <c r="H130" s="299" t="s">
        <v>1596</v>
      </c>
      <c r="I130" s="299" t="s">
        <v>1580</v>
      </c>
      <c r="J130" s="299">
        <v>20</v>
      </c>
      <c r="K130" s="319"/>
    </row>
    <row r="131" spans="2:11" ht="15" customHeight="1">
      <c r="B131" s="317"/>
      <c r="C131" s="276" t="s">
        <v>1583</v>
      </c>
      <c r="D131" s="276"/>
      <c r="E131" s="276"/>
      <c r="F131" s="297" t="s">
        <v>1584</v>
      </c>
      <c r="G131" s="276"/>
      <c r="H131" s="276" t="s">
        <v>1617</v>
      </c>
      <c r="I131" s="276" t="s">
        <v>1580</v>
      </c>
      <c r="J131" s="276">
        <v>50</v>
      </c>
      <c r="K131" s="319"/>
    </row>
    <row r="132" spans="2:11" ht="15" customHeight="1">
      <c r="B132" s="317"/>
      <c r="C132" s="276" t="s">
        <v>1597</v>
      </c>
      <c r="D132" s="276"/>
      <c r="E132" s="276"/>
      <c r="F132" s="297" t="s">
        <v>1584</v>
      </c>
      <c r="G132" s="276"/>
      <c r="H132" s="276" t="s">
        <v>1617</v>
      </c>
      <c r="I132" s="276" t="s">
        <v>1580</v>
      </c>
      <c r="J132" s="276">
        <v>50</v>
      </c>
      <c r="K132" s="319"/>
    </row>
    <row r="133" spans="2:11" ht="15" customHeight="1">
      <c r="B133" s="317"/>
      <c r="C133" s="276" t="s">
        <v>1603</v>
      </c>
      <c r="D133" s="276"/>
      <c r="E133" s="276"/>
      <c r="F133" s="297" t="s">
        <v>1584</v>
      </c>
      <c r="G133" s="276"/>
      <c r="H133" s="276" t="s">
        <v>1617</v>
      </c>
      <c r="I133" s="276" t="s">
        <v>1580</v>
      </c>
      <c r="J133" s="276">
        <v>50</v>
      </c>
      <c r="K133" s="319"/>
    </row>
    <row r="134" spans="2:11" ht="15" customHeight="1">
      <c r="B134" s="317"/>
      <c r="C134" s="276" t="s">
        <v>1605</v>
      </c>
      <c r="D134" s="276"/>
      <c r="E134" s="276"/>
      <c r="F134" s="297" t="s">
        <v>1584</v>
      </c>
      <c r="G134" s="276"/>
      <c r="H134" s="276" t="s">
        <v>1617</v>
      </c>
      <c r="I134" s="276" t="s">
        <v>1580</v>
      </c>
      <c r="J134" s="276">
        <v>50</v>
      </c>
      <c r="K134" s="319"/>
    </row>
    <row r="135" spans="2:11" ht="15" customHeight="1">
      <c r="B135" s="317"/>
      <c r="C135" s="276" t="s">
        <v>130</v>
      </c>
      <c r="D135" s="276"/>
      <c r="E135" s="276"/>
      <c r="F135" s="297" t="s">
        <v>1584</v>
      </c>
      <c r="G135" s="276"/>
      <c r="H135" s="276" t="s">
        <v>1630</v>
      </c>
      <c r="I135" s="276" t="s">
        <v>1580</v>
      </c>
      <c r="J135" s="276">
        <v>255</v>
      </c>
      <c r="K135" s="319"/>
    </row>
    <row r="136" spans="2:11" ht="15" customHeight="1">
      <c r="B136" s="317"/>
      <c r="C136" s="276" t="s">
        <v>1607</v>
      </c>
      <c r="D136" s="276"/>
      <c r="E136" s="276"/>
      <c r="F136" s="297" t="s">
        <v>1578</v>
      </c>
      <c r="G136" s="276"/>
      <c r="H136" s="276" t="s">
        <v>1631</v>
      </c>
      <c r="I136" s="276" t="s">
        <v>1609</v>
      </c>
      <c r="J136" s="276"/>
      <c r="K136" s="319"/>
    </row>
    <row r="137" spans="2:11" ht="15" customHeight="1">
      <c r="B137" s="317"/>
      <c r="C137" s="276" t="s">
        <v>1610</v>
      </c>
      <c r="D137" s="276"/>
      <c r="E137" s="276"/>
      <c r="F137" s="297" t="s">
        <v>1578</v>
      </c>
      <c r="G137" s="276"/>
      <c r="H137" s="276" t="s">
        <v>1632</v>
      </c>
      <c r="I137" s="276" t="s">
        <v>1612</v>
      </c>
      <c r="J137" s="276"/>
      <c r="K137" s="319"/>
    </row>
    <row r="138" spans="2:11" ht="15" customHeight="1">
      <c r="B138" s="317"/>
      <c r="C138" s="276" t="s">
        <v>1613</v>
      </c>
      <c r="D138" s="276"/>
      <c r="E138" s="276"/>
      <c r="F138" s="297" t="s">
        <v>1578</v>
      </c>
      <c r="G138" s="276"/>
      <c r="H138" s="276" t="s">
        <v>1613</v>
      </c>
      <c r="I138" s="276" t="s">
        <v>1612</v>
      </c>
      <c r="J138" s="276"/>
      <c r="K138" s="319"/>
    </row>
    <row r="139" spans="2:11" ht="15" customHeight="1">
      <c r="B139" s="317"/>
      <c r="C139" s="276" t="s">
        <v>39</v>
      </c>
      <c r="D139" s="276"/>
      <c r="E139" s="276"/>
      <c r="F139" s="297" t="s">
        <v>1578</v>
      </c>
      <c r="G139" s="276"/>
      <c r="H139" s="276" t="s">
        <v>1633</v>
      </c>
      <c r="I139" s="276" t="s">
        <v>1612</v>
      </c>
      <c r="J139" s="276"/>
      <c r="K139" s="319"/>
    </row>
    <row r="140" spans="2:11" ht="15" customHeight="1">
      <c r="B140" s="317"/>
      <c r="C140" s="276" t="s">
        <v>1634</v>
      </c>
      <c r="D140" s="276"/>
      <c r="E140" s="276"/>
      <c r="F140" s="297" t="s">
        <v>1578</v>
      </c>
      <c r="G140" s="276"/>
      <c r="H140" s="276" t="s">
        <v>1635</v>
      </c>
      <c r="I140" s="276" t="s">
        <v>1612</v>
      </c>
      <c r="J140" s="276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3"/>
      <c r="C142" s="273"/>
      <c r="D142" s="273"/>
      <c r="E142" s="273"/>
      <c r="F142" s="309"/>
      <c r="G142" s="273"/>
      <c r="H142" s="273"/>
      <c r="I142" s="273"/>
      <c r="J142" s="273"/>
      <c r="K142" s="273"/>
    </row>
    <row r="143" spans="2:11" ht="18.75" customHeight="1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spans="2:11" ht="7.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spans="2:11" ht="45" customHeight="1">
      <c r="B145" s="287"/>
      <c r="C145" s="288" t="s">
        <v>1636</v>
      </c>
      <c r="D145" s="288"/>
      <c r="E145" s="288"/>
      <c r="F145" s="288"/>
      <c r="G145" s="288"/>
      <c r="H145" s="288"/>
      <c r="I145" s="288"/>
      <c r="J145" s="288"/>
      <c r="K145" s="289"/>
    </row>
    <row r="146" spans="2:11" ht="17.25" customHeight="1">
      <c r="B146" s="287"/>
      <c r="C146" s="290" t="s">
        <v>1572</v>
      </c>
      <c r="D146" s="290"/>
      <c r="E146" s="290"/>
      <c r="F146" s="290" t="s">
        <v>1573</v>
      </c>
      <c r="G146" s="291"/>
      <c r="H146" s="290" t="s">
        <v>124</v>
      </c>
      <c r="I146" s="290" t="s">
        <v>58</v>
      </c>
      <c r="J146" s="290" t="s">
        <v>1574</v>
      </c>
      <c r="K146" s="289"/>
    </row>
    <row r="147" spans="2:11" ht="17.25" customHeight="1">
      <c r="B147" s="287"/>
      <c r="C147" s="292" t="s">
        <v>1575</v>
      </c>
      <c r="D147" s="292"/>
      <c r="E147" s="292"/>
      <c r="F147" s="293" t="s">
        <v>1576</v>
      </c>
      <c r="G147" s="294"/>
      <c r="H147" s="292"/>
      <c r="I147" s="292"/>
      <c r="J147" s="292" t="s">
        <v>1577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1581</v>
      </c>
      <c r="D149" s="276"/>
      <c r="E149" s="276"/>
      <c r="F149" s="324" t="s">
        <v>1578</v>
      </c>
      <c r="G149" s="276"/>
      <c r="H149" s="323" t="s">
        <v>1617</v>
      </c>
      <c r="I149" s="323" t="s">
        <v>1580</v>
      </c>
      <c r="J149" s="323">
        <v>120</v>
      </c>
      <c r="K149" s="319"/>
    </row>
    <row r="150" spans="2:11" ht="15" customHeight="1">
      <c r="B150" s="298"/>
      <c r="C150" s="323" t="s">
        <v>1626</v>
      </c>
      <c r="D150" s="276"/>
      <c r="E150" s="276"/>
      <c r="F150" s="324" t="s">
        <v>1578</v>
      </c>
      <c r="G150" s="276"/>
      <c r="H150" s="323" t="s">
        <v>1637</v>
      </c>
      <c r="I150" s="323" t="s">
        <v>1580</v>
      </c>
      <c r="J150" s="323" t="s">
        <v>1628</v>
      </c>
      <c r="K150" s="319"/>
    </row>
    <row r="151" spans="2:11" ht="15" customHeight="1">
      <c r="B151" s="298"/>
      <c r="C151" s="323" t="s">
        <v>86</v>
      </c>
      <c r="D151" s="276"/>
      <c r="E151" s="276"/>
      <c r="F151" s="324" t="s">
        <v>1578</v>
      </c>
      <c r="G151" s="276"/>
      <c r="H151" s="323" t="s">
        <v>1638</v>
      </c>
      <c r="I151" s="323" t="s">
        <v>1580</v>
      </c>
      <c r="J151" s="323" t="s">
        <v>1628</v>
      </c>
      <c r="K151" s="319"/>
    </row>
    <row r="152" spans="2:11" ht="15" customHeight="1">
      <c r="B152" s="298"/>
      <c r="C152" s="323" t="s">
        <v>1583</v>
      </c>
      <c r="D152" s="276"/>
      <c r="E152" s="276"/>
      <c r="F152" s="324" t="s">
        <v>1584</v>
      </c>
      <c r="G152" s="276"/>
      <c r="H152" s="323" t="s">
        <v>1617</v>
      </c>
      <c r="I152" s="323" t="s">
        <v>1580</v>
      </c>
      <c r="J152" s="323">
        <v>50</v>
      </c>
      <c r="K152" s="319"/>
    </row>
    <row r="153" spans="2:11" ht="15" customHeight="1">
      <c r="B153" s="298"/>
      <c r="C153" s="323" t="s">
        <v>1586</v>
      </c>
      <c r="D153" s="276"/>
      <c r="E153" s="276"/>
      <c r="F153" s="324" t="s">
        <v>1578</v>
      </c>
      <c r="G153" s="276"/>
      <c r="H153" s="323" t="s">
        <v>1617</v>
      </c>
      <c r="I153" s="323" t="s">
        <v>1588</v>
      </c>
      <c r="J153" s="323"/>
      <c r="K153" s="319"/>
    </row>
    <row r="154" spans="2:11" ht="15" customHeight="1">
      <c r="B154" s="298"/>
      <c r="C154" s="323" t="s">
        <v>1597</v>
      </c>
      <c r="D154" s="276"/>
      <c r="E154" s="276"/>
      <c r="F154" s="324" t="s">
        <v>1584</v>
      </c>
      <c r="G154" s="276"/>
      <c r="H154" s="323" t="s">
        <v>1617</v>
      </c>
      <c r="I154" s="323" t="s">
        <v>1580</v>
      </c>
      <c r="J154" s="323">
        <v>50</v>
      </c>
      <c r="K154" s="319"/>
    </row>
    <row r="155" spans="2:11" ht="15" customHeight="1">
      <c r="B155" s="298"/>
      <c r="C155" s="323" t="s">
        <v>1605</v>
      </c>
      <c r="D155" s="276"/>
      <c r="E155" s="276"/>
      <c r="F155" s="324" t="s">
        <v>1584</v>
      </c>
      <c r="G155" s="276"/>
      <c r="H155" s="323" t="s">
        <v>1617</v>
      </c>
      <c r="I155" s="323" t="s">
        <v>1580</v>
      </c>
      <c r="J155" s="323">
        <v>50</v>
      </c>
      <c r="K155" s="319"/>
    </row>
    <row r="156" spans="2:11" ht="15" customHeight="1">
      <c r="B156" s="298"/>
      <c r="C156" s="323" t="s">
        <v>1603</v>
      </c>
      <c r="D156" s="276"/>
      <c r="E156" s="276"/>
      <c r="F156" s="324" t="s">
        <v>1584</v>
      </c>
      <c r="G156" s="276"/>
      <c r="H156" s="323" t="s">
        <v>1617</v>
      </c>
      <c r="I156" s="323" t="s">
        <v>1580</v>
      </c>
      <c r="J156" s="323">
        <v>50</v>
      </c>
      <c r="K156" s="319"/>
    </row>
    <row r="157" spans="2:11" ht="15" customHeight="1">
      <c r="B157" s="298"/>
      <c r="C157" s="323" t="s">
        <v>94</v>
      </c>
      <c r="D157" s="276"/>
      <c r="E157" s="276"/>
      <c r="F157" s="324" t="s">
        <v>1578</v>
      </c>
      <c r="G157" s="276"/>
      <c r="H157" s="323" t="s">
        <v>1639</v>
      </c>
      <c r="I157" s="323" t="s">
        <v>1580</v>
      </c>
      <c r="J157" s="323" t="s">
        <v>1640</v>
      </c>
      <c r="K157" s="319"/>
    </row>
    <row r="158" spans="2:11" ht="15" customHeight="1">
      <c r="B158" s="298"/>
      <c r="C158" s="323" t="s">
        <v>1641</v>
      </c>
      <c r="D158" s="276"/>
      <c r="E158" s="276"/>
      <c r="F158" s="324" t="s">
        <v>1578</v>
      </c>
      <c r="G158" s="276"/>
      <c r="H158" s="323" t="s">
        <v>1642</v>
      </c>
      <c r="I158" s="323" t="s">
        <v>1612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3"/>
      <c r="C160" s="276"/>
      <c r="D160" s="276"/>
      <c r="E160" s="276"/>
      <c r="F160" s="297"/>
      <c r="G160" s="276"/>
      <c r="H160" s="276"/>
      <c r="I160" s="276"/>
      <c r="J160" s="276"/>
      <c r="K160" s="273"/>
    </row>
    <row r="161" spans="2:11" ht="18.75" customHeight="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spans="2:11" ht="7.5" customHeight="1">
      <c r="B162" s="260"/>
      <c r="C162" s="261"/>
      <c r="D162" s="261"/>
      <c r="E162" s="261"/>
      <c r="F162" s="261"/>
      <c r="G162" s="261"/>
      <c r="H162" s="261"/>
      <c r="I162" s="261"/>
      <c r="J162" s="261"/>
      <c r="K162" s="262"/>
    </row>
    <row r="163" spans="2:11" ht="45" customHeight="1">
      <c r="B163" s="263"/>
      <c r="C163" s="264" t="s">
        <v>1643</v>
      </c>
      <c r="D163" s="264"/>
      <c r="E163" s="264"/>
      <c r="F163" s="264"/>
      <c r="G163" s="264"/>
      <c r="H163" s="264"/>
      <c r="I163" s="264"/>
      <c r="J163" s="264"/>
      <c r="K163" s="265"/>
    </row>
    <row r="164" spans="2:11" ht="17.25" customHeight="1">
      <c r="B164" s="263"/>
      <c r="C164" s="290" t="s">
        <v>1572</v>
      </c>
      <c r="D164" s="290"/>
      <c r="E164" s="290"/>
      <c r="F164" s="290" t="s">
        <v>1573</v>
      </c>
      <c r="G164" s="327"/>
      <c r="H164" s="328" t="s">
        <v>124</v>
      </c>
      <c r="I164" s="328" t="s">
        <v>58</v>
      </c>
      <c r="J164" s="290" t="s">
        <v>1574</v>
      </c>
      <c r="K164" s="265"/>
    </row>
    <row r="165" spans="2:11" ht="17.25" customHeight="1">
      <c r="B165" s="267"/>
      <c r="C165" s="292" t="s">
        <v>1575</v>
      </c>
      <c r="D165" s="292"/>
      <c r="E165" s="292"/>
      <c r="F165" s="293" t="s">
        <v>1576</v>
      </c>
      <c r="G165" s="329"/>
      <c r="H165" s="330"/>
      <c r="I165" s="330"/>
      <c r="J165" s="292" t="s">
        <v>1577</v>
      </c>
      <c r="K165" s="269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6" t="s">
        <v>1581</v>
      </c>
      <c r="D167" s="276"/>
      <c r="E167" s="276"/>
      <c r="F167" s="297" t="s">
        <v>1578</v>
      </c>
      <c r="G167" s="276"/>
      <c r="H167" s="276" t="s">
        <v>1617</v>
      </c>
      <c r="I167" s="276" t="s">
        <v>1580</v>
      </c>
      <c r="J167" s="276">
        <v>120</v>
      </c>
      <c r="K167" s="319"/>
    </row>
    <row r="168" spans="2:11" ht="15" customHeight="1">
      <c r="B168" s="298"/>
      <c r="C168" s="276" t="s">
        <v>1626</v>
      </c>
      <c r="D168" s="276"/>
      <c r="E168" s="276"/>
      <c r="F168" s="297" t="s">
        <v>1578</v>
      </c>
      <c r="G168" s="276"/>
      <c r="H168" s="276" t="s">
        <v>1627</v>
      </c>
      <c r="I168" s="276" t="s">
        <v>1580</v>
      </c>
      <c r="J168" s="276" t="s">
        <v>1628</v>
      </c>
      <c r="K168" s="319"/>
    </row>
    <row r="169" spans="2:11" ht="15" customHeight="1">
      <c r="B169" s="298"/>
      <c r="C169" s="276" t="s">
        <v>86</v>
      </c>
      <c r="D169" s="276"/>
      <c r="E169" s="276"/>
      <c r="F169" s="297" t="s">
        <v>1578</v>
      </c>
      <c r="G169" s="276"/>
      <c r="H169" s="276" t="s">
        <v>1644</v>
      </c>
      <c r="I169" s="276" t="s">
        <v>1580</v>
      </c>
      <c r="J169" s="276" t="s">
        <v>1628</v>
      </c>
      <c r="K169" s="319"/>
    </row>
    <row r="170" spans="2:11" ht="15" customHeight="1">
      <c r="B170" s="298"/>
      <c r="C170" s="276" t="s">
        <v>1583</v>
      </c>
      <c r="D170" s="276"/>
      <c r="E170" s="276"/>
      <c r="F170" s="297" t="s">
        <v>1584</v>
      </c>
      <c r="G170" s="276"/>
      <c r="H170" s="276" t="s">
        <v>1644</v>
      </c>
      <c r="I170" s="276" t="s">
        <v>1580</v>
      </c>
      <c r="J170" s="276">
        <v>50</v>
      </c>
      <c r="K170" s="319"/>
    </row>
    <row r="171" spans="2:11" ht="15" customHeight="1">
      <c r="B171" s="298"/>
      <c r="C171" s="276" t="s">
        <v>1586</v>
      </c>
      <c r="D171" s="276"/>
      <c r="E171" s="276"/>
      <c r="F171" s="297" t="s">
        <v>1578</v>
      </c>
      <c r="G171" s="276"/>
      <c r="H171" s="276" t="s">
        <v>1644</v>
      </c>
      <c r="I171" s="276" t="s">
        <v>1588</v>
      </c>
      <c r="J171" s="276"/>
      <c r="K171" s="319"/>
    </row>
    <row r="172" spans="2:11" ht="15" customHeight="1">
      <c r="B172" s="298"/>
      <c r="C172" s="276" t="s">
        <v>1597</v>
      </c>
      <c r="D172" s="276"/>
      <c r="E172" s="276"/>
      <c r="F172" s="297" t="s">
        <v>1584</v>
      </c>
      <c r="G172" s="276"/>
      <c r="H172" s="276" t="s">
        <v>1644</v>
      </c>
      <c r="I172" s="276" t="s">
        <v>1580</v>
      </c>
      <c r="J172" s="276">
        <v>50</v>
      </c>
      <c r="K172" s="319"/>
    </row>
    <row r="173" spans="2:11" ht="15" customHeight="1">
      <c r="B173" s="298"/>
      <c r="C173" s="276" t="s">
        <v>1605</v>
      </c>
      <c r="D173" s="276"/>
      <c r="E173" s="276"/>
      <c r="F173" s="297" t="s">
        <v>1584</v>
      </c>
      <c r="G173" s="276"/>
      <c r="H173" s="276" t="s">
        <v>1644</v>
      </c>
      <c r="I173" s="276" t="s">
        <v>1580</v>
      </c>
      <c r="J173" s="276">
        <v>50</v>
      </c>
      <c r="K173" s="319"/>
    </row>
    <row r="174" spans="2:11" ht="15" customHeight="1">
      <c r="B174" s="298"/>
      <c r="C174" s="276" t="s">
        <v>1603</v>
      </c>
      <c r="D174" s="276"/>
      <c r="E174" s="276"/>
      <c r="F174" s="297" t="s">
        <v>1584</v>
      </c>
      <c r="G174" s="276"/>
      <c r="H174" s="276" t="s">
        <v>1644</v>
      </c>
      <c r="I174" s="276" t="s">
        <v>1580</v>
      </c>
      <c r="J174" s="276">
        <v>50</v>
      </c>
      <c r="K174" s="319"/>
    </row>
    <row r="175" spans="2:11" ht="15" customHeight="1">
      <c r="B175" s="298"/>
      <c r="C175" s="276" t="s">
        <v>123</v>
      </c>
      <c r="D175" s="276"/>
      <c r="E175" s="276"/>
      <c r="F175" s="297" t="s">
        <v>1578</v>
      </c>
      <c r="G175" s="276"/>
      <c r="H175" s="276" t="s">
        <v>1645</v>
      </c>
      <c r="I175" s="276" t="s">
        <v>1646</v>
      </c>
      <c r="J175" s="276"/>
      <c r="K175" s="319"/>
    </row>
    <row r="176" spans="2:11" ht="15" customHeight="1">
      <c r="B176" s="298"/>
      <c r="C176" s="276" t="s">
        <v>58</v>
      </c>
      <c r="D176" s="276"/>
      <c r="E176" s="276"/>
      <c r="F176" s="297" t="s">
        <v>1578</v>
      </c>
      <c r="G176" s="276"/>
      <c r="H176" s="276" t="s">
        <v>1647</v>
      </c>
      <c r="I176" s="276" t="s">
        <v>1648</v>
      </c>
      <c r="J176" s="276">
        <v>1</v>
      </c>
      <c r="K176" s="319"/>
    </row>
    <row r="177" spans="2:11" ht="15" customHeight="1">
      <c r="B177" s="298"/>
      <c r="C177" s="276" t="s">
        <v>54</v>
      </c>
      <c r="D177" s="276"/>
      <c r="E177" s="276"/>
      <c r="F177" s="297" t="s">
        <v>1578</v>
      </c>
      <c r="G177" s="276"/>
      <c r="H177" s="276" t="s">
        <v>1649</v>
      </c>
      <c r="I177" s="276" t="s">
        <v>1580</v>
      </c>
      <c r="J177" s="276">
        <v>20</v>
      </c>
      <c r="K177" s="319"/>
    </row>
    <row r="178" spans="2:11" ht="15" customHeight="1">
      <c r="B178" s="298"/>
      <c r="C178" s="276" t="s">
        <v>124</v>
      </c>
      <c r="D178" s="276"/>
      <c r="E178" s="276"/>
      <c r="F178" s="297" t="s">
        <v>1578</v>
      </c>
      <c r="G178" s="276"/>
      <c r="H178" s="276" t="s">
        <v>1650</v>
      </c>
      <c r="I178" s="276" t="s">
        <v>1580</v>
      </c>
      <c r="J178" s="276">
        <v>255</v>
      </c>
      <c r="K178" s="319"/>
    </row>
    <row r="179" spans="2:11" ht="15" customHeight="1">
      <c r="B179" s="298"/>
      <c r="C179" s="276" t="s">
        <v>125</v>
      </c>
      <c r="D179" s="276"/>
      <c r="E179" s="276"/>
      <c r="F179" s="297" t="s">
        <v>1578</v>
      </c>
      <c r="G179" s="276"/>
      <c r="H179" s="276" t="s">
        <v>1543</v>
      </c>
      <c r="I179" s="276" t="s">
        <v>1580</v>
      </c>
      <c r="J179" s="276">
        <v>10</v>
      </c>
      <c r="K179" s="319"/>
    </row>
    <row r="180" spans="2:11" ht="15" customHeight="1">
      <c r="B180" s="298"/>
      <c r="C180" s="276" t="s">
        <v>126</v>
      </c>
      <c r="D180" s="276"/>
      <c r="E180" s="276"/>
      <c r="F180" s="297" t="s">
        <v>1578</v>
      </c>
      <c r="G180" s="276"/>
      <c r="H180" s="276" t="s">
        <v>1651</v>
      </c>
      <c r="I180" s="276" t="s">
        <v>1612</v>
      </c>
      <c r="J180" s="276"/>
      <c r="K180" s="319"/>
    </row>
    <row r="181" spans="2:11" ht="15" customHeight="1">
      <c r="B181" s="298"/>
      <c r="C181" s="276" t="s">
        <v>1652</v>
      </c>
      <c r="D181" s="276"/>
      <c r="E181" s="276"/>
      <c r="F181" s="297" t="s">
        <v>1578</v>
      </c>
      <c r="G181" s="276"/>
      <c r="H181" s="276" t="s">
        <v>1653</v>
      </c>
      <c r="I181" s="276" t="s">
        <v>1612</v>
      </c>
      <c r="J181" s="276"/>
      <c r="K181" s="319"/>
    </row>
    <row r="182" spans="2:11" ht="15" customHeight="1">
      <c r="B182" s="298"/>
      <c r="C182" s="276" t="s">
        <v>1641</v>
      </c>
      <c r="D182" s="276"/>
      <c r="E182" s="276"/>
      <c r="F182" s="297" t="s">
        <v>1578</v>
      </c>
      <c r="G182" s="276"/>
      <c r="H182" s="276" t="s">
        <v>1654</v>
      </c>
      <c r="I182" s="276" t="s">
        <v>1612</v>
      </c>
      <c r="J182" s="276"/>
      <c r="K182" s="319"/>
    </row>
    <row r="183" spans="2:11" ht="15" customHeight="1">
      <c r="B183" s="298"/>
      <c r="C183" s="276" t="s">
        <v>129</v>
      </c>
      <c r="D183" s="276"/>
      <c r="E183" s="276"/>
      <c r="F183" s="297" t="s">
        <v>1584</v>
      </c>
      <c r="G183" s="276"/>
      <c r="H183" s="276" t="s">
        <v>1655</v>
      </c>
      <c r="I183" s="276" t="s">
        <v>1580</v>
      </c>
      <c r="J183" s="276">
        <v>50</v>
      </c>
      <c r="K183" s="319"/>
    </row>
    <row r="184" spans="2:11" ht="15" customHeight="1">
      <c r="B184" s="325"/>
      <c r="C184" s="307"/>
      <c r="D184" s="307"/>
      <c r="E184" s="307"/>
      <c r="F184" s="307"/>
      <c r="G184" s="307"/>
      <c r="H184" s="307"/>
      <c r="I184" s="307"/>
      <c r="J184" s="307"/>
      <c r="K184" s="326"/>
    </row>
    <row r="185" spans="2:11" ht="18.75" customHeight="1">
      <c r="B185" s="273"/>
      <c r="C185" s="276"/>
      <c r="D185" s="276"/>
      <c r="E185" s="276"/>
      <c r="F185" s="297"/>
      <c r="G185" s="276"/>
      <c r="H185" s="276"/>
      <c r="I185" s="276"/>
      <c r="J185" s="276"/>
      <c r="K185" s="273"/>
    </row>
    <row r="186" spans="2:11" ht="18.75" customHeight="1"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</row>
    <row r="187" spans="2:11" ht="13.5">
      <c r="B187" s="260"/>
      <c r="C187" s="261"/>
      <c r="D187" s="261"/>
      <c r="E187" s="261"/>
      <c r="F187" s="261"/>
      <c r="G187" s="261"/>
      <c r="H187" s="261"/>
      <c r="I187" s="261"/>
      <c r="J187" s="261"/>
      <c r="K187" s="262"/>
    </row>
    <row r="188" spans="2:11" ht="21">
      <c r="B188" s="263"/>
      <c r="C188" s="264" t="s">
        <v>1656</v>
      </c>
      <c r="D188" s="264"/>
      <c r="E188" s="264"/>
      <c r="F188" s="264"/>
      <c r="G188" s="264"/>
      <c r="H188" s="264"/>
      <c r="I188" s="264"/>
      <c r="J188" s="264"/>
      <c r="K188" s="265"/>
    </row>
    <row r="189" spans="2:11" ht="25.5" customHeight="1">
      <c r="B189" s="263"/>
      <c r="C189" s="331" t="s">
        <v>1657</v>
      </c>
      <c r="D189" s="331"/>
      <c r="E189" s="331"/>
      <c r="F189" s="331" t="s">
        <v>1658</v>
      </c>
      <c r="G189" s="332"/>
      <c r="H189" s="333" t="s">
        <v>1659</v>
      </c>
      <c r="I189" s="333"/>
      <c r="J189" s="333"/>
      <c r="K189" s="265"/>
    </row>
    <row r="190" spans="2:11" ht="5.25" customHeight="1">
      <c r="B190" s="298"/>
      <c r="C190" s="295"/>
      <c r="D190" s="295"/>
      <c r="E190" s="295"/>
      <c r="F190" s="295"/>
      <c r="G190" s="276"/>
      <c r="H190" s="295"/>
      <c r="I190" s="295"/>
      <c r="J190" s="295"/>
      <c r="K190" s="319"/>
    </row>
    <row r="191" spans="2:11" ht="15" customHeight="1">
      <c r="B191" s="298"/>
      <c r="C191" s="276" t="s">
        <v>1660</v>
      </c>
      <c r="D191" s="276"/>
      <c r="E191" s="276"/>
      <c r="F191" s="297" t="s">
        <v>44</v>
      </c>
      <c r="G191" s="276"/>
      <c r="H191" s="334" t="s">
        <v>1661</v>
      </c>
      <c r="I191" s="334"/>
      <c r="J191" s="334"/>
      <c r="K191" s="319"/>
    </row>
    <row r="192" spans="2:11" ht="15" customHeight="1">
      <c r="B192" s="298"/>
      <c r="C192" s="304"/>
      <c r="D192" s="276"/>
      <c r="E192" s="276"/>
      <c r="F192" s="297" t="s">
        <v>45</v>
      </c>
      <c r="G192" s="276"/>
      <c r="H192" s="334" t="s">
        <v>1662</v>
      </c>
      <c r="I192" s="334"/>
      <c r="J192" s="334"/>
      <c r="K192" s="319"/>
    </row>
    <row r="193" spans="2:11" ht="15" customHeight="1">
      <c r="B193" s="298"/>
      <c r="C193" s="304"/>
      <c r="D193" s="276"/>
      <c r="E193" s="276"/>
      <c r="F193" s="297" t="s">
        <v>48</v>
      </c>
      <c r="G193" s="276"/>
      <c r="H193" s="334" t="s">
        <v>1663</v>
      </c>
      <c r="I193" s="334"/>
      <c r="J193" s="334"/>
      <c r="K193" s="319"/>
    </row>
    <row r="194" spans="2:11" ht="15" customHeight="1">
      <c r="B194" s="298"/>
      <c r="C194" s="276"/>
      <c r="D194" s="276"/>
      <c r="E194" s="276"/>
      <c r="F194" s="297" t="s">
        <v>46</v>
      </c>
      <c r="G194" s="276"/>
      <c r="H194" s="334" t="s">
        <v>1664</v>
      </c>
      <c r="I194" s="334"/>
      <c r="J194" s="334"/>
      <c r="K194" s="319"/>
    </row>
    <row r="195" spans="2:11" ht="15" customHeight="1">
      <c r="B195" s="298"/>
      <c r="C195" s="276"/>
      <c r="D195" s="276"/>
      <c r="E195" s="276"/>
      <c r="F195" s="297" t="s">
        <v>47</v>
      </c>
      <c r="G195" s="276"/>
      <c r="H195" s="334" t="s">
        <v>1665</v>
      </c>
      <c r="I195" s="334"/>
      <c r="J195" s="334"/>
      <c r="K195" s="319"/>
    </row>
    <row r="196" spans="2:11" ht="15" customHeight="1">
      <c r="B196" s="298"/>
      <c r="C196" s="276"/>
      <c r="D196" s="276"/>
      <c r="E196" s="276"/>
      <c r="F196" s="297"/>
      <c r="G196" s="276"/>
      <c r="H196" s="276"/>
      <c r="I196" s="276"/>
      <c r="J196" s="276"/>
      <c r="K196" s="319"/>
    </row>
    <row r="197" spans="2:11" ht="15" customHeight="1">
      <c r="B197" s="298"/>
      <c r="C197" s="276" t="s">
        <v>1624</v>
      </c>
      <c r="D197" s="276"/>
      <c r="E197" s="276"/>
      <c r="F197" s="297" t="s">
        <v>79</v>
      </c>
      <c r="G197" s="276"/>
      <c r="H197" s="334" t="s">
        <v>1666</v>
      </c>
      <c r="I197" s="334"/>
      <c r="J197" s="334"/>
      <c r="K197" s="319"/>
    </row>
    <row r="198" spans="2:11" ht="15" customHeight="1">
      <c r="B198" s="298"/>
      <c r="C198" s="304"/>
      <c r="D198" s="276"/>
      <c r="E198" s="276"/>
      <c r="F198" s="297" t="s">
        <v>1522</v>
      </c>
      <c r="G198" s="276"/>
      <c r="H198" s="334" t="s">
        <v>1523</v>
      </c>
      <c r="I198" s="334"/>
      <c r="J198" s="334"/>
      <c r="K198" s="319"/>
    </row>
    <row r="199" spans="2:11" ht="15" customHeight="1">
      <c r="B199" s="298"/>
      <c r="C199" s="276"/>
      <c r="D199" s="276"/>
      <c r="E199" s="276"/>
      <c r="F199" s="297" t="s">
        <v>1520</v>
      </c>
      <c r="G199" s="276"/>
      <c r="H199" s="334" t="s">
        <v>1667</v>
      </c>
      <c r="I199" s="334"/>
      <c r="J199" s="334"/>
      <c r="K199" s="319"/>
    </row>
    <row r="200" spans="2:11" ht="15" customHeight="1">
      <c r="B200" s="335"/>
      <c r="C200" s="304"/>
      <c r="D200" s="304"/>
      <c r="E200" s="304"/>
      <c r="F200" s="297" t="s">
        <v>1524</v>
      </c>
      <c r="G200" s="282"/>
      <c r="H200" s="336" t="s">
        <v>1525</v>
      </c>
      <c r="I200" s="336"/>
      <c r="J200" s="336"/>
      <c r="K200" s="337"/>
    </row>
    <row r="201" spans="2:11" ht="15" customHeight="1">
      <c r="B201" s="335"/>
      <c r="C201" s="304"/>
      <c r="D201" s="304"/>
      <c r="E201" s="304"/>
      <c r="F201" s="297" t="s">
        <v>1526</v>
      </c>
      <c r="G201" s="282"/>
      <c r="H201" s="336" t="s">
        <v>1668</v>
      </c>
      <c r="I201" s="336"/>
      <c r="J201" s="336"/>
      <c r="K201" s="337"/>
    </row>
    <row r="202" spans="2:11" ht="15" customHeight="1">
      <c r="B202" s="335"/>
      <c r="C202" s="304"/>
      <c r="D202" s="304"/>
      <c r="E202" s="304"/>
      <c r="F202" s="338"/>
      <c r="G202" s="282"/>
      <c r="H202" s="339"/>
      <c r="I202" s="339"/>
      <c r="J202" s="339"/>
      <c r="K202" s="337"/>
    </row>
    <row r="203" spans="2:11" ht="15" customHeight="1">
      <c r="B203" s="335"/>
      <c r="C203" s="276" t="s">
        <v>1648</v>
      </c>
      <c r="D203" s="304"/>
      <c r="E203" s="304"/>
      <c r="F203" s="297">
        <v>1</v>
      </c>
      <c r="G203" s="282"/>
      <c r="H203" s="336" t="s">
        <v>1669</v>
      </c>
      <c r="I203" s="336"/>
      <c r="J203" s="336"/>
      <c r="K203" s="337"/>
    </row>
    <row r="204" spans="2:11" ht="15" customHeight="1">
      <c r="B204" s="335"/>
      <c r="C204" s="304"/>
      <c r="D204" s="304"/>
      <c r="E204" s="304"/>
      <c r="F204" s="297">
        <v>2</v>
      </c>
      <c r="G204" s="282"/>
      <c r="H204" s="336" t="s">
        <v>1670</v>
      </c>
      <c r="I204" s="336"/>
      <c r="J204" s="336"/>
      <c r="K204" s="337"/>
    </row>
    <row r="205" spans="2:11" ht="15" customHeight="1">
      <c r="B205" s="335"/>
      <c r="C205" s="304"/>
      <c r="D205" s="304"/>
      <c r="E205" s="304"/>
      <c r="F205" s="297">
        <v>3</v>
      </c>
      <c r="G205" s="282"/>
      <c r="H205" s="336" t="s">
        <v>1671</v>
      </c>
      <c r="I205" s="336"/>
      <c r="J205" s="336"/>
      <c r="K205" s="337"/>
    </row>
    <row r="206" spans="2:11" ht="15" customHeight="1">
      <c r="B206" s="335"/>
      <c r="C206" s="304"/>
      <c r="D206" s="304"/>
      <c r="E206" s="304"/>
      <c r="F206" s="297">
        <v>4</v>
      </c>
      <c r="G206" s="282"/>
      <c r="H206" s="336" t="s">
        <v>1672</v>
      </c>
      <c r="I206" s="336"/>
      <c r="J206" s="336"/>
      <c r="K206" s="337"/>
    </row>
    <row r="207" spans="2:11" ht="12.75" customHeight="1">
      <c r="B207" s="340"/>
      <c r="C207" s="341"/>
      <c r="D207" s="341"/>
      <c r="E207" s="341"/>
      <c r="F207" s="341"/>
      <c r="G207" s="341"/>
      <c r="H207" s="341"/>
      <c r="I207" s="341"/>
      <c r="J207" s="341"/>
      <c r="K207" s="342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2015-02-13T12:35:05Z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