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0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9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05" yWindow="-105" windowWidth="20730" windowHeight="11760" activeTab="5"/>
  </bookViews>
  <sheets>
    <sheet name="Pokyny pro vyplnění" sheetId="11" r:id="rId1"/>
    <sheet name="Stavba" sheetId="1" r:id="rId2"/>
    <sheet name="VzorPolozky" sheetId="10" state="hidden" r:id="rId3"/>
    <sheet name="SO 00 01 Naklady" sheetId="12" r:id="rId4"/>
    <sheet name="SO 01 01 Pol" sheetId="13" r:id="rId5"/>
    <sheet name="SO 01 02 Pol" sheetId="14" r:id="rId6"/>
    <sheet name="SO 01 03 Pol" sheetId="15" r:id="rId7"/>
    <sheet name="SO 01 03X Pol" sheetId="16" r:id="rId8"/>
    <sheet name="SO 01 04 Pol" sheetId="17" r:id="rId9"/>
    <sheet name="SO 01 05 Pol" sheetId="18" r:id="rId10"/>
    <sheet name="SO 01 06 Pol" sheetId="19" r:id="rId11"/>
    <sheet name="SO 01 07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01 Naklady'!$1:$7</definedName>
    <definedName name="_xlnm.Print_Titles" localSheetId="4">'SO 01 01 Pol'!$1:$7</definedName>
    <definedName name="_xlnm.Print_Titles" localSheetId="5">'SO 01 02 Pol'!$1:$7</definedName>
    <definedName name="_xlnm.Print_Titles" localSheetId="6">'SO 01 03 Pol'!$1:$7</definedName>
    <definedName name="_xlnm.Print_Titles" localSheetId="7">'SO 01 03X Pol'!$1:$7</definedName>
    <definedName name="_xlnm.Print_Titles" localSheetId="8">'SO 01 04 Pol'!$1:$7</definedName>
    <definedName name="_xlnm.Print_Titles" localSheetId="9">'SO 01 05 Pol'!$1:$7</definedName>
    <definedName name="_xlnm.Print_Titles" localSheetId="10">'SO 01 06 Pol'!$1:$7</definedName>
    <definedName name="_xlnm.Print_Titles" localSheetId="11">'SO 01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01 Naklady'!$A$1:$X$38</definedName>
    <definedName name="_xlnm.Print_Area" localSheetId="4">'SO 01 01 Pol'!$A$1:$X$578</definedName>
    <definedName name="_xlnm.Print_Area" localSheetId="5">'SO 01 02 Pol'!$A$1:$X$184</definedName>
    <definedName name="_xlnm.Print_Area" localSheetId="6">'SO 01 03 Pol'!$A$1:$X$228</definedName>
    <definedName name="_xlnm.Print_Area" localSheetId="7">'SO 01 03X Pol'!$A$1:$X$277</definedName>
    <definedName name="_xlnm.Print_Area" localSheetId="8">'SO 01 04 Pol'!$A$1:$X$173</definedName>
    <definedName name="_xlnm.Print_Area" localSheetId="9">'SO 01 05 Pol'!$A$1:$X$68</definedName>
    <definedName name="_xlnm.Print_Area" localSheetId="10">'SO 01 06 Pol'!$A$1:$X$44</definedName>
    <definedName name="_xlnm.Print_Area" localSheetId="11">'SO 01 07 Pol'!$A$1:$X$71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4" i="1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61" i="20"/>
  <c r="G8"/>
  <c r="O8"/>
  <c r="G9"/>
  <c r="I9"/>
  <c r="I8" s="1"/>
  <c r="K9"/>
  <c r="M9"/>
  <c r="O9"/>
  <c r="Q9"/>
  <c r="Q8" s="1"/>
  <c r="V9"/>
  <c r="G11"/>
  <c r="M11" s="1"/>
  <c r="I11"/>
  <c r="K11"/>
  <c r="K8" s="1"/>
  <c r="O11"/>
  <c r="Q11"/>
  <c r="V11"/>
  <c r="V8" s="1"/>
  <c r="G12"/>
  <c r="I12"/>
  <c r="K12"/>
  <c r="M12"/>
  <c r="O12"/>
  <c r="Q12"/>
  <c r="V12"/>
  <c r="G16"/>
  <c r="I16"/>
  <c r="I15" s="1"/>
  <c r="K16"/>
  <c r="M16"/>
  <c r="O16"/>
  <c r="Q16"/>
  <c r="Q15" s="1"/>
  <c r="V16"/>
  <c r="G19"/>
  <c r="M19" s="1"/>
  <c r="I19"/>
  <c r="K19"/>
  <c r="K15" s="1"/>
  <c r="O19"/>
  <c r="Q19"/>
  <c r="V19"/>
  <c r="V15" s="1"/>
  <c r="G22"/>
  <c r="I22"/>
  <c r="K22"/>
  <c r="M22"/>
  <c r="O22"/>
  <c r="Q22"/>
  <c r="V22"/>
  <c r="G23"/>
  <c r="G15" s="1"/>
  <c r="I23"/>
  <c r="K23"/>
  <c r="O23"/>
  <c r="O15" s="1"/>
  <c r="Q23"/>
  <c r="V23"/>
  <c r="G26"/>
  <c r="I26"/>
  <c r="K26"/>
  <c r="M26"/>
  <c r="O26"/>
  <c r="Q26"/>
  <c r="V26"/>
  <c r="G34"/>
  <c r="K34"/>
  <c r="O34"/>
  <c r="V34"/>
  <c r="G35"/>
  <c r="I35"/>
  <c r="I34" s="1"/>
  <c r="K35"/>
  <c r="M35"/>
  <c r="M34" s="1"/>
  <c r="O35"/>
  <c r="Q35"/>
  <c r="Q34" s="1"/>
  <c r="V35"/>
  <c r="G37"/>
  <c r="K37"/>
  <c r="O37"/>
  <c r="V37"/>
  <c r="G38"/>
  <c r="I38"/>
  <c r="I37" s="1"/>
  <c r="K38"/>
  <c r="M38"/>
  <c r="M37" s="1"/>
  <c r="O38"/>
  <c r="Q38"/>
  <c r="Q37" s="1"/>
  <c r="V38"/>
  <c r="G43"/>
  <c r="I43"/>
  <c r="I42" s="1"/>
  <c r="K43"/>
  <c r="M43"/>
  <c r="O43"/>
  <c r="Q43"/>
  <c r="Q42" s="1"/>
  <c r="V43"/>
  <c r="G48"/>
  <c r="G42" s="1"/>
  <c r="I48"/>
  <c r="K48"/>
  <c r="O48"/>
  <c r="O42" s="1"/>
  <c r="Q48"/>
  <c r="V48"/>
  <c r="G52"/>
  <c r="I52"/>
  <c r="K52"/>
  <c r="M52"/>
  <c r="O52"/>
  <c r="Q52"/>
  <c r="V52"/>
  <c r="G56"/>
  <c r="M56" s="1"/>
  <c r="I56"/>
  <c r="K56"/>
  <c r="K42" s="1"/>
  <c r="O56"/>
  <c r="Q56"/>
  <c r="V56"/>
  <c r="V42" s="1"/>
  <c r="AE61"/>
  <c r="G34" i="19"/>
  <c r="G9"/>
  <c r="G8" s="1"/>
  <c r="I9"/>
  <c r="I8" s="1"/>
  <c r="K9"/>
  <c r="O9"/>
  <c r="O8" s="1"/>
  <c r="Q9"/>
  <c r="Q8" s="1"/>
  <c r="V9"/>
  <c r="G10"/>
  <c r="M10" s="1"/>
  <c r="I10"/>
  <c r="K10"/>
  <c r="O10"/>
  <c r="Q10"/>
  <c r="V10"/>
  <c r="G11"/>
  <c r="I11"/>
  <c r="K11"/>
  <c r="K8" s="1"/>
  <c r="M11"/>
  <c r="O11"/>
  <c r="Q11"/>
  <c r="V11"/>
  <c r="V8" s="1"/>
  <c r="G12"/>
  <c r="I12"/>
  <c r="K12"/>
  <c r="M12"/>
  <c r="O12"/>
  <c r="Q12"/>
  <c r="V12"/>
  <c r="G13"/>
  <c r="M13" s="1"/>
  <c r="I13"/>
  <c r="K13"/>
  <c r="O13"/>
  <c r="Q13"/>
  <c r="V13"/>
  <c r="G15"/>
  <c r="M15" s="1"/>
  <c r="I15"/>
  <c r="K15"/>
  <c r="O15"/>
  <c r="Q15"/>
  <c r="V15"/>
  <c r="G16"/>
  <c r="I16"/>
  <c r="K16"/>
  <c r="M16"/>
  <c r="O16"/>
  <c r="Q16"/>
  <c r="V16"/>
  <c r="G18"/>
  <c r="I18"/>
  <c r="K18"/>
  <c r="M18"/>
  <c r="O18"/>
  <c r="Q18"/>
  <c r="V18"/>
  <c r="G19"/>
  <c r="G20"/>
  <c r="M20" s="1"/>
  <c r="I20"/>
  <c r="I19" s="1"/>
  <c r="K20"/>
  <c r="K19" s="1"/>
  <c r="O20"/>
  <c r="Q20"/>
  <c r="Q19" s="1"/>
  <c r="V20"/>
  <c r="V19" s="1"/>
  <c r="G21"/>
  <c r="I21"/>
  <c r="K21"/>
  <c r="M21"/>
  <c r="O21"/>
  <c r="Q21"/>
  <c r="V21"/>
  <c r="G22"/>
  <c r="I22"/>
  <c r="K22"/>
  <c r="M22"/>
  <c r="O22"/>
  <c r="Q22"/>
  <c r="V22"/>
  <c r="G23"/>
  <c r="M23" s="1"/>
  <c r="I23"/>
  <c r="K23"/>
  <c r="O23"/>
  <c r="O19" s="1"/>
  <c r="Q23"/>
  <c r="V23"/>
  <c r="G25"/>
  <c r="I25"/>
  <c r="K25"/>
  <c r="K24" s="1"/>
  <c r="M25"/>
  <c r="O25"/>
  <c r="Q25"/>
  <c r="V25"/>
  <c r="V24" s="1"/>
  <c r="G26"/>
  <c r="I26"/>
  <c r="K26"/>
  <c r="M26"/>
  <c r="O26"/>
  <c r="Q26"/>
  <c r="V26"/>
  <c r="G27"/>
  <c r="G24" s="1"/>
  <c r="I27"/>
  <c r="K27"/>
  <c r="O27"/>
  <c r="O24" s="1"/>
  <c r="Q27"/>
  <c r="V27"/>
  <c r="G28"/>
  <c r="M28" s="1"/>
  <c r="I28"/>
  <c r="I24" s="1"/>
  <c r="K28"/>
  <c r="O28"/>
  <c r="Q28"/>
  <c r="Q24" s="1"/>
  <c r="V28"/>
  <c r="G29"/>
  <c r="I29"/>
  <c r="K29"/>
  <c r="M29"/>
  <c r="O29"/>
  <c r="Q29"/>
  <c r="V29"/>
  <c r="G30"/>
  <c r="I30"/>
  <c r="K30"/>
  <c r="M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AE34"/>
  <c r="G58" i="18"/>
  <c r="BA55"/>
  <c r="BA11"/>
  <c r="G8"/>
  <c r="O8"/>
  <c r="G9"/>
  <c r="I9"/>
  <c r="I8" s="1"/>
  <c r="K9"/>
  <c r="K8" s="1"/>
  <c r="M9"/>
  <c r="O9"/>
  <c r="Q9"/>
  <c r="Q8" s="1"/>
  <c r="V9"/>
  <c r="V8" s="1"/>
  <c r="G10"/>
  <c r="M10" s="1"/>
  <c r="I10"/>
  <c r="K10"/>
  <c r="O10"/>
  <c r="Q10"/>
  <c r="V10"/>
  <c r="G14"/>
  <c r="M14" s="1"/>
  <c r="M13" s="1"/>
  <c r="I14"/>
  <c r="I13" s="1"/>
  <c r="K14"/>
  <c r="K13" s="1"/>
  <c r="O14"/>
  <c r="O13" s="1"/>
  <c r="Q14"/>
  <c r="Q13" s="1"/>
  <c r="V14"/>
  <c r="V13" s="1"/>
  <c r="G15"/>
  <c r="I15"/>
  <c r="K15"/>
  <c r="M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I20"/>
  <c r="K20"/>
  <c r="M20"/>
  <c r="O20"/>
  <c r="Q20"/>
  <c r="V20"/>
  <c r="G21"/>
  <c r="I21"/>
  <c r="K21"/>
  <c r="M21"/>
  <c r="O21"/>
  <c r="Q21"/>
  <c r="V21"/>
  <c r="G22"/>
  <c r="M22" s="1"/>
  <c r="I22"/>
  <c r="K22"/>
  <c r="O22"/>
  <c r="Q22"/>
  <c r="V22"/>
  <c r="G24"/>
  <c r="I24"/>
  <c r="K24"/>
  <c r="M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I29"/>
  <c r="K29"/>
  <c r="M29"/>
  <c r="O29"/>
  <c r="Q29"/>
  <c r="V29"/>
  <c r="G30"/>
  <c r="I30"/>
  <c r="K30"/>
  <c r="M30"/>
  <c r="O30"/>
  <c r="Q30"/>
  <c r="V30"/>
  <c r="G32"/>
  <c r="I32"/>
  <c r="I31" s="1"/>
  <c r="K32"/>
  <c r="K31" s="1"/>
  <c r="M32"/>
  <c r="M31" s="1"/>
  <c r="O32"/>
  <c r="Q32"/>
  <c r="Q31" s="1"/>
  <c r="V32"/>
  <c r="V31" s="1"/>
  <c r="G33"/>
  <c r="I33"/>
  <c r="K33"/>
  <c r="M33"/>
  <c r="O33"/>
  <c r="Q33"/>
  <c r="V33"/>
  <c r="G34"/>
  <c r="I34"/>
  <c r="K34"/>
  <c r="M34"/>
  <c r="O34"/>
  <c r="Q34"/>
  <c r="V34"/>
  <c r="G35"/>
  <c r="M35" s="1"/>
  <c r="I35"/>
  <c r="K35"/>
  <c r="O35"/>
  <c r="O31" s="1"/>
  <c r="Q35"/>
  <c r="V35"/>
  <c r="G36"/>
  <c r="I36"/>
  <c r="K36"/>
  <c r="M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O39"/>
  <c r="G40"/>
  <c r="I40"/>
  <c r="I39" s="1"/>
  <c r="K40"/>
  <c r="K39" s="1"/>
  <c r="M40"/>
  <c r="M39" s="1"/>
  <c r="O40"/>
  <c r="Q40"/>
  <c r="Q39" s="1"/>
  <c r="V40"/>
  <c r="V39" s="1"/>
  <c r="K41"/>
  <c r="V41"/>
  <c r="G42"/>
  <c r="G41" s="1"/>
  <c r="I42"/>
  <c r="I41" s="1"/>
  <c r="K42"/>
  <c r="M42"/>
  <c r="O42"/>
  <c r="O41" s="1"/>
  <c r="Q42"/>
  <c r="Q41" s="1"/>
  <c r="V42"/>
  <c r="G43"/>
  <c r="M43" s="1"/>
  <c r="I43"/>
  <c r="K43"/>
  <c r="O43"/>
  <c r="Q43"/>
  <c r="V43"/>
  <c r="I44"/>
  <c r="Q44"/>
  <c r="G45"/>
  <c r="G44" s="1"/>
  <c r="I45"/>
  <c r="K45"/>
  <c r="K44" s="1"/>
  <c r="O45"/>
  <c r="O44" s="1"/>
  <c r="Q45"/>
  <c r="V45"/>
  <c r="V44" s="1"/>
  <c r="G47"/>
  <c r="M47" s="1"/>
  <c r="I47"/>
  <c r="I46" s="1"/>
  <c r="K47"/>
  <c r="K46" s="1"/>
  <c r="O47"/>
  <c r="O46" s="1"/>
  <c r="Q47"/>
  <c r="Q46" s="1"/>
  <c r="V47"/>
  <c r="V46" s="1"/>
  <c r="G48"/>
  <c r="I48"/>
  <c r="K48"/>
  <c r="M48"/>
  <c r="O48"/>
  <c r="Q48"/>
  <c r="V48"/>
  <c r="G49"/>
  <c r="I49"/>
  <c r="K49"/>
  <c r="M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K53"/>
  <c r="O53"/>
  <c r="V53"/>
  <c r="G54"/>
  <c r="I54"/>
  <c r="I53" s="1"/>
  <c r="K54"/>
  <c r="M54"/>
  <c r="M53" s="1"/>
  <c r="O54"/>
  <c r="Q54"/>
  <c r="Q53" s="1"/>
  <c r="V54"/>
  <c r="AE58"/>
  <c r="G163" i="17"/>
  <c r="BA152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4"/>
  <c r="I14"/>
  <c r="K14"/>
  <c r="M14"/>
  <c r="O14"/>
  <c r="Q14"/>
  <c r="V14"/>
  <c r="G15"/>
  <c r="M15" s="1"/>
  <c r="I15"/>
  <c r="K15"/>
  <c r="O15"/>
  <c r="O8" s="1"/>
  <c r="Q15"/>
  <c r="V15"/>
  <c r="G18"/>
  <c r="M18" s="1"/>
  <c r="I18"/>
  <c r="K18"/>
  <c r="O18"/>
  <c r="Q18"/>
  <c r="V18"/>
  <c r="G21"/>
  <c r="I21"/>
  <c r="K21"/>
  <c r="M21"/>
  <c r="O21"/>
  <c r="Q21"/>
  <c r="V21"/>
  <c r="G24"/>
  <c r="I24"/>
  <c r="K24"/>
  <c r="M24"/>
  <c r="O24"/>
  <c r="Q24"/>
  <c r="V24"/>
  <c r="G27"/>
  <c r="M27" s="1"/>
  <c r="I27"/>
  <c r="K27"/>
  <c r="O27"/>
  <c r="Q27"/>
  <c r="V27"/>
  <c r="G30"/>
  <c r="M30" s="1"/>
  <c r="I30"/>
  <c r="K30"/>
  <c r="O30"/>
  <c r="Q30"/>
  <c r="V30"/>
  <c r="G48"/>
  <c r="I48"/>
  <c r="K48"/>
  <c r="M48"/>
  <c r="O48"/>
  <c r="Q48"/>
  <c r="V48"/>
  <c r="G49"/>
  <c r="I49"/>
  <c r="K49"/>
  <c r="M49"/>
  <c r="O49"/>
  <c r="Q49"/>
  <c r="V49"/>
  <c r="G52"/>
  <c r="M52" s="1"/>
  <c r="I52"/>
  <c r="K52"/>
  <c r="O52"/>
  <c r="Q52"/>
  <c r="V52"/>
  <c r="G53"/>
  <c r="M53" s="1"/>
  <c r="I53"/>
  <c r="K53"/>
  <c r="O53"/>
  <c r="Q53"/>
  <c r="V53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61"/>
  <c r="M61" s="1"/>
  <c r="I61"/>
  <c r="K61"/>
  <c r="O61"/>
  <c r="Q61"/>
  <c r="V61"/>
  <c r="G64"/>
  <c r="I64"/>
  <c r="K64"/>
  <c r="M64"/>
  <c r="O64"/>
  <c r="Q64"/>
  <c r="V64"/>
  <c r="G67"/>
  <c r="I67"/>
  <c r="K67"/>
  <c r="M67"/>
  <c r="O67"/>
  <c r="Q67"/>
  <c r="V67"/>
  <c r="G68"/>
  <c r="M68" s="1"/>
  <c r="I68"/>
  <c r="K68"/>
  <c r="O68"/>
  <c r="Q68"/>
  <c r="V68"/>
  <c r="G71"/>
  <c r="M71" s="1"/>
  <c r="I71"/>
  <c r="K71"/>
  <c r="O71"/>
  <c r="Q71"/>
  <c r="V71"/>
  <c r="G77"/>
  <c r="I77"/>
  <c r="K77"/>
  <c r="M77"/>
  <c r="O77"/>
  <c r="Q77"/>
  <c r="V77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7"/>
  <c r="I87"/>
  <c r="K87"/>
  <c r="M87"/>
  <c r="O87"/>
  <c r="Q87"/>
  <c r="V87"/>
  <c r="G90"/>
  <c r="I90"/>
  <c r="K90"/>
  <c r="M90"/>
  <c r="O90"/>
  <c r="Q90"/>
  <c r="V90"/>
  <c r="G93"/>
  <c r="O93"/>
  <c r="G94"/>
  <c r="M94" s="1"/>
  <c r="M93" s="1"/>
  <c r="I94"/>
  <c r="I93" s="1"/>
  <c r="K94"/>
  <c r="K93" s="1"/>
  <c r="O94"/>
  <c r="Q94"/>
  <c r="Q93" s="1"/>
  <c r="V94"/>
  <c r="V93" s="1"/>
  <c r="G99"/>
  <c r="I99"/>
  <c r="K99"/>
  <c r="M99"/>
  <c r="O99"/>
  <c r="Q99"/>
  <c r="V99"/>
  <c r="G102"/>
  <c r="I102"/>
  <c r="K102"/>
  <c r="M102"/>
  <c r="O102"/>
  <c r="Q102"/>
  <c r="V102"/>
  <c r="G106"/>
  <c r="M106" s="1"/>
  <c r="I106"/>
  <c r="I105" s="1"/>
  <c r="K106"/>
  <c r="K105" s="1"/>
  <c r="O106"/>
  <c r="Q106"/>
  <c r="Q105" s="1"/>
  <c r="V106"/>
  <c r="V105" s="1"/>
  <c r="G107"/>
  <c r="I107"/>
  <c r="K107"/>
  <c r="M107"/>
  <c r="O107"/>
  <c r="Q107"/>
  <c r="V107"/>
  <c r="G108"/>
  <c r="I108"/>
  <c r="K108"/>
  <c r="M108"/>
  <c r="O108"/>
  <c r="Q108"/>
  <c r="V108"/>
  <c r="G109"/>
  <c r="M109" s="1"/>
  <c r="I109"/>
  <c r="K109"/>
  <c r="O109"/>
  <c r="O105" s="1"/>
  <c r="Q109"/>
  <c r="V109"/>
  <c r="G110"/>
  <c r="M110" s="1"/>
  <c r="I110"/>
  <c r="K110"/>
  <c r="O110"/>
  <c r="Q110"/>
  <c r="V110"/>
  <c r="G111"/>
  <c r="I111"/>
  <c r="K111"/>
  <c r="M111"/>
  <c r="O111"/>
  <c r="Q111"/>
  <c r="V111"/>
  <c r="G112"/>
  <c r="I112"/>
  <c r="K112"/>
  <c r="M112"/>
  <c r="O112"/>
  <c r="Q112"/>
  <c r="V112"/>
  <c r="G113"/>
  <c r="M113" s="1"/>
  <c r="I113"/>
  <c r="K113"/>
  <c r="O113"/>
  <c r="Q113"/>
  <c r="V113"/>
  <c r="G114"/>
  <c r="I114"/>
  <c r="K114"/>
  <c r="M114"/>
  <c r="O114"/>
  <c r="Q114"/>
  <c r="V114"/>
  <c r="G115"/>
  <c r="M115" s="1"/>
  <c r="I115"/>
  <c r="K115"/>
  <c r="O115"/>
  <c r="Q115"/>
  <c r="V115"/>
  <c r="G121"/>
  <c r="I121"/>
  <c r="K121"/>
  <c r="M121"/>
  <c r="O121"/>
  <c r="Q121"/>
  <c r="V121"/>
  <c r="G124"/>
  <c r="M124" s="1"/>
  <c r="I124"/>
  <c r="K124"/>
  <c r="O124"/>
  <c r="Q124"/>
  <c r="V124"/>
  <c r="G127"/>
  <c r="I127"/>
  <c r="K127"/>
  <c r="M127"/>
  <c r="O127"/>
  <c r="Q127"/>
  <c r="V127"/>
  <c r="G130"/>
  <c r="M130" s="1"/>
  <c r="I130"/>
  <c r="K130"/>
  <c r="O130"/>
  <c r="Q130"/>
  <c r="V130"/>
  <c r="G134"/>
  <c r="M134" s="1"/>
  <c r="M133" s="1"/>
  <c r="I134"/>
  <c r="I133" s="1"/>
  <c r="K134"/>
  <c r="K133" s="1"/>
  <c r="O134"/>
  <c r="O133" s="1"/>
  <c r="Q134"/>
  <c r="Q133" s="1"/>
  <c r="V134"/>
  <c r="V133" s="1"/>
  <c r="G135"/>
  <c r="I135"/>
  <c r="O135"/>
  <c r="Q135"/>
  <c r="G136"/>
  <c r="I136"/>
  <c r="K136"/>
  <c r="K135" s="1"/>
  <c r="M136"/>
  <c r="M135" s="1"/>
  <c r="O136"/>
  <c r="Q136"/>
  <c r="V136"/>
  <c r="V135" s="1"/>
  <c r="G138"/>
  <c r="M138" s="1"/>
  <c r="M137" s="1"/>
  <c r="I138"/>
  <c r="I137" s="1"/>
  <c r="K138"/>
  <c r="O138"/>
  <c r="O137" s="1"/>
  <c r="Q138"/>
  <c r="Q137" s="1"/>
  <c r="V138"/>
  <c r="G140"/>
  <c r="M140" s="1"/>
  <c r="I140"/>
  <c r="K140"/>
  <c r="K137" s="1"/>
  <c r="O140"/>
  <c r="Q140"/>
  <c r="V140"/>
  <c r="V137" s="1"/>
  <c r="G141"/>
  <c r="I141"/>
  <c r="K141"/>
  <c r="M141"/>
  <c r="O141"/>
  <c r="Q141"/>
  <c r="V141"/>
  <c r="G143"/>
  <c r="M143" s="1"/>
  <c r="I143"/>
  <c r="I142" s="1"/>
  <c r="K143"/>
  <c r="O143"/>
  <c r="O142" s="1"/>
  <c r="Q143"/>
  <c r="Q142" s="1"/>
  <c r="V143"/>
  <c r="G144"/>
  <c r="M144" s="1"/>
  <c r="I144"/>
  <c r="K144"/>
  <c r="K142" s="1"/>
  <c r="O144"/>
  <c r="Q144"/>
  <c r="V144"/>
  <c r="V142" s="1"/>
  <c r="G145"/>
  <c r="I145"/>
  <c r="K145"/>
  <c r="M145"/>
  <c r="O145"/>
  <c r="Q145"/>
  <c r="V145"/>
  <c r="G146"/>
  <c r="I146"/>
  <c r="K146"/>
  <c r="M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I149"/>
  <c r="K149"/>
  <c r="M149"/>
  <c r="O149"/>
  <c r="Q149"/>
  <c r="V149"/>
  <c r="G150"/>
  <c r="I150"/>
  <c r="K150"/>
  <c r="M150"/>
  <c r="O150"/>
  <c r="Q150"/>
  <c r="V150"/>
  <c r="G151"/>
  <c r="M151" s="1"/>
  <c r="I151"/>
  <c r="K151"/>
  <c r="O151"/>
  <c r="Q151"/>
  <c r="V151"/>
  <c r="G158"/>
  <c r="I158"/>
  <c r="K158"/>
  <c r="K157" s="1"/>
  <c r="M158"/>
  <c r="O158"/>
  <c r="Q158"/>
  <c r="V158"/>
  <c r="V157" s="1"/>
  <c r="G159"/>
  <c r="G157" s="1"/>
  <c r="I159"/>
  <c r="K159"/>
  <c r="M159"/>
  <c r="O159"/>
  <c r="O157" s="1"/>
  <c r="Q159"/>
  <c r="V159"/>
  <c r="G160"/>
  <c r="M160" s="1"/>
  <c r="I160"/>
  <c r="K160"/>
  <c r="O160"/>
  <c r="Q160"/>
  <c r="V160"/>
  <c r="G161"/>
  <c r="M161" s="1"/>
  <c r="I161"/>
  <c r="I157" s="1"/>
  <c r="K161"/>
  <c r="O161"/>
  <c r="Q161"/>
  <c r="Q157" s="1"/>
  <c r="V161"/>
  <c r="AE163"/>
  <c r="AF163"/>
  <c r="G267" i="16"/>
  <c r="BA200"/>
  <c r="BA171"/>
  <c r="BA141"/>
  <c r="BA138"/>
  <c r="BA117"/>
  <c r="BA109"/>
  <c r="BA100"/>
  <c r="BA98"/>
  <c r="BA96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9"/>
  <c r="M19" s="1"/>
  <c r="I19"/>
  <c r="K19"/>
  <c r="O19"/>
  <c r="O8" s="1"/>
  <c r="Q19"/>
  <c r="V19"/>
  <c r="G22"/>
  <c r="M22" s="1"/>
  <c r="I22"/>
  <c r="K22"/>
  <c r="O22"/>
  <c r="Q22"/>
  <c r="V22"/>
  <c r="G24"/>
  <c r="I24"/>
  <c r="K24"/>
  <c r="M24"/>
  <c r="O24"/>
  <c r="Q24"/>
  <c r="V24"/>
  <c r="G26"/>
  <c r="I26"/>
  <c r="K26"/>
  <c r="M26"/>
  <c r="O26"/>
  <c r="Q26"/>
  <c r="V26"/>
  <c r="G28"/>
  <c r="M28" s="1"/>
  <c r="I28"/>
  <c r="K28"/>
  <c r="O28"/>
  <c r="Q28"/>
  <c r="V28"/>
  <c r="G31"/>
  <c r="O31"/>
  <c r="G32"/>
  <c r="I32"/>
  <c r="I31" s="1"/>
  <c r="K32"/>
  <c r="K31" s="1"/>
  <c r="M32"/>
  <c r="M31" s="1"/>
  <c r="O32"/>
  <c r="Q32"/>
  <c r="Q31" s="1"/>
  <c r="V32"/>
  <c r="V31" s="1"/>
  <c r="G36"/>
  <c r="G35" s="1"/>
  <c r="I36"/>
  <c r="I35" s="1"/>
  <c r="K36"/>
  <c r="M36"/>
  <c r="O36"/>
  <c r="O35" s="1"/>
  <c r="Q36"/>
  <c r="Q35" s="1"/>
  <c r="V36"/>
  <c r="G38"/>
  <c r="M38" s="1"/>
  <c r="I38"/>
  <c r="K38"/>
  <c r="O38"/>
  <c r="Q38"/>
  <c r="V38"/>
  <c r="G40"/>
  <c r="I40"/>
  <c r="K40"/>
  <c r="K35" s="1"/>
  <c r="M40"/>
  <c r="O40"/>
  <c r="Q40"/>
  <c r="V40"/>
  <c r="V35" s="1"/>
  <c r="G42"/>
  <c r="I42"/>
  <c r="K42"/>
  <c r="M42"/>
  <c r="O42"/>
  <c r="Q42"/>
  <c r="V42"/>
  <c r="G44"/>
  <c r="I44"/>
  <c r="K44"/>
  <c r="M44"/>
  <c r="O44"/>
  <c r="Q44"/>
  <c r="V44"/>
  <c r="G46"/>
  <c r="M46" s="1"/>
  <c r="I46"/>
  <c r="K46"/>
  <c r="O46"/>
  <c r="Q46"/>
  <c r="V46"/>
  <c r="G48"/>
  <c r="I48"/>
  <c r="K48"/>
  <c r="M48"/>
  <c r="O48"/>
  <c r="Q48"/>
  <c r="V48"/>
  <c r="G50"/>
  <c r="I50"/>
  <c r="K50"/>
  <c r="M50"/>
  <c r="O50"/>
  <c r="Q50"/>
  <c r="V50"/>
  <c r="G55"/>
  <c r="I55"/>
  <c r="K55"/>
  <c r="M55"/>
  <c r="O55"/>
  <c r="Q55"/>
  <c r="V55"/>
  <c r="G57"/>
  <c r="M57" s="1"/>
  <c r="I57"/>
  <c r="K57"/>
  <c r="O57"/>
  <c r="Q57"/>
  <c r="V57"/>
  <c r="G59"/>
  <c r="I59"/>
  <c r="K59"/>
  <c r="M59"/>
  <c r="O59"/>
  <c r="Q59"/>
  <c r="V59"/>
  <c r="G62"/>
  <c r="I62"/>
  <c r="K62"/>
  <c r="M62"/>
  <c r="O62"/>
  <c r="Q62"/>
  <c r="V62"/>
  <c r="G67"/>
  <c r="G66" s="1"/>
  <c r="I67"/>
  <c r="I66" s="1"/>
  <c r="K67"/>
  <c r="K66" s="1"/>
  <c r="O67"/>
  <c r="O66" s="1"/>
  <c r="Q67"/>
  <c r="Q66" s="1"/>
  <c r="V67"/>
  <c r="V66" s="1"/>
  <c r="G71"/>
  <c r="I71"/>
  <c r="K71"/>
  <c r="M71"/>
  <c r="O71"/>
  <c r="Q71"/>
  <c r="V71"/>
  <c r="G75"/>
  <c r="I75"/>
  <c r="K75"/>
  <c r="M75"/>
  <c r="O75"/>
  <c r="Q75"/>
  <c r="V75"/>
  <c r="G79"/>
  <c r="M79" s="1"/>
  <c r="I79"/>
  <c r="K79"/>
  <c r="O79"/>
  <c r="Q79"/>
  <c r="V79"/>
  <c r="G83"/>
  <c r="M83" s="1"/>
  <c r="I83"/>
  <c r="K83"/>
  <c r="O83"/>
  <c r="Q83"/>
  <c r="V83"/>
  <c r="G95"/>
  <c r="G94" s="1"/>
  <c r="I95"/>
  <c r="K95"/>
  <c r="M95"/>
  <c r="O95"/>
  <c r="O94" s="1"/>
  <c r="Q95"/>
  <c r="V95"/>
  <c r="G97"/>
  <c r="M97" s="1"/>
  <c r="I97"/>
  <c r="K97"/>
  <c r="O97"/>
  <c r="Q97"/>
  <c r="Q94" s="1"/>
  <c r="V97"/>
  <c r="G99"/>
  <c r="M99" s="1"/>
  <c r="I99"/>
  <c r="I94" s="1"/>
  <c r="K99"/>
  <c r="O99"/>
  <c r="Q99"/>
  <c r="V99"/>
  <c r="G101"/>
  <c r="I101"/>
  <c r="K101"/>
  <c r="K94" s="1"/>
  <c r="M101"/>
  <c r="O101"/>
  <c r="Q101"/>
  <c r="V101"/>
  <c r="V94" s="1"/>
  <c r="G105"/>
  <c r="I105"/>
  <c r="K105"/>
  <c r="M105"/>
  <c r="O105"/>
  <c r="Q105"/>
  <c r="V105"/>
  <c r="G113"/>
  <c r="M113" s="1"/>
  <c r="I113"/>
  <c r="K113"/>
  <c r="O113"/>
  <c r="Q113"/>
  <c r="V113"/>
  <c r="G121"/>
  <c r="O121"/>
  <c r="G122"/>
  <c r="I122"/>
  <c r="I121" s="1"/>
  <c r="K122"/>
  <c r="K121" s="1"/>
  <c r="M122"/>
  <c r="M121" s="1"/>
  <c r="O122"/>
  <c r="Q122"/>
  <c r="Q121" s="1"/>
  <c r="V122"/>
  <c r="V121" s="1"/>
  <c r="G127"/>
  <c r="G126" s="1"/>
  <c r="I127"/>
  <c r="I126" s="1"/>
  <c r="K127"/>
  <c r="M127"/>
  <c r="O127"/>
  <c r="O126" s="1"/>
  <c r="Q127"/>
  <c r="Q126" s="1"/>
  <c r="V127"/>
  <c r="G144"/>
  <c r="M144" s="1"/>
  <c r="I144"/>
  <c r="K144"/>
  <c r="O144"/>
  <c r="Q144"/>
  <c r="V144"/>
  <c r="G152"/>
  <c r="I152"/>
  <c r="K152"/>
  <c r="M152"/>
  <c r="O152"/>
  <c r="Q152"/>
  <c r="V152"/>
  <c r="G159"/>
  <c r="M159" s="1"/>
  <c r="I159"/>
  <c r="K159"/>
  <c r="K126" s="1"/>
  <c r="O159"/>
  <c r="Q159"/>
  <c r="V159"/>
  <c r="V126" s="1"/>
  <c r="G167"/>
  <c r="I167"/>
  <c r="K167"/>
  <c r="M167"/>
  <c r="O167"/>
  <c r="Q167"/>
  <c r="V167"/>
  <c r="G178"/>
  <c r="M178" s="1"/>
  <c r="I178"/>
  <c r="K178"/>
  <c r="O178"/>
  <c r="Q178"/>
  <c r="V178"/>
  <c r="G185"/>
  <c r="I185"/>
  <c r="K185"/>
  <c r="M185"/>
  <c r="O185"/>
  <c r="Q185"/>
  <c r="V185"/>
  <c r="G189"/>
  <c r="O189"/>
  <c r="G190"/>
  <c r="I190"/>
  <c r="I189" s="1"/>
  <c r="K190"/>
  <c r="M190"/>
  <c r="O190"/>
  <c r="Q190"/>
  <c r="Q189" s="1"/>
  <c r="V190"/>
  <c r="G196"/>
  <c r="M196" s="1"/>
  <c r="I196"/>
  <c r="K196"/>
  <c r="K189" s="1"/>
  <c r="O196"/>
  <c r="Q196"/>
  <c r="V196"/>
  <c r="V189" s="1"/>
  <c r="G209"/>
  <c r="M209" s="1"/>
  <c r="I209"/>
  <c r="K209"/>
  <c r="K208" s="1"/>
  <c r="O209"/>
  <c r="O208" s="1"/>
  <c r="Q209"/>
  <c r="V209"/>
  <c r="V208" s="1"/>
  <c r="G218"/>
  <c r="I218"/>
  <c r="I208" s="1"/>
  <c r="K218"/>
  <c r="M218"/>
  <c r="O218"/>
  <c r="Q218"/>
  <c r="Q208" s="1"/>
  <c r="V218"/>
  <c r="G227"/>
  <c r="M227" s="1"/>
  <c r="I227"/>
  <c r="K227"/>
  <c r="O227"/>
  <c r="Q227"/>
  <c r="V227"/>
  <c r="G236"/>
  <c r="I236"/>
  <c r="K236"/>
  <c r="M236"/>
  <c r="O236"/>
  <c r="Q236"/>
  <c r="V236"/>
  <c r="G242"/>
  <c r="M242" s="1"/>
  <c r="I242"/>
  <c r="K242"/>
  <c r="O242"/>
  <c r="Q242"/>
  <c r="V242"/>
  <c r="G252"/>
  <c r="I252"/>
  <c r="K252"/>
  <c r="M252"/>
  <c r="O252"/>
  <c r="Q252"/>
  <c r="V252"/>
  <c r="G262"/>
  <c r="M262" s="1"/>
  <c r="I262"/>
  <c r="K262"/>
  <c r="O262"/>
  <c r="Q262"/>
  <c r="V262"/>
  <c r="AE267"/>
  <c r="AF267"/>
  <c r="G218" i="15"/>
  <c r="BA198"/>
  <c r="BA185"/>
  <c r="BA181"/>
  <c r="BA172"/>
  <c r="BA170"/>
  <c r="BA168"/>
  <c r="BA159"/>
  <c r="BA146"/>
  <c r="BA144"/>
  <c r="BA143"/>
  <c r="BA140"/>
  <c r="BA134"/>
  <c r="BA131"/>
  <c r="G8"/>
  <c r="O8"/>
  <c r="G9"/>
  <c r="M9" s="1"/>
  <c r="M8" s="1"/>
  <c r="I9"/>
  <c r="I8" s="1"/>
  <c r="K9"/>
  <c r="K8" s="1"/>
  <c r="O9"/>
  <c r="Q9"/>
  <c r="Q8" s="1"/>
  <c r="V9"/>
  <c r="V8" s="1"/>
  <c r="G12"/>
  <c r="K12"/>
  <c r="O12"/>
  <c r="V12"/>
  <c r="G13"/>
  <c r="I13"/>
  <c r="I12" s="1"/>
  <c r="K13"/>
  <c r="M13"/>
  <c r="M12" s="1"/>
  <c r="O13"/>
  <c r="Q13"/>
  <c r="Q12" s="1"/>
  <c r="V13"/>
  <c r="G17"/>
  <c r="O17"/>
  <c r="G18"/>
  <c r="I18"/>
  <c r="I17" s="1"/>
  <c r="K18"/>
  <c r="M18"/>
  <c r="O18"/>
  <c r="Q18"/>
  <c r="Q17" s="1"/>
  <c r="V18"/>
  <c r="G20"/>
  <c r="M20" s="1"/>
  <c r="I20"/>
  <c r="K20"/>
  <c r="K17" s="1"/>
  <c r="O20"/>
  <c r="Q20"/>
  <c r="V20"/>
  <c r="V17" s="1"/>
  <c r="G22"/>
  <c r="I22"/>
  <c r="K22"/>
  <c r="M22"/>
  <c r="O22"/>
  <c r="Q22"/>
  <c r="V22"/>
  <c r="G25"/>
  <c r="I25"/>
  <c r="I24" s="1"/>
  <c r="K25"/>
  <c r="M25"/>
  <c r="O25"/>
  <c r="Q25"/>
  <c r="Q24" s="1"/>
  <c r="V25"/>
  <c r="G27"/>
  <c r="M27" s="1"/>
  <c r="I27"/>
  <c r="K27"/>
  <c r="K24" s="1"/>
  <c r="O27"/>
  <c r="Q27"/>
  <c r="V27"/>
  <c r="V24" s="1"/>
  <c r="G31"/>
  <c r="I31"/>
  <c r="K31"/>
  <c r="M31"/>
  <c r="O31"/>
  <c r="Q31"/>
  <c r="V31"/>
  <c r="G35"/>
  <c r="G24" s="1"/>
  <c r="I35"/>
  <c r="K35"/>
  <c r="M35"/>
  <c r="O35"/>
  <c r="O24" s="1"/>
  <c r="Q35"/>
  <c r="V35"/>
  <c r="G39"/>
  <c r="M39" s="1"/>
  <c r="I39"/>
  <c r="K39"/>
  <c r="O39"/>
  <c r="Q39"/>
  <c r="V39"/>
  <c r="G41"/>
  <c r="M41" s="1"/>
  <c r="M40" s="1"/>
  <c r="I41"/>
  <c r="K41"/>
  <c r="K40" s="1"/>
  <c r="O41"/>
  <c r="O40" s="1"/>
  <c r="Q41"/>
  <c r="V41"/>
  <c r="V40" s="1"/>
  <c r="G45"/>
  <c r="I45"/>
  <c r="I40" s="1"/>
  <c r="K45"/>
  <c r="M45"/>
  <c r="O45"/>
  <c r="Q45"/>
  <c r="Q40" s="1"/>
  <c r="V45"/>
  <c r="G46"/>
  <c r="K46"/>
  <c r="O46"/>
  <c r="V46"/>
  <c r="G47"/>
  <c r="I47"/>
  <c r="I46" s="1"/>
  <c r="K47"/>
  <c r="M47"/>
  <c r="M46" s="1"/>
  <c r="O47"/>
  <c r="Q47"/>
  <c r="Q46" s="1"/>
  <c r="V47"/>
  <c r="G51"/>
  <c r="O51"/>
  <c r="G52"/>
  <c r="I52"/>
  <c r="I51" s="1"/>
  <c r="K52"/>
  <c r="M52"/>
  <c r="O52"/>
  <c r="Q52"/>
  <c r="Q51" s="1"/>
  <c r="V52"/>
  <c r="G59"/>
  <c r="M59" s="1"/>
  <c r="I59"/>
  <c r="K59"/>
  <c r="K51" s="1"/>
  <c r="O59"/>
  <c r="Q59"/>
  <c r="V59"/>
  <c r="V51" s="1"/>
  <c r="G64"/>
  <c r="M64" s="1"/>
  <c r="M63" s="1"/>
  <c r="I64"/>
  <c r="K64"/>
  <c r="K63" s="1"/>
  <c r="O64"/>
  <c r="O63" s="1"/>
  <c r="Q64"/>
  <c r="V64"/>
  <c r="V63" s="1"/>
  <c r="G68"/>
  <c r="I68"/>
  <c r="I63" s="1"/>
  <c r="K68"/>
  <c r="M68"/>
  <c r="O68"/>
  <c r="Q68"/>
  <c r="Q63" s="1"/>
  <c r="V68"/>
  <c r="G81"/>
  <c r="M81" s="1"/>
  <c r="I81"/>
  <c r="K81"/>
  <c r="O81"/>
  <c r="Q81"/>
  <c r="V81"/>
  <c r="G96"/>
  <c r="I96"/>
  <c r="K96"/>
  <c r="M96"/>
  <c r="O96"/>
  <c r="Q96"/>
  <c r="V96"/>
  <c r="G106"/>
  <c r="M106" s="1"/>
  <c r="I106"/>
  <c r="K106"/>
  <c r="O106"/>
  <c r="Q106"/>
  <c r="V106"/>
  <c r="G111"/>
  <c r="G110" s="1"/>
  <c r="I111"/>
  <c r="K111"/>
  <c r="K110" s="1"/>
  <c r="O111"/>
  <c r="O110" s="1"/>
  <c r="Q111"/>
  <c r="V111"/>
  <c r="V110" s="1"/>
  <c r="G114"/>
  <c r="I114"/>
  <c r="K114"/>
  <c r="M114"/>
  <c r="O114"/>
  <c r="Q114"/>
  <c r="V114"/>
  <c r="G117"/>
  <c r="M117" s="1"/>
  <c r="I117"/>
  <c r="K117"/>
  <c r="O117"/>
  <c r="Q117"/>
  <c r="V117"/>
  <c r="G120"/>
  <c r="I120"/>
  <c r="I110" s="1"/>
  <c r="K120"/>
  <c r="M120"/>
  <c r="O120"/>
  <c r="Q120"/>
  <c r="Q110" s="1"/>
  <c r="V120"/>
  <c r="G124"/>
  <c r="M124" s="1"/>
  <c r="I124"/>
  <c r="K124"/>
  <c r="O124"/>
  <c r="Q124"/>
  <c r="V124"/>
  <c r="G129"/>
  <c r="M129" s="1"/>
  <c r="M128" s="1"/>
  <c r="I129"/>
  <c r="K129"/>
  <c r="K128" s="1"/>
  <c r="O129"/>
  <c r="O128" s="1"/>
  <c r="Q129"/>
  <c r="V129"/>
  <c r="V128" s="1"/>
  <c r="G138"/>
  <c r="I138"/>
  <c r="I128" s="1"/>
  <c r="K138"/>
  <c r="M138"/>
  <c r="O138"/>
  <c r="Q138"/>
  <c r="Q128" s="1"/>
  <c r="V138"/>
  <c r="G142"/>
  <c r="M142" s="1"/>
  <c r="I142"/>
  <c r="K142"/>
  <c r="O142"/>
  <c r="Q142"/>
  <c r="V142"/>
  <c r="G150"/>
  <c r="M150" s="1"/>
  <c r="I150"/>
  <c r="K150"/>
  <c r="K149" s="1"/>
  <c r="O150"/>
  <c r="O149" s="1"/>
  <c r="Q150"/>
  <c r="V150"/>
  <c r="V149" s="1"/>
  <c r="G154"/>
  <c r="I154"/>
  <c r="I149" s="1"/>
  <c r="K154"/>
  <c r="M154"/>
  <c r="O154"/>
  <c r="Q154"/>
  <c r="Q149" s="1"/>
  <c r="V154"/>
  <c r="G158"/>
  <c r="M158" s="1"/>
  <c r="I158"/>
  <c r="K158"/>
  <c r="O158"/>
  <c r="Q158"/>
  <c r="V158"/>
  <c r="G162"/>
  <c r="I162"/>
  <c r="K162"/>
  <c r="M162"/>
  <c r="O162"/>
  <c r="Q162"/>
  <c r="V162"/>
  <c r="G165"/>
  <c r="M165" s="1"/>
  <c r="I165"/>
  <c r="K165"/>
  <c r="O165"/>
  <c r="Q165"/>
  <c r="V165"/>
  <c r="G180"/>
  <c r="I180"/>
  <c r="K180"/>
  <c r="M180"/>
  <c r="O180"/>
  <c r="Q180"/>
  <c r="V180"/>
  <c r="G184"/>
  <c r="M184" s="1"/>
  <c r="I184"/>
  <c r="K184"/>
  <c r="O184"/>
  <c r="Q184"/>
  <c r="V184"/>
  <c r="G188"/>
  <c r="I188"/>
  <c r="K188"/>
  <c r="M188"/>
  <c r="O188"/>
  <c r="Q188"/>
  <c r="V188"/>
  <c r="G191"/>
  <c r="G192"/>
  <c r="I192"/>
  <c r="I191" s="1"/>
  <c r="K192"/>
  <c r="M192"/>
  <c r="O192"/>
  <c r="Q192"/>
  <c r="Q191" s="1"/>
  <c r="V192"/>
  <c r="G195"/>
  <c r="M195" s="1"/>
  <c r="I195"/>
  <c r="K195"/>
  <c r="K191" s="1"/>
  <c r="O195"/>
  <c r="Q195"/>
  <c r="V195"/>
  <c r="V191" s="1"/>
  <c r="G197"/>
  <c r="I197"/>
  <c r="K197"/>
  <c r="M197"/>
  <c r="O197"/>
  <c r="Q197"/>
  <c r="V197"/>
  <c r="G200"/>
  <c r="M200" s="1"/>
  <c r="I200"/>
  <c r="K200"/>
  <c r="O200"/>
  <c r="O191" s="1"/>
  <c r="Q200"/>
  <c r="V200"/>
  <c r="G205"/>
  <c r="I205"/>
  <c r="K205"/>
  <c r="M205"/>
  <c r="O205"/>
  <c r="Q205"/>
  <c r="V205"/>
  <c r="G209"/>
  <c r="M209" s="1"/>
  <c r="I209"/>
  <c r="K209"/>
  <c r="O209"/>
  <c r="Q209"/>
  <c r="V209"/>
  <c r="G213"/>
  <c r="I213"/>
  <c r="K213"/>
  <c r="M213"/>
  <c r="O213"/>
  <c r="Q213"/>
  <c r="V213"/>
  <c r="AE218"/>
  <c r="G174" i="14"/>
  <c r="BA149"/>
  <c r="BA145"/>
  <c r="BA136"/>
  <c r="BA134"/>
  <c r="BA132"/>
  <c r="BA123"/>
  <c r="BA110"/>
  <c r="BA108"/>
  <c r="BA107"/>
  <c r="BA103"/>
  <c r="BA52"/>
  <c r="BA49"/>
  <c r="BA48"/>
  <c r="G9"/>
  <c r="I9"/>
  <c r="I8" s="1"/>
  <c r="K9"/>
  <c r="M9"/>
  <c r="O9"/>
  <c r="Q9"/>
  <c r="Q8" s="1"/>
  <c r="V9"/>
  <c r="G11"/>
  <c r="G8" s="1"/>
  <c r="I11"/>
  <c r="K11"/>
  <c r="O11"/>
  <c r="O8" s="1"/>
  <c r="Q11"/>
  <c r="V11"/>
  <c r="G13"/>
  <c r="I13"/>
  <c r="K13"/>
  <c r="M13"/>
  <c r="O13"/>
  <c r="Q13"/>
  <c r="V13"/>
  <c r="G16"/>
  <c r="M16" s="1"/>
  <c r="I16"/>
  <c r="K16"/>
  <c r="K8" s="1"/>
  <c r="O16"/>
  <c r="Q16"/>
  <c r="V16"/>
  <c r="V8" s="1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5"/>
  <c r="M25" s="1"/>
  <c r="I25"/>
  <c r="K25"/>
  <c r="O25"/>
  <c r="Q25"/>
  <c r="V25"/>
  <c r="G27"/>
  <c r="I27"/>
  <c r="K27"/>
  <c r="M27"/>
  <c r="O27"/>
  <c r="Q27"/>
  <c r="V27"/>
  <c r="G28"/>
  <c r="K28"/>
  <c r="O28"/>
  <c r="V28"/>
  <c r="G29"/>
  <c r="I29"/>
  <c r="I28" s="1"/>
  <c r="K29"/>
  <c r="M29"/>
  <c r="M28" s="1"/>
  <c r="O29"/>
  <c r="Q29"/>
  <c r="Q28" s="1"/>
  <c r="V29"/>
  <c r="K31"/>
  <c r="V31"/>
  <c r="G32"/>
  <c r="I32"/>
  <c r="I31" s="1"/>
  <c r="K32"/>
  <c r="M32"/>
  <c r="O32"/>
  <c r="Q32"/>
  <c r="Q31" s="1"/>
  <c r="V32"/>
  <c r="G34"/>
  <c r="G31" s="1"/>
  <c r="I34"/>
  <c r="K34"/>
  <c r="O34"/>
  <c r="O31" s="1"/>
  <c r="Q34"/>
  <c r="V34"/>
  <c r="G36"/>
  <c r="I36"/>
  <c r="K36"/>
  <c r="M36"/>
  <c r="O36"/>
  <c r="Q36"/>
  <c r="V36"/>
  <c r="G39"/>
  <c r="I39"/>
  <c r="I38" s="1"/>
  <c r="K39"/>
  <c r="M39"/>
  <c r="O39"/>
  <c r="Q39"/>
  <c r="Q38" s="1"/>
  <c r="V39"/>
  <c r="G41"/>
  <c r="G38" s="1"/>
  <c r="I41"/>
  <c r="K41"/>
  <c r="O41"/>
  <c r="O38" s="1"/>
  <c r="Q41"/>
  <c r="V41"/>
  <c r="G42"/>
  <c r="I42"/>
  <c r="K42"/>
  <c r="M42"/>
  <c r="O42"/>
  <c r="Q42"/>
  <c r="V42"/>
  <c r="G46"/>
  <c r="M46" s="1"/>
  <c r="I46"/>
  <c r="K46"/>
  <c r="K38" s="1"/>
  <c r="O46"/>
  <c r="Q46"/>
  <c r="V46"/>
  <c r="V38" s="1"/>
  <c r="G54"/>
  <c r="I54"/>
  <c r="K54"/>
  <c r="M54"/>
  <c r="O54"/>
  <c r="Q54"/>
  <c r="V54"/>
  <c r="G58"/>
  <c r="O58"/>
  <c r="G59"/>
  <c r="I59"/>
  <c r="I58" s="1"/>
  <c r="K59"/>
  <c r="M59"/>
  <c r="O59"/>
  <c r="Q59"/>
  <c r="Q58" s="1"/>
  <c r="V59"/>
  <c r="G63"/>
  <c r="M63" s="1"/>
  <c r="I63"/>
  <c r="K63"/>
  <c r="K58" s="1"/>
  <c r="O63"/>
  <c r="Q63"/>
  <c r="V63"/>
  <c r="V58" s="1"/>
  <c r="I65"/>
  <c r="Q65"/>
  <c r="G66"/>
  <c r="G65" s="1"/>
  <c r="I66"/>
  <c r="K66"/>
  <c r="K65" s="1"/>
  <c r="O66"/>
  <c r="O65" s="1"/>
  <c r="Q66"/>
  <c r="V66"/>
  <c r="V65" s="1"/>
  <c r="I70"/>
  <c r="Q70"/>
  <c r="G71"/>
  <c r="M71" s="1"/>
  <c r="M70" s="1"/>
  <c r="I71"/>
  <c r="K71"/>
  <c r="K70" s="1"/>
  <c r="O71"/>
  <c r="O70" s="1"/>
  <c r="Q71"/>
  <c r="V71"/>
  <c r="V70" s="1"/>
  <c r="G80"/>
  <c r="I80"/>
  <c r="K80"/>
  <c r="M80"/>
  <c r="O80"/>
  <c r="Q80"/>
  <c r="V80"/>
  <c r="G85"/>
  <c r="I85"/>
  <c r="I84" s="1"/>
  <c r="K85"/>
  <c r="M85"/>
  <c r="O85"/>
  <c r="Q85"/>
  <c r="Q84" s="1"/>
  <c r="V85"/>
  <c r="G88"/>
  <c r="M88" s="1"/>
  <c r="I88"/>
  <c r="K88"/>
  <c r="K84" s="1"/>
  <c r="O88"/>
  <c r="Q88"/>
  <c r="V88"/>
  <c r="V84" s="1"/>
  <c r="G90"/>
  <c r="I90"/>
  <c r="K90"/>
  <c r="M90"/>
  <c r="O90"/>
  <c r="Q90"/>
  <c r="V90"/>
  <c r="G92"/>
  <c r="M92" s="1"/>
  <c r="I92"/>
  <c r="K92"/>
  <c r="O92"/>
  <c r="O84" s="1"/>
  <c r="Q92"/>
  <c r="V92"/>
  <c r="G96"/>
  <c r="I96"/>
  <c r="K96"/>
  <c r="M96"/>
  <c r="O96"/>
  <c r="Q96"/>
  <c r="V96"/>
  <c r="K100"/>
  <c r="V100"/>
  <c r="G101"/>
  <c r="I101"/>
  <c r="I100" s="1"/>
  <c r="K101"/>
  <c r="M101"/>
  <c r="O101"/>
  <c r="Q101"/>
  <c r="Q100" s="1"/>
  <c r="V101"/>
  <c r="G106"/>
  <c r="G100" s="1"/>
  <c r="I106"/>
  <c r="K106"/>
  <c r="O106"/>
  <c r="O100" s="1"/>
  <c r="Q106"/>
  <c r="V106"/>
  <c r="G114"/>
  <c r="M114" s="1"/>
  <c r="M113" s="1"/>
  <c r="I114"/>
  <c r="K114"/>
  <c r="K113" s="1"/>
  <c r="O114"/>
  <c r="O113" s="1"/>
  <c r="Q114"/>
  <c r="V114"/>
  <c r="V113" s="1"/>
  <c r="G118"/>
  <c r="I118"/>
  <c r="K118"/>
  <c r="M118"/>
  <c r="O118"/>
  <c r="Q118"/>
  <c r="V118"/>
  <c r="G122"/>
  <c r="M122" s="1"/>
  <c r="I122"/>
  <c r="K122"/>
  <c r="O122"/>
  <c r="Q122"/>
  <c r="V122"/>
  <c r="G126"/>
  <c r="I126"/>
  <c r="I113" s="1"/>
  <c r="K126"/>
  <c r="M126"/>
  <c r="O126"/>
  <c r="Q126"/>
  <c r="Q113" s="1"/>
  <c r="V126"/>
  <c r="G129"/>
  <c r="M129" s="1"/>
  <c r="I129"/>
  <c r="K129"/>
  <c r="O129"/>
  <c r="Q129"/>
  <c r="V129"/>
  <c r="G144"/>
  <c r="I144"/>
  <c r="K144"/>
  <c r="M144"/>
  <c r="O144"/>
  <c r="Q144"/>
  <c r="V144"/>
  <c r="G148"/>
  <c r="M148" s="1"/>
  <c r="I148"/>
  <c r="K148"/>
  <c r="O148"/>
  <c r="Q148"/>
  <c r="V148"/>
  <c r="G152"/>
  <c r="I152"/>
  <c r="K152"/>
  <c r="M152"/>
  <c r="O152"/>
  <c r="Q152"/>
  <c r="V152"/>
  <c r="G156"/>
  <c r="I156"/>
  <c r="I155" s="1"/>
  <c r="K156"/>
  <c r="M156"/>
  <c r="O156"/>
  <c r="Q156"/>
  <c r="Q155" s="1"/>
  <c r="V156"/>
  <c r="G161"/>
  <c r="G155" s="1"/>
  <c r="I161"/>
  <c r="K161"/>
  <c r="O161"/>
  <c r="O155" s="1"/>
  <c r="Q161"/>
  <c r="V161"/>
  <c r="V155" s="1"/>
  <c r="G165"/>
  <c r="I165"/>
  <c r="K165"/>
  <c r="M165"/>
  <c r="O165"/>
  <c r="Q165"/>
  <c r="V165"/>
  <c r="G169"/>
  <c r="M169" s="1"/>
  <c r="I169"/>
  <c r="K169"/>
  <c r="K155" s="1"/>
  <c r="O169"/>
  <c r="Q169"/>
  <c r="V169"/>
  <c r="AE174"/>
  <c r="AF174"/>
  <c r="G568" i="13"/>
  <c r="BA548"/>
  <c r="BA535"/>
  <c r="BA531"/>
  <c r="BA520"/>
  <c r="BA518"/>
  <c r="BA516"/>
  <c r="BA507"/>
  <c r="BA494"/>
  <c r="BA492"/>
  <c r="BA491"/>
  <c r="BA478"/>
  <c r="BA477"/>
  <c r="BA476"/>
  <c r="BA475"/>
  <c r="BA474"/>
  <c r="BA472"/>
  <c r="BA471"/>
  <c r="BA469"/>
  <c r="BA468"/>
  <c r="BA467"/>
  <c r="BA466"/>
  <c r="BA463"/>
  <c r="BA294"/>
  <c r="BA253"/>
  <c r="BA62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1"/>
  <c r="M21" s="1"/>
  <c r="I21"/>
  <c r="K21"/>
  <c r="O21"/>
  <c r="Q21"/>
  <c r="V21"/>
  <c r="G24"/>
  <c r="I24"/>
  <c r="K24"/>
  <c r="M24"/>
  <c r="O24"/>
  <c r="Q24"/>
  <c r="V24"/>
  <c r="G27"/>
  <c r="I27"/>
  <c r="K27"/>
  <c r="M27"/>
  <c r="O27"/>
  <c r="Q27"/>
  <c r="V27"/>
  <c r="G33"/>
  <c r="M33" s="1"/>
  <c r="I33"/>
  <c r="K33"/>
  <c r="O33"/>
  <c r="Q33"/>
  <c r="V33"/>
  <c r="G37"/>
  <c r="M37" s="1"/>
  <c r="I37"/>
  <c r="K37"/>
  <c r="O37"/>
  <c r="Q37"/>
  <c r="V37"/>
  <c r="G45"/>
  <c r="I45"/>
  <c r="K45"/>
  <c r="M45"/>
  <c r="O45"/>
  <c r="Q45"/>
  <c r="V45"/>
  <c r="G53"/>
  <c r="I53"/>
  <c r="K53"/>
  <c r="M53"/>
  <c r="O53"/>
  <c r="Q53"/>
  <c r="V53"/>
  <c r="G61"/>
  <c r="M61" s="1"/>
  <c r="I61"/>
  <c r="K61"/>
  <c r="O61"/>
  <c r="Q61"/>
  <c r="V61"/>
  <c r="G65"/>
  <c r="M65" s="1"/>
  <c r="I65"/>
  <c r="K65"/>
  <c r="O65"/>
  <c r="Q65"/>
  <c r="V65"/>
  <c r="G73"/>
  <c r="I73"/>
  <c r="K73"/>
  <c r="M73"/>
  <c r="O73"/>
  <c r="Q73"/>
  <c r="V73"/>
  <c r="G77"/>
  <c r="I77"/>
  <c r="K77"/>
  <c r="M77"/>
  <c r="O77"/>
  <c r="Q77"/>
  <c r="V77"/>
  <c r="G82"/>
  <c r="M82" s="1"/>
  <c r="I82"/>
  <c r="I81" s="1"/>
  <c r="K82"/>
  <c r="K81" s="1"/>
  <c r="O82"/>
  <c r="Q82"/>
  <c r="Q81" s="1"/>
  <c r="V82"/>
  <c r="V81" s="1"/>
  <c r="G85"/>
  <c r="I85"/>
  <c r="K85"/>
  <c r="M85"/>
  <c r="O85"/>
  <c r="Q85"/>
  <c r="V85"/>
  <c r="G88"/>
  <c r="I88"/>
  <c r="K88"/>
  <c r="M88"/>
  <c r="O88"/>
  <c r="Q88"/>
  <c r="V88"/>
  <c r="G91"/>
  <c r="M91" s="1"/>
  <c r="I91"/>
  <c r="K91"/>
  <c r="O91"/>
  <c r="O81" s="1"/>
  <c r="Q91"/>
  <c r="V91"/>
  <c r="G95"/>
  <c r="I95"/>
  <c r="K95"/>
  <c r="K94" s="1"/>
  <c r="M95"/>
  <c r="O95"/>
  <c r="Q95"/>
  <c r="V95"/>
  <c r="V94" s="1"/>
  <c r="G101"/>
  <c r="I101"/>
  <c r="K101"/>
  <c r="M101"/>
  <c r="O101"/>
  <c r="Q101"/>
  <c r="V101"/>
  <c r="G104"/>
  <c r="G94" s="1"/>
  <c r="I104"/>
  <c r="K104"/>
  <c r="O104"/>
  <c r="O94" s="1"/>
  <c r="Q104"/>
  <c r="V104"/>
  <c r="G110"/>
  <c r="M110" s="1"/>
  <c r="I110"/>
  <c r="I94" s="1"/>
  <c r="K110"/>
  <c r="O110"/>
  <c r="Q110"/>
  <c r="Q94" s="1"/>
  <c r="V110"/>
  <c r="G117"/>
  <c r="I117"/>
  <c r="K117"/>
  <c r="M117"/>
  <c r="O117"/>
  <c r="Q117"/>
  <c r="V117"/>
  <c r="G125"/>
  <c r="I125"/>
  <c r="K125"/>
  <c r="M125"/>
  <c r="O125"/>
  <c r="Q125"/>
  <c r="V125"/>
  <c r="G128"/>
  <c r="M128" s="1"/>
  <c r="I128"/>
  <c r="K128"/>
  <c r="O128"/>
  <c r="Q128"/>
  <c r="V128"/>
  <c r="G131"/>
  <c r="M131" s="1"/>
  <c r="I131"/>
  <c r="K131"/>
  <c r="O131"/>
  <c r="Q131"/>
  <c r="V131"/>
  <c r="G134"/>
  <c r="I134"/>
  <c r="K134"/>
  <c r="M134"/>
  <c r="O134"/>
  <c r="Q134"/>
  <c r="V134"/>
  <c r="G138"/>
  <c r="M138" s="1"/>
  <c r="I138"/>
  <c r="I137" s="1"/>
  <c r="K138"/>
  <c r="O138"/>
  <c r="O137" s="1"/>
  <c r="Q138"/>
  <c r="Q137" s="1"/>
  <c r="V138"/>
  <c r="G140"/>
  <c r="M140" s="1"/>
  <c r="I140"/>
  <c r="K140"/>
  <c r="O140"/>
  <c r="Q140"/>
  <c r="V140"/>
  <c r="G142"/>
  <c r="I142"/>
  <c r="K142"/>
  <c r="K137" s="1"/>
  <c r="M142"/>
  <c r="O142"/>
  <c r="Q142"/>
  <c r="V142"/>
  <c r="V137" s="1"/>
  <c r="G143"/>
  <c r="I143"/>
  <c r="K143"/>
  <c r="M143"/>
  <c r="O143"/>
  <c r="Q143"/>
  <c r="V143"/>
  <c r="G146"/>
  <c r="M146" s="1"/>
  <c r="I146"/>
  <c r="I145" s="1"/>
  <c r="K146"/>
  <c r="K145" s="1"/>
  <c r="O146"/>
  <c r="Q146"/>
  <c r="Q145" s="1"/>
  <c r="V146"/>
  <c r="V145" s="1"/>
  <c r="G150"/>
  <c r="I150"/>
  <c r="K150"/>
  <c r="M150"/>
  <c r="O150"/>
  <c r="Q150"/>
  <c r="V150"/>
  <c r="G154"/>
  <c r="I154"/>
  <c r="K154"/>
  <c r="M154"/>
  <c r="O154"/>
  <c r="Q154"/>
  <c r="V154"/>
  <c r="G158"/>
  <c r="M158" s="1"/>
  <c r="I158"/>
  <c r="K158"/>
  <c r="O158"/>
  <c r="O145" s="1"/>
  <c r="Q158"/>
  <c r="V158"/>
  <c r="G161"/>
  <c r="M161" s="1"/>
  <c r="I161"/>
  <c r="K161"/>
  <c r="O161"/>
  <c r="Q161"/>
  <c r="V161"/>
  <c r="G168"/>
  <c r="I168"/>
  <c r="K168"/>
  <c r="M168"/>
  <c r="O168"/>
  <c r="Q168"/>
  <c r="V168"/>
  <c r="G177"/>
  <c r="I177"/>
  <c r="K177"/>
  <c r="M177"/>
  <c r="O177"/>
  <c r="Q177"/>
  <c r="V177"/>
  <c r="G180"/>
  <c r="M180" s="1"/>
  <c r="I180"/>
  <c r="K180"/>
  <c r="O180"/>
  <c r="Q180"/>
  <c r="V180"/>
  <c r="G185"/>
  <c r="M185" s="1"/>
  <c r="I185"/>
  <c r="K185"/>
  <c r="O185"/>
  <c r="Q185"/>
  <c r="V185"/>
  <c r="G188"/>
  <c r="I188"/>
  <c r="K188"/>
  <c r="M188"/>
  <c r="O188"/>
  <c r="Q188"/>
  <c r="V188"/>
  <c r="G194"/>
  <c r="M194" s="1"/>
  <c r="M193" s="1"/>
  <c r="I194"/>
  <c r="I193" s="1"/>
  <c r="K194"/>
  <c r="O194"/>
  <c r="O193" s="1"/>
  <c r="Q194"/>
  <c r="Q193" s="1"/>
  <c r="V194"/>
  <c r="G196"/>
  <c r="M196" s="1"/>
  <c r="I196"/>
  <c r="K196"/>
  <c r="O196"/>
  <c r="Q196"/>
  <c r="V196"/>
  <c r="G198"/>
  <c r="I198"/>
  <c r="K198"/>
  <c r="K193" s="1"/>
  <c r="M198"/>
  <c r="O198"/>
  <c r="Q198"/>
  <c r="V198"/>
  <c r="V193" s="1"/>
  <c r="G201"/>
  <c r="M201" s="1"/>
  <c r="I201"/>
  <c r="I200" s="1"/>
  <c r="K201"/>
  <c r="O201"/>
  <c r="O200" s="1"/>
  <c r="Q201"/>
  <c r="Q200" s="1"/>
  <c r="V201"/>
  <c r="G204"/>
  <c r="M204" s="1"/>
  <c r="I204"/>
  <c r="K204"/>
  <c r="K200" s="1"/>
  <c r="O204"/>
  <c r="Q204"/>
  <c r="V204"/>
  <c r="V200" s="1"/>
  <c r="G208"/>
  <c r="I208"/>
  <c r="K208"/>
  <c r="M208"/>
  <c r="O208"/>
  <c r="Q208"/>
  <c r="V208"/>
  <c r="G212"/>
  <c r="I212"/>
  <c r="K212"/>
  <c r="M212"/>
  <c r="O212"/>
  <c r="Q212"/>
  <c r="V212"/>
  <c r="G216"/>
  <c r="M216" s="1"/>
  <c r="I216"/>
  <c r="K216"/>
  <c r="O216"/>
  <c r="Q216"/>
  <c r="V216"/>
  <c r="G219"/>
  <c r="M219" s="1"/>
  <c r="I219"/>
  <c r="K219"/>
  <c r="O219"/>
  <c r="Q219"/>
  <c r="V219"/>
  <c r="G221"/>
  <c r="G220" s="1"/>
  <c r="I221"/>
  <c r="K221"/>
  <c r="M221"/>
  <c r="O221"/>
  <c r="O220" s="1"/>
  <c r="Q221"/>
  <c r="V221"/>
  <c r="G224"/>
  <c r="M224" s="1"/>
  <c r="I224"/>
  <c r="I220" s="1"/>
  <c r="K224"/>
  <c r="O224"/>
  <c r="Q224"/>
  <c r="Q220" s="1"/>
  <c r="V224"/>
  <c r="G227"/>
  <c r="M227" s="1"/>
  <c r="I227"/>
  <c r="K227"/>
  <c r="O227"/>
  <c r="Q227"/>
  <c r="V227"/>
  <c r="G230"/>
  <c r="I230"/>
  <c r="K230"/>
  <c r="K220" s="1"/>
  <c r="M230"/>
  <c r="O230"/>
  <c r="Q230"/>
  <c r="V230"/>
  <c r="V220" s="1"/>
  <c r="G232"/>
  <c r="I232"/>
  <c r="K232"/>
  <c r="M232"/>
  <c r="O232"/>
  <c r="Q232"/>
  <c r="V232"/>
  <c r="G235"/>
  <c r="M235" s="1"/>
  <c r="I235"/>
  <c r="K235"/>
  <c r="O235"/>
  <c r="Q235"/>
  <c r="V235"/>
  <c r="G238"/>
  <c r="I238"/>
  <c r="O238"/>
  <c r="Q238"/>
  <c r="G239"/>
  <c r="I239"/>
  <c r="K239"/>
  <c r="K238" s="1"/>
  <c r="M239"/>
  <c r="M238" s="1"/>
  <c r="O239"/>
  <c r="Q239"/>
  <c r="V239"/>
  <c r="V238" s="1"/>
  <c r="G244"/>
  <c r="M244" s="1"/>
  <c r="I244"/>
  <c r="I243" s="1"/>
  <c r="K244"/>
  <c r="O244"/>
  <c r="O243" s="1"/>
  <c r="Q244"/>
  <c r="Q243" s="1"/>
  <c r="V244"/>
  <c r="G249"/>
  <c r="M249" s="1"/>
  <c r="I249"/>
  <c r="K249"/>
  <c r="O249"/>
  <c r="Q249"/>
  <c r="V249"/>
  <c r="V243" s="1"/>
  <c r="G252"/>
  <c r="I252"/>
  <c r="K252"/>
  <c r="K243" s="1"/>
  <c r="M252"/>
  <c r="O252"/>
  <c r="Q252"/>
  <c r="V252"/>
  <c r="G258"/>
  <c r="I258"/>
  <c r="K258"/>
  <c r="M258"/>
  <c r="O258"/>
  <c r="Q258"/>
  <c r="V258"/>
  <c r="G261"/>
  <c r="M261" s="1"/>
  <c r="I261"/>
  <c r="K261"/>
  <c r="O261"/>
  <c r="Q261"/>
  <c r="V261"/>
  <c r="G264"/>
  <c r="M264" s="1"/>
  <c r="I264"/>
  <c r="K264"/>
  <c r="O264"/>
  <c r="Q264"/>
  <c r="V264"/>
  <c r="G269"/>
  <c r="I269"/>
  <c r="K269"/>
  <c r="M269"/>
  <c r="O269"/>
  <c r="Q269"/>
  <c r="V269"/>
  <c r="G274"/>
  <c r="I274"/>
  <c r="K274"/>
  <c r="M274"/>
  <c r="O274"/>
  <c r="Q274"/>
  <c r="V274"/>
  <c r="G278"/>
  <c r="O278"/>
  <c r="G279"/>
  <c r="M279" s="1"/>
  <c r="M278" s="1"/>
  <c r="I279"/>
  <c r="I278" s="1"/>
  <c r="K279"/>
  <c r="K278" s="1"/>
  <c r="O279"/>
  <c r="Q279"/>
  <c r="Q278" s="1"/>
  <c r="V279"/>
  <c r="V278" s="1"/>
  <c r="G288"/>
  <c r="I288"/>
  <c r="K288"/>
  <c r="M288"/>
  <c r="O288"/>
  <c r="Q288"/>
  <c r="V288"/>
  <c r="K292"/>
  <c r="V292"/>
  <c r="G293"/>
  <c r="M293" s="1"/>
  <c r="M292" s="1"/>
  <c r="I293"/>
  <c r="I292" s="1"/>
  <c r="K293"/>
  <c r="O293"/>
  <c r="O292" s="1"/>
  <c r="Q293"/>
  <c r="Q292" s="1"/>
  <c r="V293"/>
  <c r="G302"/>
  <c r="I302"/>
  <c r="K302"/>
  <c r="K301" s="1"/>
  <c r="M302"/>
  <c r="O302"/>
  <c r="Q302"/>
  <c r="V302"/>
  <c r="V301" s="1"/>
  <c r="G306"/>
  <c r="I306"/>
  <c r="K306"/>
  <c r="M306"/>
  <c r="O306"/>
  <c r="Q306"/>
  <c r="V306"/>
  <c r="G322"/>
  <c r="G301" s="1"/>
  <c r="I322"/>
  <c r="K322"/>
  <c r="O322"/>
  <c r="O301" s="1"/>
  <c r="Q322"/>
  <c r="V322"/>
  <c r="G339"/>
  <c r="M339" s="1"/>
  <c r="I339"/>
  <c r="I301" s="1"/>
  <c r="K339"/>
  <c r="O339"/>
  <c r="Q339"/>
  <c r="Q301" s="1"/>
  <c r="V339"/>
  <c r="G352"/>
  <c r="I352"/>
  <c r="K352"/>
  <c r="M352"/>
  <c r="O352"/>
  <c r="Q352"/>
  <c r="V352"/>
  <c r="G370"/>
  <c r="I370"/>
  <c r="K370"/>
  <c r="M370"/>
  <c r="O370"/>
  <c r="Q370"/>
  <c r="V370"/>
  <c r="G379"/>
  <c r="M379" s="1"/>
  <c r="I379"/>
  <c r="K379"/>
  <c r="O379"/>
  <c r="Q379"/>
  <c r="V379"/>
  <c r="G394"/>
  <c r="M394" s="1"/>
  <c r="I394"/>
  <c r="K394"/>
  <c r="O394"/>
  <c r="Q394"/>
  <c r="V394"/>
  <c r="G404"/>
  <c r="I404"/>
  <c r="K404"/>
  <c r="M404"/>
  <c r="O404"/>
  <c r="Q404"/>
  <c r="V404"/>
  <c r="G416"/>
  <c r="I416"/>
  <c r="K416"/>
  <c r="M416"/>
  <c r="O416"/>
  <c r="Q416"/>
  <c r="V416"/>
  <c r="G422"/>
  <c r="M422" s="1"/>
  <c r="I422"/>
  <c r="K422"/>
  <c r="O422"/>
  <c r="Q422"/>
  <c r="V422"/>
  <c r="G427"/>
  <c r="I427"/>
  <c r="K427"/>
  <c r="K426" s="1"/>
  <c r="M427"/>
  <c r="O427"/>
  <c r="Q427"/>
  <c r="V427"/>
  <c r="V426" s="1"/>
  <c r="G430"/>
  <c r="I430"/>
  <c r="K430"/>
  <c r="M430"/>
  <c r="O430"/>
  <c r="Q430"/>
  <c r="V430"/>
  <c r="G431"/>
  <c r="G426" s="1"/>
  <c r="I431"/>
  <c r="K431"/>
  <c r="O431"/>
  <c r="O426" s="1"/>
  <c r="Q431"/>
  <c r="V431"/>
  <c r="G432"/>
  <c r="M432" s="1"/>
  <c r="I432"/>
  <c r="I426" s="1"/>
  <c r="K432"/>
  <c r="O432"/>
  <c r="Q432"/>
  <c r="Q426" s="1"/>
  <c r="V432"/>
  <c r="G436"/>
  <c r="I436"/>
  <c r="K436"/>
  <c r="M436"/>
  <c r="O436"/>
  <c r="Q436"/>
  <c r="V436"/>
  <c r="G441"/>
  <c r="M441" s="1"/>
  <c r="I441"/>
  <c r="I440" s="1"/>
  <c r="K441"/>
  <c r="O441"/>
  <c r="O440" s="1"/>
  <c r="Q441"/>
  <c r="Q440" s="1"/>
  <c r="V441"/>
  <c r="G451"/>
  <c r="M451" s="1"/>
  <c r="I451"/>
  <c r="K451"/>
  <c r="O451"/>
  <c r="Q451"/>
  <c r="V451"/>
  <c r="G461"/>
  <c r="I461"/>
  <c r="K461"/>
  <c r="K440" s="1"/>
  <c r="M461"/>
  <c r="O461"/>
  <c r="Q461"/>
  <c r="V461"/>
  <c r="V440" s="1"/>
  <c r="G465"/>
  <c r="I465"/>
  <c r="K465"/>
  <c r="M465"/>
  <c r="O465"/>
  <c r="Q465"/>
  <c r="V465"/>
  <c r="G490"/>
  <c r="M490" s="1"/>
  <c r="I490"/>
  <c r="K490"/>
  <c r="O490"/>
  <c r="Q490"/>
  <c r="V490"/>
  <c r="G498"/>
  <c r="I498"/>
  <c r="I497" s="1"/>
  <c r="K498"/>
  <c r="K497" s="1"/>
  <c r="M498"/>
  <c r="O498"/>
  <c r="Q498"/>
  <c r="Q497" s="1"/>
  <c r="V498"/>
  <c r="V497" s="1"/>
  <c r="G502"/>
  <c r="I502"/>
  <c r="K502"/>
  <c r="M502"/>
  <c r="O502"/>
  <c r="Q502"/>
  <c r="V502"/>
  <c r="G506"/>
  <c r="G497" s="1"/>
  <c r="I506"/>
  <c r="K506"/>
  <c r="M506"/>
  <c r="O506"/>
  <c r="O497" s="1"/>
  <c r="Q506"/>
  <c r="V506"/>
  <c r="G510"/>
  <c r="M510" s="1"/>
  <c r="I510"/>
  <c r="K510"/>
  <c r="O510"/>
  <c r="Q510"/>
  <c r="V510"/>
  <c r="G513"/>
  <c r="I513"/>
  <c r="K513"/>
  <c r="M513"/>
  <c r="O513"/>
  <c r="Q513"/>
  <c r="V513"/>
  <c r="G530"/>
  <c r="I530"/>
  <c r="K530"/>
  <c r="M530"/>
  <c r="O530"/>
  <c r="Q530"/>
  <c r="V530"/>
  <c r="G534"/>
  <c r="M534" s="1"/>
  <c r="I534"/>
  <c r="K534"/>
  <c r="O534"/>
  <c r="Q534"/>
  <c r="V534"/>
  <c r="G538"/>
  <c r="M538" s="1"/>
  <c r="I538"/>
  <c r="K538"/>
  <c r="O538"/>
  <c r="Q538"/>
  <c r="V538"/>
  <c r="G542"/>
  <c r="G541" s="1"/>
  <c r="I542"/>
  <c r="K542"/>
  <c r="M542"/>
  <c r="O542"/>
  <c r="O541" s="1"/>
  <c r="Q542"/>
  <c r="V542"/>
  <c r="G545"/>
  <c r="M545" s="1"/>
  <c r="I545"/>
  <c r="K545"/>
  <c r="O545"/>
  <c r="Q545"/>
  <c r="V545"/>
  <c r="G547"/>
  <c r="M547" s="1"/>
  <c r="I547"/>
  <c r="I541" s="1"/>
  <c r="K547"/>
  <c r="O547"/>
  <c r="Q547"/>
  <c r="Q541" s="1"/>
  <c r="V547"/>
  <c r="G550"/>
  <c r="I550"/>
  <c r="K550"/>
  <c r="K541" s="1"/>
  <c r="M550"/>
  <c r="O550"/>
  <c r="Q550"/>
  <c r="V550"/>
  <c r="V541" s="1"/>
  <c r="G555"/>
  <c r="I555"/>
  <c r="K555"/>
  <c r="M555"/>
  <c r="O555"/>
  <c r="Q555"/>
  <c r="V555"/>
  <c r="G559"/>
  <c r="M559" s="1"/>
  <c r="I559"/>
  <c r="K559"/>
  <c r="O559"/>
  <c r="Q559"/>
  <c r="V559"/>
  <c r="G563"/>
  <c r="M563" s="1"/>
  <c r="I563"/>
  <c r="K563"/>
  <c r="O563"/>
  <c r="Q563"/>
  <c r="V563"/>
  <c r="AE568"/>
  <c r="AF568"/>
  <c r="G28" i="12"/>
  <c r="BA24"/>
  <c r="BA22"/>
  <c r="BA15"/>
  <c r="BA10"/>
  <c r="G9"/>
  <c r="G8" s="1"/>
  <c r="I9"/>
  <c r="I8" s="1"/>
  <c r="K9"/>
  <c r="O9"/>
  <c r="O8" s="1"/>
  <c r="Q9"/>
  <c r="Q8" s="1"/>
  <c r="V9"/>
  <c r="G11"/>
  <c r="M11" s="1"/>
  <c r="I11"/>
  <c r="K11"/>
  <c r="O11"/>
  <c r="Q11"/>
  <c r="V11"/>
  <c r="G14"/>
  <c r="I14"/>
  <c r="K14"/>
  <c r="K8" s="1"/>
  <c r="M14"/>
  <c r="O14"/>
  <c r="Q14"/>
  <c r="V14"/>
  <c r="V8" s="1"/>
  <c r="G18"/>
  <c r="I18"/>
  <c r="K18"/>
  <c r="M18"/>
  <c r="O18"/>
  <c r="Q18"/>
  <c r="V18"/>
  <c r="G20"/>
  <c r="O20"/>
  <c r="G21"/>
  <c r="M21" s="1"/>
  <c r="M20" s="1"/>
  <c r="I21"/>
  <c r="I20" s="1"/>
  <c r="K21"/>
  <c r="K20" s="1"/>
  <c r="O21"/>
  <c r="Q21"/>
  <c r="Q20" s="1"/>
  <c r="V21"/>
  <c r="V20" s="1"/>
  <c r="G23"/>
  <c r="I23"/>
  <c r="K23"/>
  <c r="M23"/>
  <c r="O23"/>
  <c r="Q23"/>
  <c r="V23"/>
  <c r="G25"/>
  <c r="I25"/>
  <c r="K25"/>
  <c r="M25"/>
  <c r="O25"/>
  <c r="Q25"/>
  <c r="V25"/>
  <c r="AE28"/>
  <c r="I20" i="1"/>
  <c r="I19"/>
  <c r="I18"/>
  <c r="I17"/>
  <c r="F51"/>
  <c r="G23" s="1"/>
  <c r="G51"/>
  <c r="G25" s="1"/>
  <c r="A25" s="1"/>
  <c r="A26" s="1"/>
  <c r="G26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H51" s="1"/>
  <c r="I95" l="1"/>
  <c r="J94" s="1"/>
  <c r="I16"/>
  <c r="I21" s="1"/>
  <c r="A23"/>
  <c r="A24" s="1"/>
  <c r="G24" s="1"/>
  <c r="A27" s="1"/>
  <c r="A29" s="1"/>
  <c r="G29" s="1"/>
  <c r="G27" s="1"/>
  <c r="G28"/>
  <c r="M8" i="20"/>
  <c r="M48"/>
  <c r="M42" s="1"/>
  <c r="M23"/>
  <c r="M15" s="1"/>
  <c r="AF61"/>
  <c r="M19" i="19"/>
  <c r="AF34"/>
  <c r="M27"/>
  <c r="M24" s="1"/>
  <c r="M9"/>
  <c r="M8" s="1"/>
  <c r="M41" i="18"/>
  <c r="M8"/>
  <c r="M46"/>
  <c r="AF58"/>
  <c r="G46"/>
  <c r="M45"/>
  <c r="M44" s="1"/>
  <c r="G13"/>
  <c r="G31"/>
  <c r="M157" i="17"/>
  <c r="M105"/>
  <c r="M142"/>
  <c r="M8"/>
  <c r="G142"/>
  <c r="G137"/>
  <c r="G133"/>
  <c r="G105"/>
  <c r="G8"/>
  <c r="M189" i="16"/>
  <c r="M126"/>
  <c r="M94"/>
  <c r="M35"/>
  <c r="M8"/>
  <c r="M208"/>
  <c r="G208"/>
  <c r="M67"/>
  <c r="M66" s="1"/>
  <c r="G8"/>
  <c r="M191" i="15"/>
  <c r="M149"/>
  <c r="M24"/>
  <c r="M17"/>
  <c r="M51"/>
  <c r="AF218"/>
  <c r="G149"/>
  <c r="G128"/>
  <c r="M111"/>
  <c r="M110" s="1"/>
  <c r="G63"/>
  <c r="G40"/>
  <c r="M84" i="14"/>
  <c r="M58"/>
  <c r="G84"/>
  <c r="M161"/>
  <c r="M155" s="1"/>
  <c r="G113"/>
  <c r="M106"/>
  <c r="M100" s="1"/>
  <c r="G70"/>
  <c r="M66"/>
  <c r="M65" s="1"/>
  <c r="M41"/>
  <c r="M38" s="1"/>
  <c r="M34"/>
  <c r="M31" s="1"/>
  <c r="M11"/>
  <c r="M8" s="1"/>
  <c r="M81" i="13"/>
  <c r="M220"/>
  <c r="M440"/>
  <c r="M243"/>
  <c r="M200"/>
  <c r="M145"/>
  <c r="M541"/>
  <c r="M497"/>
  <c r="M8"/>
  <c r="M137"/>
  <c r="G440"/>
  <c r="G292"/>
  <c r="G243"/>
  <c r="G200"/>
  <c r="G193"/>
  <c r="G137"/>
  <c r="G145"/>
  <c r="G81"/>
  <c r="G8"/>
  <c r="M431"/>
  <c r="M426" s="1"/>
  <c r="M322"/>
  <c r="M301" s="1"/>
  <c r="M104"/>
  <c r="M94" s="1"/>
  <c r="M9" i="12"/>
  <c r="M8" s="1"/>
  <c r="AF28"/>
  <c r="I39" i="1"/>
  <c r="I51" s="1"/>
  <c r="J28"/>
  <c r="J26"/>
  <c r="G38"/>
  <c r="F38"/>
  <c r="H32"/>
  <c r="J23"/>
  <c r="J24"/>
  <c r="J25"/>
  <c r="J27"/>
  <c r="E24"/>
  <c r="E26"/>
  <c r="J79" l="1"/>
  <c r="J69"/>
  <c r="J59"/>
  <c r="J91"/>
  <c r="J80"/>
  <c r="J85"/>
  <c r="J75"/>
  <c r="J63"/>
  <c r="J88"/>
  <c r="J72"/>
  <c r="J87"/>
  <c r="J77"/>
  <c r="J67"/>
  <c r="J90"/>
  <c r="J78"/>
  <c r="J83"/>
  <c r="J71"/>
  <c r="J61"/>
  <c r="J86"/>
  <c r="J64"/>
  <c r="J70"/>
  <c r="J62"/>
  <c r="J92"/>
  <c r="J89"/>
  <c r="J81"/>
  <c r="J73"/>
  <c r="J65"/>
  <c r="J93"/>
  <c r="J84"/>
  <c r="J76"/>
  <c r="J68"/>
  <c r="J60"/>
  <c r="J82"/>
  <c r="J74"/>
  <c r="J66"/>
  <c r="J58"/>
  <c r="J50"/>
  <c r="J46"/>
  <c r="J42"/>
  <c r="J39"/>
  <c r="J51" s="1"/>
  <c r="J49"/>
  <c r="J41"/>
  <c r="J47"/>
  <c r="J43"/>
  <c r="J48"/>
  <c r="J44"/>
  <c r="J40"/>
  <c r="J45"/>
  <c r="J95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Radek Sláma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<sst xmlns="http://schemas.openxmlformats.org/spreadsheetml/2006/main" count="5629" uniqueCount="1298">
  <si>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</si>
  <si>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</si>
  <si>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</si>
  <si>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</si>
  <si>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</si>
  <si>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</si>
  <si>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</si>
  <si>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</si>
  <si>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</si>
  <si>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</si>
  <si>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</si>
  <si>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</si>
  <si>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</si>
  <si>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</si>
  <si>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</si>
  <si>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</si>
  <si>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</si>
  <si>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</si>
  <si>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</si>
  <si>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</si>
  <si>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</si>
  <si>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</si>
  <si>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</si>
  <si>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</si>
  <si>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</si>
  <si>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</si>
  <si>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</si>
  <si>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</si>
  <si>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</si>
  <si>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</si>
  <si>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</si>
  <si>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</si>
  <si>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</si>
  <si>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</si>
  <si>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</si>
  <si>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</si>
  <si>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</si>
  <si>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</si>
  <si>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</si>
  <si>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</si>
  <si>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</si>
  <si>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</si>
  <si>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</si>
  <si>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TŠ 589 120 1700R1</t>
  </si>
  <si>
    <t>Karlovy Vary, Sadová kolonáda - dílčí úprava</t>
  </si>
  <si>
    <t>Statutární město Karlovy Vary</t>
  </si>
  <si>
    <t>Moskevská 2035/21</t>
  </si>
  <si>
    <t>Karlovy Vary</t>
  </si>
  <si>
    <t>36001</t>
  </si>
  <si>
    <t>00254657</t>
  </si>
  <si>
    <t>CZ00254657</t>
  </si>
  <si>
    <t>Stavba</t>
  </si>
  <si>
    <t>SO 00</t>
  </si>
  <si>
    <t>Ostatní a vedlejší náklady</t>
  </si>
  <si>
    <t>01</t>
  </si>
  <si>
    <t>SO 01</t>
  </si>
  <si>
    <t>Sadová kolonáda - dílčí úprava</t>
  </si>
  <si>
    <t>Severovýchodní altán - stavební část</t>
  </si>
  <si>
    <t>02</t>
  </si>
  <si>
    <t>Propojovací chodba - kolonáda</t>
  </si>
  <si>
    <t>03</t>
  </si>
  <si>
    <t>Jihozápadní altán - stavební část</t>
  </si>
  <si>
    <t>03X</t>
  </si>
  <si>
    <t>Části stavby na vnějších pozemcích</t>
  </si>
  <si>
    <t>04</t>
  </si>
  <si>
    <t>Zdravotně technické inastalace</t>
  </si>
  <si>
    <t>05</t>
  </si>
  <si>
    <t>Silnoproudé rozvody</t>
  </si>
  <si>
    <t>06</t>
  </si>
  <si>
    <t>Slaboproudé rozvody</t>
  </si>
  <si>
    <t>07</t>
  </si>
  <si>
    <t>Zpevněné plochy - zádlažba</t>
  </si>
  <si>
    <t>Celkem za stavbu</t>
  </si>
  <si>
    <t>CZK</t>
  </si>
  <si>
    <t>Rekapitulace dílů</t>
  </si>
  <si>
    <t>Typ dílu</t>
  </si>
  <si>
    <t>001</t>
  </si>
  <si>
    <t>Kamerový systém CCTV</t>
  </si>
  <si>
    <t>002</t>
  </si>
  <si>
    <t>Dodávka svítidel vč. světelných zdrojů:</t>
  </si>
  <si>
    <t>Ozvučení</t>
  </si>
  <si>
    <t>003</t>
  </si>
  <si>
    <t>Dodávka rozvaděčů:</t>
  </si>
  <si>
    <t>004</t>
  </si>
  <si>
    <t>Nosné konstrukce:</t>
  </si>
  <si>
    <t>005</t>
  </si>
  <si>
    <t>Dodávka zásuvkového modulu: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</si>
  <si>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</si>
  <si>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</si>
  <si>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</si>
  <si>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</si>
  <si>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</si>
  <si>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</si>
  <si>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</si>
  <si>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</si>
  <si>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</si>
  <si>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</si>
  <si>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27</t>
  </si>
  <si>
    <t>Základy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</si>
  <si>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</si>
  <si>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</si>
  <si>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</si>
  <si>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</si>
  <si>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</si>
  <si>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</si>
  <si>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</si>
  <si>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</si>
  <si>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</si>
  <si>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</si>
  <si>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</si>
  <si>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</si>
  <si>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</si>
  <si>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</si>
  <si>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</si>
  <si>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</si>
  <si>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</si>
  <si>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</si>
  <si>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</si>
  <si>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</si>
  <si>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</si>
  <si>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</si>
  <si>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</si>
  <si>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</si>
  <si>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765</t>
  </si>
  <si>
    <t>Krytiny tvrdé</t>
  </si>
  <si>
    <t>767</t>
  </si>
  <si>
    <t>Konstrukce zámečnické</t>
  </si>
  <si>
    <t>772</t>
  </si>
  <si>
    <t>Kamenné  dlažby</t>
  </si>
  <si>
    <t>780</t>
  </si>
  <si>
    <t>Restaurátorské práce a odborné řemeslné repase</t>
  </si>
  <si>
    <t>782</t>
  </si>
  <si>
    <t>Konstrukce z přírodního kamene</t>
  </si>
  <si>
    <t>783</t>
  </si>
  <si>
    <t>Nátěry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</si>
  <si>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</si>
  <si>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</si>
  <si>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</si>
  <si>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</si>
  <si>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</si>
  <si>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</si>
  <si>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</si>
  <si>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</si>
  <si>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</si>
  <si>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</si>
  <si>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</si>
  <si>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</si>
  <si>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</si>
  <si>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</si>
  <si>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</si>
  <si>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</si>
  <si>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</si>
  <si>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</si>
  <si>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</si>
  <si>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</si>
  <si>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</si>
  <si>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</si>
  <si>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</si>
  <si>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</si>
  <si>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</si>
  <si>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</si>
  <si>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</si>
  <si>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</si>
  <si>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</si>
  <si>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</si>
  <si>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</si>
  <si>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</si>
  <si>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</si>
  <si>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</si>
  <si>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</si>
  <si>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</si>
  <si>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</si>
  <si>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</si>
  <si>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</si>
  <si>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</si>
  <si>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</si>
  <si>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</si>
  <si>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Vlastní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</si>
  <si>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</si>
  <si>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</si>
  <si>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</si>
  <si>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</si>
  <si>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</si>
  <si>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005121 R</t>
  </si>
  <si>
    <t>Zařízení staveniště</t>
  </si>
  <si>
    <t>Veškeré náklady spojené s vybudováním, provozem a odstraněním zařízení staveniště.</t>
  </si>
  <si>
    <t>vč. oplocení staveniště, provizorní přístup k Hadímu prameni, apod. : 1</t>
  </si>
  <si>
    <t>VV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</si>
  <si>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</si>
  <si>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</si>
  <si>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</si>
  <si>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místo se stíženou dopravní obslužností : 1</t>
  </si>
  <si>
    <t xml:space="preserve">včetně palteb za povolení k vjezdu do lázeňského území : 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</si>
  <si>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</si>
  <si>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</si>
  <si>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</si>
  <si>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</si>
  <si>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</si>
  <si>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</si>
  <si>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</si>
  <si>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</si>
  <si>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</si>
  <si>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005281010R</t>
  </si>
  <si>
    <t>Propagace</t>
  </si>
  <si>
    <t>ks</t>
  </si>
  <si>
    <t>označení stavby - tabule podle zveřejněného vzoru : 1</t>
  </si>
  <si>
    <t>SUM</t>
  </si>
  <si>
    <t>Poznámky uchazeče k zadání</t>
  </si>
  <si>
    <t>POPUZIV</t>
  </si>
  <si>
    <t>END</t>
  </si>
  <si>
    <t>139601103</t>
  </si>
  <si>
    <t>Ruční výkop jam, rýh a šachet v hornině tř. 4</t>
  </si>
  <si>
    <t>m3</t>
  </si>
  <si>
    <t>Práce</t>
  </si>
  <si>
    <t>POL1_1</t>
  </si>
  <si>
    <t xml:space="preserve">Výkres č. D.1.12 - D.1.1.4 : </t>
  </si>
  <si>
    <t>výkop pro kontrol. šachtu Sadového pram. : 4,2*3,7*2,4</t>
  </si>
  <si>
    <t>151201201</t>
  </si>
  <si>
    <t>Pažení stěn výkopu - zátažné - hloubky do 4 m</t>
  </si>
  <si>
    <t>m2</t>
  </si>
  <si>
    <t>výkop pro kontrol. šachtu Sadového pram. : 2,4*(4,2*2+3,7*2)</t>
  </si>
  <si>
    <t>151201401</t>
  </si>
  <si>
    <t>Vzepření stěn pažení - zátažné - hl. do 4 m</t>
  </si>
  <si>
    <t>151201411</t>
  </si>
  <si>
    <t>Odstranění vzepření stěn - zátažné - hl. do 4 m</t>
  </si>
  <si>
    <t>161101101</t>
  </si>
  <si>
    <t>Svislé přemístění výkopku z hor.1-4 do 2,5 m</t>
  </si>
  <si>
    <t>162201102</t>
  </si>
  <si>
    <t>Vodorovné přemístění výkopku z hor.1-4 do 50 m</t>
  </si>
  <si>
    <t xml:space="preserve">uložení na deponii a doprava z deponie : </t>
  </si>
  <si>
    <t>Skladba S 01b - hutněný zásyp kontrolní šachty : 1,75*0,65*(4,2*2+3,7*2)*2</t>
  </si>
  <si>
    <t>Skladba S 01a - hutněný zásyp podlahy : (0,15*5,5*6-0,15*4,2*3,7)*2</t>
  </si>
  <si>
    <t>Mezisoučet</t>
  </si>
  <si>
    <t>162701105</t>
  </si>
  <si>
    <t>Vodorovné přemístění výkopku z hor.1-4 do 10000 m</t>
  </si>
  <si>
    <t>odpočet zeminy pro zpětný zásyp : -20,5915</t>
  </si>
  <si>
    <t>162201201</t>
  </si>
  <si>
    <t>Vodorovné přemíst. výkopku nošením hor.1-4, do 10m</t>
  </si>
  <si>
    <t>Skladba S 01b - hutněný zásyp kontrolní šachty : 1,75*0,65*(4,2*2+3,7*2)</t>
  </si>
  <si>
    <t>Skladba S 01a - hutněný zásyp podlahy : 0,15*5,5*6-0,15*4,2*3,7</t>
  </si>
  <si>
    <t>162201209</t>
  </si>
  <si>
    <t>Příplatek za dalších 10 m nošení výkopku z hor.1-4</t>
  </si>
  <si>
    <t>162201210</t>
  </si>
  <si>
    <t>Příplatek za dalš.10 m, kolečko, výkop. z hor.1- 4</t>
  </si>
  <si>
    <t>171201101</t>
  </si>
  <si>
    <t>Uložení sypaniny do násypů nezhutněných</t>
  </si>
  <si>
    <t>Uložení sypaniny do násypů nebo na skládku s rozprostřením sypaniny ve vrstvách a s hrubým urovnáním.</t>
  </si>
  <si>
    <t>174101102</t>
  </si>
  <si>
    <t>Zásyp ruční se zhutněním</t>
  </si>
  <si>
    <t>Skladba S 01b - hutněný štěrk dna kontr. šachty : 0,2*0,65*(4,2*2+3,7*2)</t>
  </si>
  <si>
    <t>Skladba S 03 - základ. kce kontrolní šachty : 0,1*2,4*2,9</t>
  </si>
  <si>
    <t>199000005</t>
  </si>
  <si>
    <t>Poplatek za skládku zeminy 1- 4</t>
  </si>
  <si>
    <t>t</t>
  </si>
  <si>
    <t>výkop pro kontrol. šachtu Sadového pram. : 4,2*3,7*2,4*1,8</t>
  </si>
  <si>
    <t>odpočet zeminy pro zpětný zásyp : -20,5915*1,8</t>
  </si>
  <si>
    <t>583418064</t>
  </si>
  <si>
    <t>Kamenivo drcené frakce  16/32 B kraj Vysočina</t>
  </si>
  <si>
    <t>Specifikace</t>
  </si>
  <si>
    <t>POL3_1</t>
  </si>
  <si>
    <t>Skladba S 01b - hutněný štěrk dna kontr. šachty : 0,2*0,65*(4,2*2+3,7*2)*1,8</t>
  </si>
  <si>
    <t>Skladba S 03 - základ. kce kontrolní šachty : 0,1*2,4*2,9*1,8</t>
  </si>
  <si>
    <t>212792112</t>
  </si>
  <si>
    <t>Montáž trativodů z flexibilních trubek, lože</t>
  </si>
  <si>
    <t>m</t>
  </si>
  <si>
    <t>základ. kce kontrolní šachty : 4,2*2+3,7*2+3</t>
  </si>
  <si>
    <t>212971110</t>
  </si>
  <si>
    <t>Opláštění trativodů z geotext., do sklonu 1:2,5</t>
  </si>
  <si>
    <t>POL1_</t>
  </si>
  <si>
    <t>základ. kce kontrolní šachty : 1,5*(4,2*2+3,7*2+3)</t>
  </si>
  <si>
    <t>28611253.A</t>
  </si>
  <si>
    <t>Trubka PVC-U drenážní flexibilní d 100mm Multi-fil</t>
  </si>
  <si>
    <t>69366055</t>
  </si>
  <si>
    <t>Geoextilie 100% PP 63/30 300 g/m2 šíře do 8,8 m</t>
  </si>
  <si>
    <t>základ. kce kontrolní šachty : 1,5*(4,2*2+3,7*2+3)*1,1</t>
  </si>
  <si>
    <t>273321411</t>
  </si>
  <si>
    <t>Železobeton základových desek C 25/30</t>
  </si>
  <si>
    <t>Skladba S 03 - základová deska kontrolní šachty - 200mm : 0,2*2,4*2,9</t>
  </si>
  <si>
    <t>Skladba S 03 - základová deska kontrolní šachty - 150mm : 0,15*2*1,5</t>
  </si>
  <si>
    <t xml:space="preserve">/min krytí 30mm, napojení na nosné kce šachty/ : </t>
  </si>
  <si>
    <t>Skladba S 01a + S 02 : 0,175*5,5*6</t>
  </si>
  <si>
    <t>273351215</t>
  </si>
  <si>
    <t>Bednění stěn základových desek - zřízení</t>
  </si>
  <si>
    <t>základ. kce kontrolní šachty - skladba S 03 : 0,05*(2,4*2+2,9*2)</t>
  </si>
  <si>
    <t>základ. kce kontrolní šachty - skladba S 03 : 0,2*(2,4*2+2,9*2)</t>
  </si>
  <si>
    <t>základ. kce kontrolní šachty - skladba S 03 : 0,15*(2,4*2+2,9*2)</t>
  </si>
  <si>
    <t>273351216</t>
  </si>
  <si>
    <t>Bednění stěn základových desek - odstranění</t>
  </si>
  <si>
    <t>Včetně očištění, vytřídění a uložení bednicího materiálu.</t>
  </si>
  <si>
    <t>273361921</t>
  </si>
  <si>
    <t>Výztuž základových desek ze svařovaných sítí, průměr drátu  8,0, oka 100/100 mm KY81</t>
  </si>
  <si>
    <t>základ. kce kontrolní šachty - 200mm - skladba S 03 : 2,4*2,9*1,1*2*7,99/1000</t>
  </si>
  <si>
    <t>základ. kce kontrolní šachty - 150mm - skladba S 03 : 2*1,5*1,1*7,99/1000</t>
  </si>
  <si>
    <t>Skladba S 01a + S 02 : 5,5*6*2*1,1*7,99/1000</t>
  </si>
  <si>
    <t>274272140</t>
  </si>
  <si>
    <t>Zdivo základové z bednicích tvárnic, tl. 30 cm, výplň tvárnic betonem C 25/30</t>
  </si>
  <si>
    <t>kontrolní šachta Sadového pram. : 1,75*(2,4*2+2,9*2)</t>
  </si>
  <si>
    <t>274354043</t>
  </si>
  <si>
    <t>Bednění prostupu základem do 0,10 m2, dl.1,0 m</t>
  </si>
  <si>
    <t>kus</t>
  </si>
  <si>
    <t>kce kontrolní šachty Sadového pramene : 3</t>
  </si>
  <si>
    <t>279361821</t>
  </si>
  <si>
    <t>Výztuž základových zdí z betonář. oceli 10 505 (R)</t>
  </si>
  <si>
    <t>kontrolní šachta Sadového pram. : 1,75*(2,4*2+2,9*2)*10/1000</t>
  </si>
  <si>
    <t>346271112</t>
  </si>
  <si>
    <t>Přizdívky izolační z cihel betonových 140 mm</t>
  </si>
  <si>
    <t>kontrolní šachta Sadového pram. : 2,4*(2,4*2+2,9*2)</t>
  </si>
  <si>
    <t>411321414</t>
  </si>
  <si>
    <t>Stropy deskové ze železobetonu C 25/30</t>
  </si>
  <si>
    <t>deska šachty : 0,2*2,9*2,4</t>
  </si>
  <si>
    <t>411351101</t>
  </si>
  <si>
    <t>Bednění stropů deskových, bednění vlastní -zřízení</t>
  </si>
  <si>
    <t>2,4*2,9</t>
  </si>
  <si>
    <t>411351102</t>
  </si>
  <si>
    <t>Bednění stropů deskových, vlastní - odstranění</t>
  </si>
  <si>
    <t>411361821</t>
  </si>
  <si>
    <t>Výztuž stropů z betonářské oceli 10505(R)</t>
  </si>
  <si>
    <t>dle statiky : 30*2,4*2,9*1,1/1000</t>
  </si>
  <si>
    <t>631312611</t>
  </si>
  <si>
    <t>Mazanina betonová tl. 5 - 8 cm C 16/20</t>
  </si>
  <si>
    <t>Včetně vytvoření dilatačních spár, bez zaplnění.</t>
  </si>
  <si>
    <t>Skladba S 01a - beton. maz. zhutněná, vibrovaná : 0,05*5,5*6-0,05*2,4*2,9</t>
  </si>
  <si>
    <t>631312621</t>
  </si>
  <si>
    <t>Mazanina betonová tl. 5 - 8 cm C 20/25</t>
  </si>
  <si>
    <t>Skladba S 01b - maltové lože spád 4% : 0,12*0,65*(4,2*2+3,7*2)</t>
  </si>
  <si>
    <t>631312711</t>
  </si>
  <si>
    <t>Mazanina betonová tl. 5 - 8 cm C 25/30, z betonu prostého</t>
  </si>
  <si>
    <t>základ. kce kontrolní šachty - skladba S 03 : 0,05*2,4*2,9</t>
  </si>
  <si>
    <t>631319151</t>
  </si>
  <si>
    <t>Příplatek za přehlaz. mazanin pod povlaky tl. 8 cm</t>
  </si>
  <si>
    <t>Skladba S 01a - malt. lože vhod. pro ulož. pískov dlaž : 0,05*5,5*6-0,05*2,4*2,9</t>
  </si>
  <si>
    <t>631319171</t>
  </si>
  <si>
    <t>Příplatek za stržení povrchu mazaniny tl. 8 cm</t>
  </si>
  <si>
    <t>631319173</t>
  </si>
  <si>
    <t>Příplatek za stržení povrchu mazaniny tl. 12 cm</t>
  </si>
  <si>
    <t>631319175</t>
  </si>
  <si>
    <t>Příplatek za stržení povrchu mazaniny tl. 24 cm</t>
  </si>
  <si>
    <t>631571010</t>
  </si>
  <si>
    <t>Zřízení násypu, podlahy nebo střechy, bez dodávky</t>
  </si>
  <si>
    <t>Skladba S 01b - hutněný štěrk : 0,2*0,65*(4,2*2+3,7*2)</t>
  </si>
  <si>
    <t>Skladba S 01a - hutněný zásyp podlahy : 0,05*5,5*6-0,05*4,2*3,7</t>
  </si>
  <si>
    <t>632418140</t>
  </si>
  <si>
    <t>Potěr ze suché maltové směsi, ruční zpracování, tl. 40 mm</t>
  </si>
  <si>
    <t>Skladba S 01a - malt. lože vhodné dle výrobce pro ulož. písk. dlažby : 5,5*6</t>
  </si>
  <si>
    <t>583419023</t>
  </si>
  <si>
    <t xml:space="preserve">Kamenivo drcené frakce  32/63 </t>
  </si>
  <si>
    <t>Skladba S 01b - hutněný štěrk : 0,2*0,65*(4,2*2+3,7*2)*1,8</t>
  </si>
  <si>
    <t>Skladba S 01a - hutněný zásyp podlahy : (0,05*5,5*6-0,05*4,2*3,7)*1,8</t>
  </si>
  <si>
    <t>943943221</t>
  </si>
  <si>
    <t>Montáž lešení prostorové lehké, do 200kg, H 10 m</t>
  </si>
  <si>
    <t>7*10*10</t>
  </si>
  <si>
    <t>943943292</t>
  </si>
  <si>
    <t>Příplatek za každý měsíc použití k pol..3221, 3222</t>
  </si>
  <si>
    <t>předpoklad užití 4 měsíce : 700*4</t>
  </si>
  <si>
    <t>943943821</t>
  </si>
  <si>
    <t>Demontáž lešení, prostor. lehké, 200 kPa, H 10 m</t>
  </si>
  <si>
    <t>952901111</t>
  </si>
  <si>
    <t>Vyčištění budov o výšce podlaží do 4 m</t>
  </si>
  <si>
    <t>místnost č.1.03 : 59,35</t>
  </si>
  <si>
    <t>místnost č.1.04 : 36,88</t>
  </si>
  <si>
    <t>952902121</t>
  </si>
  <si>
    <t>Odstranění holubího trusu z podlah do tl. 5 cm</t>
  </si>
  <si>
    <t xml:space="preserve">analogicky vyčištění ploch s trny od holubího trusu : </t>
  </si>
  <si>
    <t xml:space="preserve">ÚPR/15 : </t>
  </si>
  <si>
    <t>místnost č.1.03 : 15</t>
  </si>
  <si>
    <t>952902123</t>
  </si>
  <si>
    <t>Příplatek za ztížený přístup při odst.holub.trusu</t>
  </si>
  <si>
    <t>953945111</t>
  </si>
  <si>
    <t>Pás proti ptákům hrotový, lepením, z lešení, šířka do 300 mm, výška 135 mm, 125 ks hrotů</t>
  </si>
  <si>
    <t xml:space="preserve">tabulka zámečnických prvků : </t>
  </si>
  <si>
    <t xml:space="preserve">prvek ozn.ZA07 : </t>
  </si>
  <si>
    <t>776101101</t>
  </si>
  <si>
    <t>Vysávání podlah prům.vysavačem pod povlak.podlahy</t>
  </si>
  <si>
    <t>POL1_7</t>
  </si>
  <si>
    <t>95-01</t>
  </si>
  <si>
    <t>Odstrojení dutiny pro realizaci EI rozvodů - vč. zpětného zakrytí</t>
  </si>
  <si>
    <t>965042241</t>
  </si>
  <si>
    <t>Bourání mazanin betonových tl. nad 10 cm, nad 4 m2, ručně tl. mazaniny 15 - 20 cm</t>
  </si>
  <si>
    <t>výkop pro kontrol. šachtu Sadového pram. : 0,175*4,5*4</t>
  </si>
  <si>
    <t>965081813</t>
  </si>
  <si>
    <t>Bourání dlažeb terac.,čedič. tl.do 30 mm, nad 1 m2, ručně, kamenná dlažba</t>
  </si>
  <si>
    <t>výkop pro kontrol. šachtu Sadového pram. : 59,35</t>
  </si>
  <si>
    <t>965082923</t>
  </si>
  <si>
    <t>Odstranění násypu tl. do 10 cm, plocha nad 2 m2</t>
  </si>
  <si>
    <t>970041130</t>
  </si>
  <si>
    <t>Vrtání jádrové do prostého betonu do D 130 mm</t>
  </si>
  <si>
    <t>Výkres č. D.1.12 - D.1.1.4 : 3</t>
  </si>
  <si>
    <t>970241250</t>
  </si>
  <si>
    <t>Řezání prostého betonu hl. řezu 250 mm</t>
  </si>
  <si>
    <t>výkop pro kontrol. šachtu Sadového pram. : 2*(4,5+4)</t>
  </si>
  <si>
    <t>979054442</t>
  </si>
  <si>
    <t>Očištění vybouraných dlaždic s výplní spár MC</t>
  </si>
  <si>
    <t>výkop pro kontrol. šachtu Sadového pram. : 59,36</t>
  </si>
  <si>
    <t>999281105</t>
  </si>
  <si>
    <t>Přesun hmot pro opravy a údržbu do výšky 6 m</t>
  </si>
  <si>
    <t xml:space="preserve">Hmotnosti z položek s pořadovými čísly: : </t>
  </si>
  <si>
    <t xml:space="preserve">2,3,15,16,17,18,19,20,21,22,24,25,26,27,28,29,30,32,33,34,35,41,42,43,44,46,49, : </t>
  </si>
  <si>
    <t>Součet: : 77,13427</t>
  </si>
  <si>
    <t>711111132RZ2</t>
  </si>
  <si>
    <t>Izolace proti vlhkosti vodor. 2x nátěr včetně dodávky laku</t>
  </si>
  <si>
    <t>RTS 19/ I</t>
  </si>
  <si>
    <t>Skladba S 01b - základ. kce kontrolní šachty - dno : 2,4*2,9</t>
  </si>
  <si>
    <t>Skladba S 01a - hutněný zásyp podlahy : 5,5*6</t>
  </si>
  <si>
    <t>711112132</t>
  </si>
  <si>
    <t>Izolace proti vlhkosti svis. 2 x nátěr, včetně dodávky laku</t>
  </si>
  <si>
    <t>základ. kce kontrolní šachty - stěny : 1,75*(2,4*2+2,9*2)</t>
  </si>
  <si>
    <t>711141559RY5</t>
  </si>
  <si>
    <t>Izolace proti vlhk. vodorovná pásy přitavením</t>
  </si>
  <si>
    <t>s dodávkou izolačního pásu se skleněnou, polyesterovou nebo hliníkovou vložkou, horní pás s minerálním posypem</t>
  </si>
  <si>
    <t>Skladba S 01b - základ. kce kontrolní šachty - dno : 2,4*2,9*1,2</t>
  </si>
  <si>
    <t>Skladba S 01a - hutněný zásyp podlahy : 5,5*6*1,2</t>
  </si>
  <si>
    <t>711142559RZ2</t>
  </si>
  <si>
    <t xml:space="preserve">Izolace proti vlhkosti svislá pásy přitavením 2 vrstvy, s dodávkou izolačního pásu se skleněnou nebo polyesterovou vložkou,  </t>
  </si>
  <si>
    <t>základ. kce kontrolní šachty - stěny : 1,75*(2,4*2+2,9*2)*1,2</t>
  </si>
  <si>
    <t>711191171RT2</t>
  </si>
  <si>
    <t>Izolace proti zem.vlhkosti,podk.textilie,vodorovná včetně dodávky podkladní textilie, 300 g/m2</t>
  </si>
  <si>
    <t>základ. kce kontrolní šachty - skladba S 03 : 2,4*2,9*1,2</t>
  </si>
  <si>
    <t>711191272RT2</t>
  </si>
  <si>
    <t>Izolace proti zem.vlhkosti,ochran.textilie,svislá včetně dodávky ochranná textilie, 300 g/m2</t>
  </si>
  <si>
    <t>Skladba S 01b : 0,65*(4,2*2+3,7*2)</t>
  </si>
  <si>
    <t>Skladba S 01a + S 02 : 5,5*6</t>
  </si>
  <si>
    <t>713191100</t>
  </si>
  <si>
    <t>Položení separační fólie, včetně dodávky PE fólie</t>
  </si>
  <si>
    <t>Skladba S 03 - základová kce kontrolní šachty - 200mm : 2,4*2,9*1,1</t>
  </si>
  <si>
    <t>Skladba S 01a + S 02 : 5,5*6*1,1</t>
  </si>
  <si>
    <t>998711101</t>
  </si>
  <si>
    <t>Přesun hmot pro izolace proti vodě, výšky do 6 m</t>
  </si>
  <si>
    <t xml:space="preserve">59,60,61,62,63,64,65, : </t>
  </si>
  <si>
    <t>Součet: : 0,83724</t>
  </si>
  <si>
    <t>KL01</t>
  </si>
  <si>
    <t>KL01 - Dekorativní chrlič - náhrada poškozených a chybějících</t>
  </si>
  <si>
    <t>měď měkká tl. 0,8 mm</t>
  </si>
  <si>
    <t>dle stávajícího chrliče</t>
  </si>
  <si>
    <t>rozměry: O 72 - 350 mm</t>
  </si>
  <si>
    <t>vč. kotvících prvků</t>
  </si>
  <si>
    <t>provedení: pasířsky upravený, patinovaný</t>
  </si>
  <si>
    <t xml:space="preserve"> rozm: nutno přeměřit</t>
  </si>
  <si>
    <t xml:space="preserve">prvek ozn. KL01 : </t>
  </si>
  <si>
    <t>místnost č.1.03 : 1</t>
  </si>
  <si>
    <t>998764101</t>
  </si>
  <si>
    <t>Přesun hmot pro klempířské konstr., výšky do 6 m</t>
  </si>
  <si>
    <t xml:space="preserve">67, : </t>
  </si>
  <si>
    <t>Součet: : 0,01000</t>
  </si>
  <si>
    <t>ÚPR/14</t>
  </si>
  <si>
    <t>ÚPR/14 - Kontrola klempířských prvků a krytiny z břidlicových šablon</t>
  </si>
  <si>
    <t xml:space="preserve">výkaz </t>
  </si>
  <si>
    <t>-	Z lešení zkontrolovat stav břidlicových šablon a prasklé vyměnit. V místě zatékání bude nutné šablony vyjmout a znovu položit</t>
  </si>
  <si>
    <t>předpoklad 100 kusů</t>
  </si>
  <si>
    <t>-	Zkontrolovat stav klempířských prvků vč. letování (měď, olovo)</t>
  </si>
  <si>
    <t>předpoklad oprava 30 míst</t>
  </si>
  <si>
    <t>-	Zkontrolovat stav zasklení. O výsledcích kontrol připravit protokol s fotodokumentací.</t>
  </si>
  <si>
    <t>-	Předpoklad výměny</t>
  </si>
  <si>
    <t>předpoklad výměny 3 výplní</t>
  </si>
  <si>
    <t>767-01</t>
  </si>
  <si>
    <t>Odstranění stávající ochranné sítě proti holubům</t>
  </si>
  <si>
    <t xml:space="preserve">popis práce ÚPR/12 : </t>
  </si>
  <si>
    <t xml:space="preserve">ochranná síť v rovině římsy : </t>
  </si>
  <si>
    <t>místnost č.1.03 : 68</t>
  </si>
  <si>
    <t>ZA01</t>
  </si>
  <si>
    <t>ZA01 - Bronzová deska - litá - dodávka a montáž, tabulky zámečnických prvků nových</t>
  </si>
  <si>
    <t>rozm : 320-265/290/30</t>
  </si>
  <si>
    <t>nutno přeměřit</t>
  </si>
  <si>
    <t>dle grafického návrhu zhotovit hliněný model v měřitku 1:1,</t>
  </si>
  <si>
    <t>viz. Projekt Grafický design, tl. desky 30 mm</t>
  </si>
  <si>
    <t>po odsouhlasení  zhotovit sádrový vzor, sloužící k zaformování</t>
  </si>
  <si>
    <t>následně zhotovit bronzový odlitek, na zadní část nasadit 4x trny</t>
  </si>
  <si>
    <t>z nekorod. oceli O 12 mm</t>
  </si>
  <si>
    <t>vč. osazení</t>
  </si>
  <si>
    <t/>
  </si>
  <si>
    <t>povrch:</t>
  </si>
  <si>
    <t>povrch bude pečlivě cizelován a patinován</t>
  </si>
  <si>
    <t>přesný popis provedení vyhotoví zhotovitel,</t>
  </si>
  <si>
    <t>postup odsouhlasí s investorem, resp. projektantem</t>
  </si>
  <si>
    <t>ZA02</t>
  </si>
  <si>
    <t>ZA02 - Bronzový chrlič - litý - dodávka a montáž, tabulky zámečnických prvků nových</t>
  </si>
  <si>
    <t>rozm : 200/200/220</t>
  </si>
  <si>
    <t>autorem ideového návrhu plastiky chrliče ve stylizaci dvou ještěrek</t>
  </si>
  <si>
    <t>je akad. mal. Tomáš Rafl.</t>
  </si>
  <si>
    <t>následně zhotovit bronzový odlitek, na dolní část nasadit 2x trny</t>
  </si>
  <si>
    <t>z nekorod. oceli O 10 mm</t>
  </si>
  <si>
    <t>ZA03</t>
  </si>
  <si>
    <t>ZA03- Nerezová vana 800x600 mm, v.300 mm, tl.3 mm, dodávka a montáž, tabulky zámečnických prvků nových</t>
  </si>
  <si>
    <t>800x600, v-300</t>
  </si>
  <si>
    <t>rozm :  tl. 3 mm</t>
  </si>
  <si>
    <t>dle naskenovaného povrchu</t>
  </si>
  <si>
    <t>povrch kamenné kapsy pro umístění vany bude laserově naskenován</t>
  </si>
  <si>
    <t>dle 3D skenu se vytvoří a vytiskne 3D model včetně hrdla odtoku, v měřítku 1:1,</t>
  </si>
  <si>
    <t>po odsouhlasení bude sloužit jako vzor, sloužící k zaformování</t>
  </si>
  <si>
    <t>následně se zhotoví odlitek z nerezové ocele, který se vsadí do kamenné kapsy</t>
  </si>
  <si>
    <t>styčná spára vytmelí čirým PU tmelem</t>
  </si>
  <si>
    <t>ZA05</t>
  </si>
  <si>
    <t>ZA05 - Vstup do šachty - dodávka a montáž, tabulky zámečnických prvků nových</t>
  </si>
  <si>
    <t>rozm :  600/600/115</t>
  </si>
  <si>
    <t>Lem otvoru bude v rámi provádění ŽB desky vsazen do otvoru 600/600 mm</t>
  </si>
  <si>
    <t>Lem bude proveden z nekorodující oceli, tl. 4 mm, na styčnou spáru bude do</t>
  </si>
  <si>
    <t>drážky vsazen gumový pásek</t>
  </si>
  <si>
    <t>Bronzová krycí deska tl, 15 mm bude vyhotovena s reliéfním povrchem,</t>
  </si>
  <si>
    <t>odpovídajícímu spárořezu dlažby v hl. odskoku 2 mm</t>
  </si>
  <si>
    <t>Bude zhotoven hliněný model 1:1, po odsouhlasení vytvořit sádrový odlitek,</t>
  </si>
  <si>
    <t>který bude sloužit zaformování, následně zhotovit bronzový odlitek</t>
  </si>
  <si>
    <t>ZA06</t>
  </si>
  <si>
    <t>ZA06 - Ocelový žebřík dle ČSN 74 3282 kotvený  - dodávka a montáž, tabulky zámečnických prvků nových</t>
  </si>
  <si>
    <t>rozm :  v. 1215 mm</t>
  </si>
  <si>
    <t>příčle a postranice z žárově zinkovaných profilů</t>
  </si>
  <si>
    <t>mezi příčlemi a stěnou musí být min. 180mm</t>
  </si>
  <si>
    <t>včetně kotvení</t>
  </si>
  <si>
    <t>materiál: žárově zinkovaná ocel, zinek dle vlastností prostředí</t>
  </si>
  <si>
    <t>ZA08</t>
  </si>
  <si>
    <t>ZA08 - dodávka a montáž sítě proti ptactvu</t>
  </si>
  <si>
    <t>velikost ok 50/50 mm</t>
  </si>
  <si>
    <t>síť z nerezových lanek O1,5 mm</t>
  </si>
  <si>
    <t>barevnost  - černá</t>
  </si>
  <si>
    <t>nerezové lanko O5 mm po obvodu pro vypnutí</t>
  </si>
  <si>
    <t>materiál: polyethylén</t>
  </si>
  <si>
    <t xml:space="preserve"> rozm :  nutno přeměřit</t>
  </si>
  <si>
    <t xml:space="preserve">prvek ozn.ZA08 : </t>
  </si>
  <si>
    <t>ZA09</t>
  </si>
  <si>
    <t>ZA09 - Pororošt - dodávka a montáž</t>
  </si>
  <si>
    <t>rozm :  1500/2000 mm</t>
  </si>
  <si>
    <t>z pozinkované oceli 30/2 mm, velikost ok 33/33 mm</t>
  </si>
  <si>
    <t>velikost jednotlivých kusů roštu přispůsobit otvoru 600x600, resp.</t>
  </si>
  <si>
    <t>vložit rošty 6x 500/1000</t>
  </si>
  <si>
    <t>uložit na distační podložky z pozinkované oceli 16 kusů</t>
  </si>
  <si>
    <t>vč. kotvení a distančních podložek</t>
  </si>
  <si>
    <t>ZA13,14</t>
  </si>
  <si>
    <t>Z13,14 - Ocelová chránička, dodávka a montáž</t>
  </si>
  <si>
    <t>Ocelová chránička</t>
  </si>
  <si>
    <t>včetně tvarovky potrubí KG/HT - voda, kanalizace</t>
  </si>
  <si>
    <t>Ocelová chráničk z nerezové oceli DN dle ZTI</t>
  </si>
  <si>
    <t>tvarovka pro potrubí KG/HT, DN dle ZTI, šířka límce 100 mm</t>
  </si>
  <si>
    <t>odolnosti min. 3,0 bar</t>
  </si>
  <si>
    <t>á 1250, á 450 mm</t>
  </si>
  <si>
    <t>poloha dle části ZTI</t>
  </si>
  <si>
    <t>kanalizační přípojka, přípojka vody</t>
  </si>
  <si>
    <t>ZA17</t>
  </si>
  <si>
    <t>ZA17 - Ocelová chránička, dodávka a montáž</t>
  </si>
  <si>
    <t>včetně tvarovky potrubí KG/HT - silnoproud</t>
  </si>
  <si>
    <t>Ocelová chránička z nerezové oceli DN dle SILNOPROUDU</t>
  </si>
  <si>
    <t>998767101</t>
  </si>
  <si>
    <t>Přesun hmot pro zámečnické konstr., výšky do 6 m</t>
  </si>
  <si>
    <t xml:space="preserve">71,72,73,74,75,76,77,78,79, : </t>
  </si>
  <si>
    <t>Součet: : 0,60200</t>
  </si>
  <si>
    <t>772501140</t>
  </si>
  <si>
    <t>Dlažba z kamene,pravoúhlých desek,prostá do 3 cm</t>
  </si>
  <si>
    <t>místnost č.1.3 : 59,35</t>
  </si>
  <si>
    <t>772-01</t>
  </si>
  <si>
    <t>Hydrofobní ochranná konzervace dvousložkovým organokřemičitým přípravkem</t>
  </si>
  <si>
    <t>ÚPR/26</t>
  </si>
  <si>
    <t>ÚPR/26 -	vyčištění podlah mírnou (přiměřenou) tlakovou vodou s detergentem</t>
  </si>
  <si>
    <t>58381305</t>
  </si>
  <si>
    <t>Deska dlažební řezaná do 0,24 m2 tl. 3 cm žula</t>
  </si>
  <si>
    <t>POL3_</t>
  </si>
  <si>
    <t xml:space="preserve">ÚPR/16 - oprava dlažby : </t>
  </si>
  <si>
    <t>místnost č.1.01 předpoklad 10 m2 z celkové plochy : 10</t>
  </si>
  <si>
    <t xml:space="preserve">rezerva pro doplnění - arkóza 500/500x30 mm : </t>
  </si>
  <si>
    <t>998772101</t>
  </si>
  <si>
    <t>Přesun hmot pro dlažby z kamene, výšky do 6 m</t>
  </si>
  <si>
    <t xml:space="preserve">81,82,84, : </t>
  </si>
  <si>
    <t>Součet: : 7,98542</t>
  </si>
  <si>
    <t>KA01</t>
  </si>
  <si>
    <t>KA01 - Žulový sokl pod sochu hygie</t>
  </si>
  <si>
    <t>typ žuly: béžová žula, lom Mrákotín (standard)</t>
  </si>
  <si>
    <t>dle stávajícího soklu Hadího pramene</t>
  </si>
  <si>
    <t>rozměry: 560 x 560 x 1345 mm</t>
  </si>
  <si>
    <t>uložit na kamennou patku skrz ocelové trny, viz. Řez B-B a UPR</t>
  </si>
  <si>
    <t>provrtat otvor O 64 mm pro uložení vodovodu</t>
  </si>
  <si>
    <t>vč. kotvících prvků a montáže</t>
  </si>
  <si>
    <t>provedení: probarveno železem</t>
  </si>
  <si>
    <t>povrchová úprava - leštěno na vysoký lesk</t>
  </si>
  <si>
    <t>KA02</t>
  </si>
  <si>
    <t>KA02 - Žulová patka pod sochu hygie</t>
  </si>
  <si>
    <t>rozměry: 930 x 575 x 235 mm</t>
  </si>
  <si>
    <t>uložit na ocelový plát, skrz ocelové závit. tyče, viz. Řez B-B a UPR</t>
  </si>
  <si>
    <t>provrtat otvory 2x  O 64 mm pro uložení vodovodu a kanalizace</t>
  </si>
  <si>
    <t>ÚPR/04</t>
  </si>
  <si>
    <t>ÚPR/4 - Kontrola a oprava chrličů</t>
  </si>
  <si>
    <t>-	Netěsnost chrličů je jedním z hl. příčin koroze litinové konstr. v úrovni zaatik. žlabu.</t>
  </si>
  <si>
    <t>-	Zkontrolovat a znovu letovat napojení trubky chrliče na žlab. Zkontrolovat stav dekoru a těsnost trubky</t>
  </si>
  <si>
    <t>-	V případě nenávratného poškození, výměna dle stávajících prvků,  viz, TAB - KL01</t>
  </si>
  <si>
    <t>ÚPR/07</t>
  </si>
  <si>
    <t>ÚPR/7 - Restaurování sochy Hygie a osazení nových částí</t>
  </si>
  <si>
    <t>-	Socha Hygie zhotovená z pískovce bude restaurátorem s příslušnou licencí MK ČR opatrně sejmuta a následně očištěná (nutno připravit restaurátorský průzkum, závěrečnou zprávu). Po dobu stavby bude socha bezpečně deponována u restaurátora.</t>
  </si>
  <si>
    <t>-	Sokl z Vračanského mramoru dnes vykazuje řadu prasklin. Před demontáží bude sokl po obvodu zpevněn.</t>
  </si>
  <si>
    <t>-	Stávající sokl lze po opravě použít na méně exponovaném místě v interiéru (např. vnitřní prostory Mlýnské kolonády). Sokl z Vračanského mramoru je tvarovou kopií původního žulového soklu, dnes použitého pro vyústění Hadího pramene. Při zhotovení došlo k redukci dvou profilací. Proto bude jako vzor použit původní historický sokl. Materiál – železem zbarvená Mrákotínská žula (nutno odsouhlasit vzorek). Povrch upraven na lesk. (viz. TAB, KA1, KA2)</t>
  </si>
  <si>
    <t>-	Sokl bude zestaven ze dvou kusů, dříku a patky, vzájemně propojenými pomocí zatmelených nerezových trnů O 16 mm do připravených otvorů O 20 mm.</t>
  </si>
  <si>
    <t>-	Na železobetonovou desku bude soklu uložen skrze pozinkovaný ocelový plát tl. 10 mm</t>
  </si>
  <si>
    <t>-	Do ocel. plátu a ŽB stropní desky provrtat 7x O 20 mm a 2x O 64 mm pro ukotvení sochy a provlečení vody a kanalizace</t>
  </si>
  <si>
    <t>-	Sokl bude kotven skrze 7 závitových tyčí M16x160 vlepených epoxydovým tmelem do připravených otvorů O 20 mm ve spodní hraně patky soklu. Tyče z prostoru kontrolní šachty kotvit pomocí válcovaných profilů U65 o délce 1000 mm včetně matek a podložek, ve vytyčeném období po realizaci závity průběžně dotáhnout.</t>
  </si>
  <si>
    <t>-	Ve vyvrtaných otvorech 2x O 64 mm; osazen přívod termominerální vody a odvod kana.</t>
  </si>
  <si>
    <t>-	Autorem ideového návrhu plastiky chrliče ve stylizaci dvou ještěrek je akad. mal. Tomáš Rafl. Bude nutné připravit a odsouhlasit model z hlíny v měřítku 1:1 a následně vytvořit sádrový vzor jak chrliče, tak i popisové desky (viz. TAB, Z1,Z2). Zadní část chrliče vytvořit dle laserového skenu ložního povrchu pro umístění chrliče. Tyto předlohy poslouží pro zaformování a následné odlití z bronzové slitiny. Oba prvky budou pečlivě cizelovány a patinovány.</t>
  </si>
  <si>
    <t>-	Na zadní plochu desky osadit 4x trny z nekorod. oceli O 12 mm a vlepit do připravených otvorů O 20 mm</t>
  </si>
  <si>
    <t>-	Na spodních plochu chrliče osadit 2x trny z nekorod. oceli O 10 mm a vlepit do připravených otvorů O 13 mm, souběžně chrlič souběžně nalepit dvousložkovým čirým epoxidovým lepidlem</t>
  </si>
  <si>
    <t>-	Součástí soklu je i kamenná vana. Po vyhloubení vany bude prohlubeň naskenována a poslouží pro zhotovení vložky odlité z nekorodující oceli. (viz. TAB, Z3)</t>
  </si>
  <si>
    <t>-	Na závěr bude soklem protažen přívod termominerální vody a odpad. Po dokončení prací v rámci I. etapy se na nerez. trny (4 x O 16 mm) do připravených otvorů O 20 mm osadí restaurovaná socha Hygie.</t>
  </si>
  <si>
    <t>Socha Hygie</t>
  </si>
  <si>
    <t>•	odstrojení</t>
  </si>
  <si>
    <t>•	restaurování</t>
  </si>
  <si>
    <t>•	instalace</t>
  </si>
  <si>
    <t>•	restaurátorská zpráva</t>
  </si>
  <si>
    <t>Původní sokl</t>
  </si>
  <si>
    <t>•	demontáž</t>
  </si>
  <si>
    <t>•	oprava</t>
  </si>
  <si>
    <t>•	nová instalace</t>
  </si>
  <si>
    <t>ÚPR/24</t>
  </si>
  <si>
    <t>ÚPR/24 - Kamenické architektonické prvky</t>
  </si>
  <si>
    <t>-	V rámci opravy dlažby v objektu kolonády budou opraveny poškozené kamenické prvky, resp. lemy zádlažby a schodišť kolonády</t>
  </si>
  <si>
    <t>-	Prvky budou plošně nahrubo očištěny nasucho a následně na mokro vlažnou vodou z dolních partií směrem vzhůru</t>
  </si>
  <si>
    <t>-	Na vytipovaných místech bude provedeno vložkování kamennými vložkami v plochách kamene</t>
  </si>
  <si>
    <t>-	Pro tmelení a pro menší doplňky lokálního charakteru bude míchána minerální prefabrikovaná směs se strukturou a zejména fyzikálními vlastnostmi co nejbližší doplňovaným kamenům a s příměsí stálobarevných pigmentů.</t>
  </si>
  <si>
    <t>-	Po ukončení prací bude provedena aplikace siloxanových hydrofobních prostředků v celém rozsahu</t>
  </si>
  <si>
    <t>místnost č.1.03 : 4</t>
  </si>
  <si>
    <t>622904121</t>
  </si>
  <si>
    <t>Ruční čištění ocelovým kartáčem</t>
  </si>
  <si>
    <t xml:space="preserve">ÚPR/19 - nátěr litinové a ocelové kce : </t>
  </si>
  <si>
    <t xml:space="preserve">předpokládané ošetření cca 5-10% z celkové plochy : </t>
  </si>
  <si>
    <t>I.etapa : (450+120)*0,1</t>
  </si>
  <si>
    <t>783201811</t>
  </si>
  <si>
    <t>Odstranění nátěrů z kovových konstrukcí oškrábáním</t>
  </si>
  <si>
    <t>783-001</t>
  </si>
  <si>
    <t>Vysokotlaký oplach vodou s přípravkem odmašťovacího detergentu</t>
  </si>
  <si>
    <t>Bude provedeno odstranění prachu, nečistot a mastnot oplachem vysokotlakou čistou vodou s přídavkem odmašťovacího detergentu (tlak min. 200 bar), dle ISO 8501-1.</t>
  </si>
  <si>
    <t>I.etapa - celoplošně : 450+120</t>
  </si>
  <si>
    <t>783-002</t>
  </si>
  <si>
    <t>Vysokotlaký oplach čistou vodou bez detergentu</t>
  </si>
  <si>
    <t>783-003</t>
  </si>
  <si>
    <t>Údržba ocelových kcí, nátěr syntetický - ÚPR/19</t>
  </si>
  <si>
    <t>Nátěrový systém – litina, ocel:</t>
  </si>
  <si>
    <t>Odrezená litina, ocel:</t>
  </si>
  <si>
    <t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t>
  </si>
  <si>
    <t>Vrchní nátěr (na zinek či původní PUR):</t>
  </si>
  <si>
    <t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t>
  </si>
  <si>
    <t>Záruky:</t>
  </si>
  <si>
    <t>Produkty umožňují požadovat záruku v délce 5 let při obecné životnosti nátěrů okolo 20 let. Předpokladem záruky je:</t>
  </si>
  <si>
    <t>-	použití doporučených materiálů včetně odpovídajících předepsaných ředidel</t>
  </si>
  <si>
    <t>-	dodržení předepsané přípravy podkladu</t>
  </si>
  <si>
    <t>-	minimální teplota při aplikaci +5°C, relativní vlhkost vzduchu 50-80 %</t>
  </si>
  <si>
    <t>-	povrchová teplota materiálu při aplikaci min.+3°C nad rosným bodem</t>
  </si>
  <si>
    <t>783-004</t>
  </si>
  <si>
    <t>Oplach dřevěné kce vodou s přípravkem odmašťovacího detergentu</t>
  </si>
  <si>
    <t xml:space="preserve">ÚPR/18 - nátěr dřevěné kce : </t>
  </si>
  <si>
    <t>I.etapa - celoplošně : 220+90</t>
  </si>
  <si>
    <t>783-005</t>
  </si>
  <si>
    <t>Oplach dřevěné kce čistou vodou bez odmašťovacího detergentu</t>
  </si>
  <si>
    <t xml:space="preserve">ÚPR/18 - nátěrdřevěné kce : </t>
  </si>
  <si>
    <t>783-06</t>
  </si>
  <si>
    <t>Údržba, nátěr synt. dřevěné kce - ÚPR/18</t>
  </si>
  <si>
    <t>979081111</t>
  </si>
  <si>
    <t>Odvoz suti a vybour. hmot na skládku do 1 km</t>
  </si>
  <si>
    <t>Včetně naložení na dopravní prostředek a složení na skládku, bez poplatku za skládku.</t>
  </si>
  <si>
    <t>holubí trus : 0,05*15</t>
  </si>
  <si>
    <t>979081121</t>
  </si>
  <si>
    <t>Příplatek k odvozu za každý další 1 km</t>
  </si>
  <si>
    <t>holubí trus : 0,05*15*30</t>
  </si>
  <si>
    <t>979990210</t>
  </si>
  <si>
    <t>Poplatek za skládku nebezpeč. odpadu - holubí trus</t>
  </si>
  <si>
    <t>Odpad katalogové číslo 02 01 06 O/N - Zvířecí trus, moč a hnůj (včetně znečištěné slámy), kapalné odpady, soustřeďované odděleně a zpracovávané mimo místo vzniku</t>
  </si>
  <si>
    <t>0,05*15</t>
  </si>
  <si>
    <t>POL1_9</t>
  </si>
  <si>
    <t xml:space="preserve">Demontážní hmotnosti z položek s pořadovými čísly: : </t>
  </si>
  <si>
    <t xml:space="preserve">47,52,53,54,55,56,70, : </t>
  </si>
  <si>
    <t>Součet: : 96,19874</t>
  </si>
  <si>
    <t>Součet: : 1923,97480</t>
  </si>
  <si>
    <t>979082111</t>
  </si>
  <si>
    <t>Vnitrostaveništní doprava suti do 10 m</t>
  </si>
  <si>
    <t>979990001</t>
  </si>
  <si>
    <t>Poplatek za skládku stavební suti</t>
  </si>
  <si>
    <t>Součet: : 76,95899</t>
  </si>
  <si>
    <t>319201311</t>
  </si>
  <si>
    <t>Vyrovnání povrchu zdiva maltou tl.do 3 cm</t>
  </si>
  <si>
    <t>ÚPR/17 - oprava omítaných ploch - 60% plochy : 110*0,6</t>
  </si>
  <si>
    <t>602015103</t>
  </si>
  <si>
    <t>Podhoz stěn vápenný weberdur trass ručně</t>
  </si>
  <si>
    <t>622422622</t>
  </si>
  <si>
    <t>Oprava vněj. omítek II,do 65%, štuk na 100% plochy</t>
  </si>
  <si>
    <t>Včetně barvení vždy celé plochy (100%), s výjimkou položek oprav omítek drásaných.</t>
  </si>
  <si>
    <t>ÚPR/17 - oprava omítaných ploch - 60% plochy : 110</t>
  </si>
  <si>
    <t>622471317</t>
  </si>
  <si>
    <t>Nátěr nebo nástřik stěn vnějších, složitost 1 - 2, hmota silikátová Keim barevná skupina I</t>
  </si>
  <si>
    <t>Penetrace + 2 x krycí nátěr.</t>
  </si>
  <si>
    <t>622904112</t>
  </si>
  <si>
    <t>Očištění fasád tlakovou vodou složitost 1 - 2</t>
  </si>
  <si>
    <t>627453210</t>
  </si>
  <si>
    <t>Oprava spárování dlažeb z kamene plochy nad 4 m2</t>
  </si>
  <si>
    <t>místnost č.1.02 : 180,9</t>
  </si>
  <si>
    <t>978015271</t>
  </si>
  <si>
    <t>Otlučení omítek vnějších MVC v složit.1-4 do 65 %</t>
  </si>
  <si>
    <t>978023411</t>
  </si>
  <si>
    <t>Vysekání a úprava spár zdiva cihelného mimo komín.</t>
  </si>
  <si>
    <t>62-01</t>
  </si>
  <si>
    <t>Vytvoření negativní drážky</t>
  </si>
  <si>
    <t>632478129R00</t>
  </si>
  <si>
    <t>Reprofilace opravná cementová malta, tloušťky do 40 mm</t>
  </si>
  <si>
    <t>místnost č.1.02 - předpoklad opravy 20% : 180,9*0,2</t>
  </si>
  <si>
    <t>5*5*40</t>
  </si>
  <si>
    <t>předpoklad užití 4 měsíce : 4000</t>
  </si>
  <si>
    <t>ÚPR/02</t>
  </si>
  <si>
    <t>ÚPR/2 - Oprava dilatační spáry</t>
  </si>
  <si>
    <t>-	Původní tmel odstranit, spáru stlačeným vzduchem vyčistit</t>
  </si>
  <si>
    <t>-	Vložit pěnový provazec a spáru vyplnit polyuretanovým tmelem v béžovém odstínu</t>
  </si>
  <si>
    <t>místnost č.1.02 : 8,5</t>
  </si>
  <si>
    <t>ÚPR/22</t>
  </si>
  <si>
    <t>ÚPR/22 - Založení zásuvkového sloupku el. rozvodů</t>
  </si>
  <si>
    <t>-	Vložení nového elektrického sloupku, typ viz. projekt Silnoproudu, viz. Detail 2</t>
  </si>
  <si>
    <t>-	Opatrně se vyzvedne stávající arkózová dlažba v rozsahu min. 400x400 mm, opatrně se vyřeže vrstva maltového lože a betonové mazaniny.</t>
  </si>
  <si>
    <t>-	Ručně se vyjme štěrkopískový podsyp na úroveň hydroizolační vrstvy, vrstvu nepoškodit, vytěžený zásyp deponovat a druhotně použít při zásypu</t>
  </si>
  <si>
    <t>-	Ze strany kolonády provrtat otvor pro kabel, viz. projekt Silnoproudu</t>
  </si>
  <si>
    <t>-	Do maltového lože, cca 95 mm osadit zásuvný elektrický sloupek</t>
  </si>
  <si>
    <t>-	Výkop zasypat štěrkopískovým zásypem, ručně uhutnit. Doplnit vrstvu betonové mazaniny a maltového lože.</t>
  </si>
  <si>
    <t>-	Nakonec vrátit původní dlažbu, ořezanou dle orámování zásuvného sloupku</t>
  </si>
  <si>
    <t>ÚPR/23</t>
  </si>
  <si>
    <t>ÚPR/23 - Nový informační systém kolonády</t>
  </si>
  <si>
    <t>-	Na vyznačených místech se osadí nové panely infosystému s provozním řádem kolonády, viz. TAB – Z15</t>
  </si>
  <si>
    <t>-	Typový výrobek bude založen dle doporučení výrobce, resp. do betonové patky adekvátního rozsahu.</t>
  </si>
  <si>
    <t>-	Rozsah zobrazovaných informací, viz. projekt Infosystému</t>
  </si>
  <si>
    <t>965024121</t>
  </si>
  <si>
    <t>Bourání kamenných podlah z desek plochy do 1 m2</t>
  </si>
  <si>
    <t xml:space="preserve">označení  vyříznutí a vybourání stáv. dalždic : </t>
  </si>
  <si>
    <t>965048250</t>
  </si>
  <si>
    <t>Dočištění povrchu po vybourání dlažeb, MC do 50%</t>
  </si>
  <si>
    <t xml:space="preserve">1,2,3,4,5,6,10,11,12,14,17,18, : </t>
  </si>
  <si>
    <t>Součet: : 26,63222</t>
  </si>
  <si>
    <t>místnost č.1.02 : 3</t>
  </si>
  <si>
    <t xml:space="preserve">22, : </t>
  </si>
  <si>
    <t>Součet: : 0,03000</t>
  </si>
  <si>
    <t xml:space="preserve">24,25,27, : </t>
  </si>
  <si>
    <t>Součet: : 7,35829</t>
  </si>
  <si>
    <t>místnost č.1.02 : 14</t>
  </si>
  <si>
    <t>II.etapa : 620*0,1</t>
  </si>
  <si>
    <t>II.etapa - celoplošně : 620</t>
  </si>
  <si>
    <t>II.etapa - celoplošně : 260</t>
  </si>
  <si>
    <t xml:space="preserve">7,8,19,20, : </t>
  </si>
  <si>
    <t>Součet: : 12,86351</t>
  </si>
  <si>
    <t>Součet: : 257,27024</t>
  </si>
  <si>
    <t>Součet: : 10,29081</t>
  </si>
  <si>
    <t>místnost č.1.01 celkově oprava spárování : 72,15</t>
  </si>
  <si>
    <t xml:space="preserve">analogicky doplnění podkladu pod vybouranou dlažbou : </t>
  </si>
  <si>
    <t>místnost č.1.01 : 72,15</t>
  </si>
  <si>
    <t>místnost č.1.01 : 15</t>
  </si>
  <si>
    <t xml:space="preserve">1,2,3,4,6,9, : </t>
  </si>
  <si>
    <t>Součet: : 9,33799</t>
  </si>
  <si>
    <t xml:space="preserve">14, : </t>
  </si>
  <si>
    <t>místnost č.1.01 : 68</t>
  </si>
  <si>
    <t>ZA16</t>
  </si>
  <si>
    <t>ZA16 - Pororošt, rozm :  O 400 mm, dodávka a montáž, tabulky zámečnických prvků nových</t>
  </si>
  <si>
    <t>rozm :  O 400 mm</t>
  </si>
  <si>
    <t>z pozinkované oceli 15/1 mm, velikost ok 15/15 mm</t>
  </si>
  <si>
    <t>velikost roštu přispůsobit otvoru hrdla vázy</t>
  </si>
  <si>
    <t>umístěno v hrdle vázy</t>
  </si>
  <si>
    <t xml:space="preserve">17,18,19, : </t>
  </si>
  <si>
    <t>Součet: : 0,36650</t>
  </si>
  <si>
    <t xml:space="preserve">21,22,24, : </t>
  </si>
  <si>
    <t>Součet: : 2,04200</t>
  </si>
  <si>
    <t>ÚPR/01</t>
  </si>
  <si>
    <t>ÚPR/1 - Oprava vázy, vč. dříku nad Hadím pramenem</t>
  </si>
  <si>
    <t>-	Vyčistit sochu hada a nápisovou desku</t>
  </si>
  <si>
    <t>-	Vyjmout stáv. jímací mísu na termominerální vodu, naskenovat kam. povrch, zhotovit odlitek z nerezové oceli, vložit, styčnou spáru vytmelit PU, viz.TAB – Z3</t>
  </si>
  <si>
    <t>-	Žulový sokl omýt a napustit voskem</t>
  </si>
  <si>
    <t>-	Mramorovou vázu vyčistit, doplnit mřížku do hrdla vázy O 120 mm (měď), viz.TAB – Z16</t>
  </si>
  <si>
    <t>-	Demontovat pasířsky zhotovený pozlacený dekorativní prvek, vyrovnat prohnutí. Převzít druhý prvek ve správě SPLZaK a oba pozlatit plátkovým zlatem.</t>
  </si>
  <si>
    <t>-	Dekory ukotvit k váze, mramorovou vázu napustit ochranným voskem.</t>
  </si>
  <si>
    <t>Prvky Z3 a Z16 - dodávka a montáž specifikvána samostatně</t>
  </si>
  <si>
    <t>místnost č.1.01 : 3</t>
  </si>
  <si>
    <t>III.etapa : 680*0,1</t>
  </si>
  <si>
    <t>III.etapa - celoplošně : 680</t>
  </si>
  <si>
    <t>III.etapa - celoplošně : 360</t>
  </si>
  <si>
    <t xml:space="preserve">7,11,12,16, : </t>
  </si>
  <si>
    <t>Součet: : 3,26510</t>
  </si>
  <si>
    <t>Součet: : 65,30200</t>
  </si>
  <si>
    <t>Součet: : 2,61208</t>
  </si>
  <si>
    <t>113106221</t>
  </si>
  <si>
    <t>Rozebrání dlažeb z drobných kostek v kam. těženém</t>
  </si>
  <si>
    <t xml:space="preserve">ÚPR/21 oprava zádlažby v mramorové mozaice : </t>
  </si>
  <si>
    <t>III.etapa : 13</t>
  </si>
  <si>
    <t>113107315</t>
  </si>
  <si>
    <t>Odstranění podkladu pl. 50 m2,kam.těžené tl.15 cm</t>
  </si>
  <si>
    <t>113201111</t>
  </si>
  <si>
    <t>Vytrhání obrubníků chodníkových a parkových</t>
  </si>
  <si>
    <t xml:space="preserve">III.etapa : </t>
  </si>
  <si>
    <t>prvek KA/03 : 30</t>
  </si>
  <si>
    <t>181101102</t>
  </si>
  <si>
    <t>Úprava pláně v zářezech v hor. 1-4, se zhutněním</t>
  </si>
  <si>
    <t>181301102</t>
  </si>
  <si>
    <t>Rozprostření ornice, rovina, tl. 10-15 cm,do 500m2</t>
  </si>
  <si>
    <t>ÚPR/13 - po položení nových rozvodů : 250</t>
  </si>
  <si>
    <t>185803111</t>
  </si>
  <si>
    <t>Ošetření trávníku v rovině</t>
  </si>
  <si>
    <t>údržba při sečení 4x : 4*250</t>
  </si>
  <si>
    <t>185804312</t>
  </si>
  <si>
    <t>Zalití rostlin vodou plochy nad 20 m2</t>
  </si>
  <si>
    <t>ÚPR/13 - po položení nových rozvodů : 250*0,1</t>
  </si>
  <si>
    <t>979071121</t>
  </si>
  <si>
    <t>Očištění vybour. kostek drobných s výplní kam. těž</t>
  </si>
  <si>
    <t>111104211</t>
  </si>
  <si>
    <t>Pokosení trávníku parkov. svah do 1:5, odvoz 20 km</t>
  </si>
  <si>
    <t>ÚPR/13 - po položení nových rozvodů : 250*4</t>
  </si>
  <si>
    <t xml:space="preserve">4 seče : </t>
  </si>
  <si>
    <t>180402111</t>
  </si>
  <si>
    <t>Založení trávníku parkového výsevem v rovině</t>
  </si>
  <si>
    <t>181114711</t>
  </si>
  <si>
    <t>Odstranění kamene sebráním do 15 kg</t>
  </si>
  <si>
    <t>předpoklad : 1,5</t>
  </si>
  <si>
    <t>183403113</t>
  </si>
  <si>
    <t>Obdělání půdy frézováním v rovině</t>
  </si>
  <si>
    <t>183403114</t>
  </si>
  <si>
    <t>Obdělání půdy kultivátorováním v rovině</t>
  </si>
  <si>
    <t>183403152</t>
  </si>
  <si>
    <t>Obdělání půdy vláčením, v rovině</t>
  </si>
  <si>
    <t>183403153</t>
  </si>
  <si>
    <t>Obdělání půdy hrabáním, v rovině</t>
  </si>
  <si>
    <t>ÚPR/13 - po položení nových rozvodů : 250*2</t>
  </si>
  <si>
    <t>183403161</t>
  </si>
  <si>
    <t>Obdělání půdy válením, v rovině</t>
  </si>
  <si>
    <t>184802111</t>
  </si>
  <si>
    <t>Chem. odplevelení před založ. postřikem, v rovině</t>
  </si>
  <si>
    <t>Včetně dovozu vody do 10 km.</t>
  </si>
  <si>
    <t xml:space="preserve">herbicid v dávce 10l/ha : </t>
  </si>
  <si>
    <t xml:space="preserve">systemický herbicid, účinná látka glyphosate, celkem potřeba 0,388 l herbicidu : </t>
  </si>
  <si>
    <t>185802113</t>
  </si>
  <si>
    <t>Hnojení umělým hnojivem v rovině</t>
  </si>
  <si>
    <t>startovací hnojivo 30 g/m2 : 250*0,03/1000</t>
  </si>
  <si>
    <t>00572420</t>
  </si>
  <si>
    <t>Směs travní parková III. dekorativní PROFI, á 25 kg</t>
  </si>
  <si>
    <t>kg</t>
  </si>
  <si>
    <t>POL3_0</t>
  </si>
  <si>
    <t>Množství seté trávy  1kg-25m2 : 250/25</t>
  </si>
  <si>
    <t>25234009.AR</t>
  </si>
  <si>
    <t>herbicid totální; účinná látka izopropylaminová sůl glyphosatu; hubení dvouděložných plevelů,   jednoděložných plevelů</t>
  </si>
  <si>
    <t>l</t>
  </si>
  <si>
    <t>SPCM</t>
  </si>
  <si>
    <t>v rovině : 250*2/1000</t>
  </si>
  <si>
    <t>998231311</t>
  </si>
  <si>
    <t>Přesun hmot pro sadovnické a krajin. úpravy do 5km</t>
  </si>
  <si>
    <t xml:space="preserve">19,20, : </t>
  </si>
  <si>
    <t>Součet: : 0,01050</t>
  </si>
  <si>
    <t>564851111</t>
  </si>
  <si>
    <t>Podklad ze štěrkodrti po zhutnění tloušťky 15 cm</t>
  </si>
  <si>
    <t xml:space="preserve">s použitím původního materiálu : </t>
  </si>
  <si>
    <t>591211111</t>
  </si>
  <si>
    <t>Kladení dlažby drobné kostky,lože z kamen.tl. 5 cm</t>
  </si>
  <si>
    <t>916531111</t>
  </si>
  <si>
    <t>Osazení záhon.obrubníků do lože z C12/15 bez opěry</t>
  </si>
  <si>
    <t>58380056.A</t>
  </si>
  <si>
    <t>Mozaika dlažební žulová chodníková  4/6  řezaná</t>
  </si>
  <si>
    <t xml:space="preserve">rezerva pro doplnění stávající - typ dle stávající mramorové mozaiky : </t>
  </si>
  <si>
    <t>III.etapa předpoklad do 50% : 13*0,5</t>
  </si>
  <si>
    <t>KA03</t>
  </si>
  <si>
    <t>KA03 - žulový obrubník 30x15 cm - béžová žula, lom Mrákotín (standard)</t>
  </si>
  <si>
    <t>150 x 300 mm</t>
  </si>
  <si>
    <t>dle stávajícího obrubníku</t>
  </si>
  <si>
    <t>rozměry jednotlivých kusů obrubníku dle stáv. kusů</t>
  </si>
  <si>
    <t>vložit do maltového lože</t>
  </si>
  <si>
    <t>ÚPR/08</t>
  </si>
  <si>
    <t>ÚPR/8 - Úprava vstupu do šachty (1220/1100 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</si>
  <si>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KA4) Jednotlivé díly bordury se sesadí na nekorodující trny. K borduře se upevní ocelový poklop, na závěr zásyp zeminou a zatravnění.</t>
  </si>
  <si>
    <t>ÚPR/09</t>
  </si>
  <si>
    <t>ÚPR/9 - Úprava vstupu do šachty (430/1020 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</si>
  <si>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KA5) Jednotlivé díly bordury se sesadí na nekorodující trny. K borduře se upevní ocelový poklop, na závěr zásyp zeminou a zatravnění.</t>
  </si>
  <si>
    <t>ÚPR/10</t>
  </si>
  <si>
    <t>ÚPR/10 - Úprava vstupu do šachty (450/450mm)</t>
  </si>
  <si>
    <t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KA6) Jednotlivé díly bordury se sesadí na nekorodující trny. K borduře se upevní ocelový poklop, na závěr zásyp zeminou a zatravnění.</t>
  </si>
  <si>
    <t>ÚPR/3n1</t>
  </si>
  <si>
    <t>ÚPR/3n1 Doplnění odtokových jímek</t>
  </si>
  <si>
    <t>-	Vyjmout stávající štěrk</t>
  </si>
  <si>
    <t>-	Vyhloubit stavební jámu (2x 600x600x500, 1x 6uhel. tvar 850x1650x500), začistit</t>
  </si>
  <si>
    <t>-	Do maltového lože ~175 mm osadit stěny jímek z žulového kamene (lokalita Mrákotín),</t>
  </si>
  <si>
    <t>styky desek na MVC, horní hrana z přesahem 100 mm na terén, vnější hranu zasypat a zhutnit, viz, TAB - KA8, KA9</t>
  </si>
  <si>
    <t>-   V případě vhodného stavu jímacího objektu napojit, případně vyložit netkanou geotextílií</t>
  </si>
  <si>
    <t>-   Vanu jímky vysypat valounky fr. 20-35, na horní vrstvu použít vyjmutý propláchnutý štěrk</t>
  </si>
  <si>
    <t xml:space="preserve">     (valounky), 2x 500x500x300 - 0,08 m3</t>
  </si>
  <si>
    <t>ÚPR/3n2</t>
  </si>
  <si>
    <t>ÚPR/3n2 Doplnění odtokových jímek</t>
  </si>
  <si>
    <t xml:space="preserve">     (valounky),1x 6uhl. tvar 1430x720x300 – 0,23 m3</t>
  </si>
  <si>
    <t xml:space="preserve">22,23,24,25,26,27,28,29,30,31,32, : </t>
  </si>
  <si>
    <t>Součet: : 15,11680</t>
  </si>
  <si>
    <t>ZA04</t>
  </si>
  <si>
    <t>ZA04 - Litinové zábradlí - dodávka a montáž, tabulky zámečnických prvků nových</t>
  </si>
  <si>
    <t>rozm :  2400 x 1100</t>
  </si>
  <si>
    <t>Vyjmout jeden kus zábradlí z chodby kolonády. Opískovat vrstvy nátěru</t>
  </si>
  <si>
    <t>a po demontáži na jednotlivé díly, použít jako vzor pro zaformování</t>
  </si>
  <si>
    <t>V rámci projektu předepisujeme odlít 2 kusy zábradlí a ty předat investorovi,</t>
  </si>
  <si>
    <t>uložit na chráněné, suché místo pro budoucí nahrazení poškozených kusů</t>
  </si>
  <si>
    <t>Nový nátěr vzor. zábradlí i zábrany</t>
  </si>
  <si>
    <t>"Ochranný zinkový nátěr, např. standart Wilckens Wilkoprimer, bal. 6 kg,</t>
  </si>
  <si>
    <t>s přídavkem 20% odpovídajícího ředidla, nanášení štětcem. Variantně: zinkový spray s obsahem zinku nad 90 % (Motip, Zinga aj.). Tloušťka v obou variantách 1 x 50 µm. Předpokládané ošetření na 5-10 % plochy."</t>
  </si>
  <si>
    <t>vrchní nátěr (na zinek či původní PUR):</t>
  </si>
  <si>
    <t>hybridní nátěr polyuretan-alkydový, např. standart Herbolux PU-Satin (SRN) nebo Colorex Effekt 30 (Švédsko). Vzhled polomatný, odstín shodný s dnešním stavem, 1. nátěr s přídavkem 20 % odpovídajícího ředidla, 2. nátěr neředěný. Spotřeba 1x70 ml, 1x85 ml/m2, orientační tloušťka 2x35-40 µm.</t>
  </si>
  <si>
    <t>Odstín dle stávajícího RAL 1019.</t>
  </si>
  <si>
    <t>ZA10</t>
  </si>
  <si>
    <t>ZA10 - Ocelový poklop, dodávka a montáž, tabulky zámečnických prvků nových</t>
  </si>
  <si>
    <t>z žárově pozinkovaného ocelové plechu</t>
  </si>
  <si>
    <t>tl. 15 mm, rozměry 1000/1100 mm, rozměry nutno přeměřit</t>
  </si>
  <si>
    <t>resp. šířka otvoru s přesahem 40 mm na každou stranu, viz. DETAIL 3</t>
  </si>
  <si>
    <t>v reliéfním provedení</t>
  </si>
  <si>
    <t>vč. ok na vyzvednutí</t>
  </si>
  <si>
    <t>ZA11</t>
  </si>
  <si>
    <t>ZA11 - Ocelový poklop, dodávka a montáž, tabulky zámečnických prvků nových</t>
  </si>
  <si>
    <t>tl. 15 mm, rozměry 320/900 mm, rozměry nutno přeměřit</t>
  </si>
  <si>
    <t>ZA12</t>
  </si>
  <si>
    <t>ZA12 - Ocelový poklop, dodávka a montáž, tabulky zámečnických prvků nových</t>
  </si>
  <si>
    <t>tl. 15 mm, rozměry 400/400 mm, rozměry nutno přeměřit</t>
  </si>
  <si>
    <t>ZA15</t>
  </si>
  <si>
    <t>ZA15 - Infopanel, rozm: dle 1100/514/314 mm, tabulky zámečnických prvků nových</t>
  </si>
  <si>
    <t>rozm: dle 1100/514/314 mm</t>
  </si>
  <si>
    <t>Sendvičová konstrukce z Al rámečku a FeZn plechu s vyztužujícím vnitřním Fe rámem na dvou lomených nohách 60 x 40 mm pod úhlem 45 stupňů. Viditelné kovové části lakovány vypalovanou barvou, nosné lomené sloupky kvůli odolnosti navíc před lakem žárově zinkovány. Motiv tištěný INKjetovou technologií s kvalitou 720dpi barvami na bázi ředidel a následně laminován lesklou UV fólií antigrafity pro odolnost sprejerům a pro zvýšení odolnosti v exteriéru.</t>
  </si>
  <si>
    <t>rozměr tabule 600x450</t>
  </si>
  <si>
    <t>text + informace viz. GRAFICKÝ DESIGN / INFOPANEL</t>
  </si>
  <si>
    <t>vč. kotvení , resp. zabetonování, rozměry dle dopo. výrobce</t>
  </si>
  <si>
    <t>barevnost RAL 7016</t>
  </si>
  <si>
    <t>ZA18</t>
  </si>
  <si>
    <t>ZA18 - Plůtek - poplastovaný ocel drát</t>
  </si>
  <si>
    <t>rozm: O 10 mm v. 450 mm</t>
  </si>
  <si>
    <t>poplastovaný drát O10 mm spínaný nerezovými spinkami</t>
  </si>
  <si>
    <t>osazený do pozinkovaného ocelového pásu 50/6 mm</t>
  </si>
  <si>
    <t>dráty do kotvícího pásu navařit</t>
  </si>
  <si>
    <t xml:space="preserve">34,35,36,37,38,39, : </t>
  </si>
  <si>
    <t>Součet: : 0,62675</t>
  </si>
  <si>
    <t>ÚPR/03</t>
  </si>
  <si>
    <t>ÚPR/3 - Oprava odtokových jímek</t>
  </si>
  <si>
    <t>-	Z vany vyjmout štěrk (valounky – 500x500x300 mm) – 0,08 m3 – 1 kus</t>
  </si>
  <si>
    <t>-	Vyčistit odtok i napojení, zkontrolovat stav jímacího objektu.</t>
  </si>
  <si>
    <t>-	Valounky propláchnout, doplnit 15 % objemu a vrátit do vany</t>
  </si>
  <si>
    <t>propojovací chodba : 14</t>
  </si>
  <si>
    <t>altány : 2+1</t>
  </si>
  <si>
    <t>ÚPR/05</t>
  </si>
  <si>
    <t>ÚPR/5 - Oprava zlomených sloupů</t>
  </si>
  <si>
    <t>-	Sloupy v horní části dříku praskly vlivem dilatačních pohybů</t>
  </si>
  <si>
    <t>-	Podstojkovat příčný rám a sloup opatrně vyjmout</t>
  </si>
  <si>
    <t>-	Vyjmout a opravit vždy jednu stranu, po sestavení provést opravu na druhé straně</t>
  </si>
  <si>
    <t>-	POZOR ! Po vyjmutí sloupu přivolat projektanta. Dle aktuální situace bude zpřesněn technologický postup do styčné spáry rámu</t>
  </si>
  <si>
    <t>-	Nad hlavici sloupu vložit po celé ploše dvě teflonové destičky o síle 4 mm</t>
  </si>
  <si>
    <t>-	Otvory pro šrouby zvětšit na D+15 mm (otvory umožní dilatační pohyb)</t>
  </si>
  <si>
    <t>-	Při montáži matku podložit teflonovou podložkou</t>
  </si>
  <si>
    <t>-	Sloup po vyhřátí svařit speciální elektrodou, svar 6 mm, zkontrolovat a vybrousit</t>
  </si>
  <si>
    <t>-	Opravit i deformovanou borduru oblouku</t>
  </si>
  <si>
    <t>-	Mezi sloupy do oblouku vložit ocelové táhlo s napínákem</t>
  </si>
  <si>
    <t>-	Podrobný popis, viz. příloha B. Souhrnné technické zprávy</t>
  </si>
  <si>
    <t>KA04</t>
  </si>
  <si>
    <t>KA04 - Žulový lem revizního otvoru, dodávka a montáž</t>
  </si>
  <si>
    <t>ze 4 segmentů</t>
  </si>
  <si>
    <t>rozměry: 120/180 mm, otvor 1220/1100 mm</t>
  </si>
  <si>
    <t>kotvit do ŽB věnce, skrz ocelové trny, vzájemně skrz MC, viz. DETAIL 3 a UPR</t>
  </si>
  <si>
    <t>vnitřní horní nároži vyřezat 10/40 mm, do drážky vlepit gumový pásek</t>
  </si>
  <si>
    <t>vč. kotvících prvků a pasků</t>
  </si>
  <si>
    <t>provedení: jemné pemrlování</t>
  </si>
  <si>
    <t>KA05</t>
  </si>
  <si>
    <t>KA05 - Žulový lem revizního otvoru, dodávka a montáž</t>
  </si>
  <si>
    <t>rrozměry: 120/180 mm, otvor 430/1020 mm</t>
  </si>
  <si>
    <t>KA06</t>
  </si>
  <si>
    <t>KA06 - Žulový lem revizního otvoru, dodávka a montáž</t>
  </si>
  <si>
    <t>rozměry: 120/180 mm, otvor 450/450 mm</t>
  </si>
  <si>
    <t>KA07</t>
  </si>
  <si>
    <t>KA07 - Žulový vsazený práh, dodávka a montáž</t>
  </si>
  <si>
    <t>rozměry: 150/300/2600 mm - konce upravit</t>
  </si>
  <si>
    <t>KA08</t>
  </si>
  <si>
    <t>KA08 - Valounková žulová jímka pod chrličema - čtvercová , dodávka a montáž</t>
  </si>
  <si>
    <t>dle stávajících jímek</t>
  </si>
  <si>
    <t>rozměry: 600 x 600 x 300 mm</t>
  </si>
  <si>
    <t>"po obvodu lem z žulových desek  tl. 75 mm</t>
  </si>
  <si>
    <t>"</t>
  </si>
  <si>
    <t>uložit na maltové lože do připraveného výkopu, vzájemně skrz MC, následně zasypat a zhutnit</t>
  </si>
  <si>
    <t>KA09</t>
  </si>
  <si>
    <t>KA09 - Valounková žulová jímka pod chrličema - šestiúhelníková , dodávka a montáž</t>
  </si>
  <si>
    <t>998782101</t>
  </si>
  <si>
    <t>Přesun hmot pro obklady z kamene, výšky do 6 m</t>
  </si>
  <si>
    <t xml:space="preserve">43,44,45,46,47,48, : </t>
  </si>
  <si>
    <t>Součet: : 2,37000</t>
  </si>
  <si>
    <t>111101101</t>
  </si>
  <si>
    <t>Odstranění travin z celkové plochy do 0,1 ha</t>
  </si>
  <si>
    <t>ha</t>
  </si>
  <si>
    <t xml:space="preserve">(8,57+20,85)*0,8+23,14*0,8 : </t>
  </si>
  <si>
    <t xml:space="preserve">42,048*0,0001 : </t>
  </si>
  <si>
    <t>0,004</t>
  </si>
  <si>
    <t>115101201</t>
  </si>
  <si>
    <t>Čerpání vody na dopravní výšku do 10 m průměrný přítok do 500 l/min</t>
  </si>
  <si>
    <t>hod</t>
  </si>
  <si>
    <t>115101301</t>
  </si>
  <si>
    <t>Pohotovost čerpací soupravy pro dopravní výšku do 10 m přítok do 500 l/min</t>
  </si>
  <si>
    <t>den</t>
  </si>
  <si>
    <t>119001401</t>
  </si>
  <si>
    <t>Dočasné zajištění potrubí ocelového nebo litinového DN do 200</t>
  </si>
  <si>
    <t xml:space="preserve">8*1,5 : </t>
  </si>
  <si>
    <t>12</t>
  </si>
  <si>
    <t>119001412</t>
  </si>
  <si>
    <t>Dočasné zajištění potrubí betonového, ŽB nebo kameninového DN do 500</t>
  </si>
  <si>
    <t xml:space="preserve">1*1,5 : </t>
  </si>
  <si>
    <t>1,5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</si>
  <si>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</si>
  <si>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</si>
  <si>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</si>
  <si>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</si>
  <si>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 xml:space="preserve">88,453*0,3 : </t>
  </si>
  <si>
    <t>26,536</t>
  </si>
  <si>
    <t>121101101</t>
  </si>
  <si>
    <t>Sejmutí ornice s přemístěním na vzdálenost do 50 m</t>
  </si>
  <si>
    <t xml:space="preserve">42,048*0,2 : </t>
  </si>
  <si>
    <t>8,41</t>
  </si>
  <si>
    <t>132201212</t>
  </si>
  <si>
    <t>Hloubení rýh š do 2000 mm v hornině tř. 3 objemu do 1000 m3</t>
  </si>
  <si>
    <t xml:space="preserve">"řad 1 v souběhu" (1,74+1,14)*0,30+(1,14+0,98)*2,16+(0,98+1,10)*10,2 : </t>
  </si>
  <si>
    <t xml:space="preserve">"řad 2 v souběhu" (1,74+1,15)*0,30+(1,15+1,25)*7,02+(1,25+1,06)*18,16+(1,06+1,11)*2,69 : </t>
  </si>
  <si>
    <t xml:space="preserve">"řad 3 v souběhu" (1,11+1,01)*22,55+(1,01+1,05)*1,03+(1,05+1,10)*4,08 : </t>
  </si>
  <si>
    <t xml:space="preserve">"řad 4 v souběhu" (1,11+1,10)*2,93 : </t>
  </si>
  <si>
    <t xml:space="preserve">Mezisoučet : </t>
  </si>
  <si>
    <t xml:space="preserve">"řad 4 samostatně" (1,10+1,12)*20,21+(1,12+1,10)*3,07 : </t>
  </si>
  <si>
    <t xml:space="preserve">"odvodnění - odhadová hloubka uložení" (1,50+1,40)*28,5 : </t>
  </si>
  <si>
    <t xml:space="preserve">157,336*0,8*0,5 : </t>
  </si>
  <si>
    <t xml:space="preserve">51,682*0,8*0,5 : </t>
  </si>
  <si>
    <t xml:space="preserve">82,650*0,4*0,5 : </t>
  </si>
  <si>
    <t xml:space="preserve">"odpočet ornice" -0,2*0,8*(8,57+20,85)-0,2*0,8*23,14 : </t>
  </si>
  <si>
    <t xml:space="preserve">"odpočet povrchu kolonády - pravděpodobná tl. konstrukce 0,4m" -0,40*0,8*3,07-0,40*0,8*(4,09+3,07) : </t>
  </si>
  <si>
    <t xml:space="preserve">88,453*0,6 : </t>
  </si>
  <si>
    <t>53,072</t>
  </si>
  <si>
    <t>132201219</t>
  </si>
  <si>
    <t>Příplatek za lepivost k hloubení rýh š do 2000 mm v hornině tř. 3</t>
  </si>
  <si>
    <t>132301212</t>
  </si>
  <si>
    <t>Hloubení rýh š do 2000 mm v hornině tř. 4 objemu do 1000 m3</t>
  </si>
  <si>
    <t xml:space="preserve">88,453*0,4 : </t>
  </si>
  <si>
    <t>35,381</t>
  </si>
  <si>
    <t>132301219</t>
  </si>
  <si>
    <t>Příplatek za lepivost k hloubení rýh š do 2000 mm v hornině tř. 4</t>
  </si>
  <si>
    <t>151101101</t>
  </si>
  <si>
    <t>Zřízení příložného pažení a rozepření stěn rýh hl do 2 m</t>
  </si>
  <si>
    <t xml:space="preserve">(26,659+65,502+82,65)*0,5+51,682 : </t>
  </si>
  <si>
    <t>139,088</t>
  </si>
  <si>
    <t>151101111</t>
  </si>
  <si>
    <t>Odstranění příložného pažení a rozepření stěn rýh hl do 2 m</t>
  </si>
  <si>
    <t>Svislé přemístění výkopku z horniny tř. 1 až 4 hl výkopu do 2,5 m</t>
  </si>
  <si>
    <t>162401102</t>
  </si>
  <si>
    <t>Vodorovné přemístění do 2000 m výkopku/sypaniny z horniny tř. 1 až 4</t>
  </si>
  <si>
    <t xml:space="preserve">"mezideponie" 2*51,892 : </t>
  </si>
  <si>
    <t>103,784</t>
  </si>
  <si>
    <t>Vodorovné přemístění do 10000 m výkopku/sypaniny z horniny tř. 1 až 4</t>
  </si>
  <si>
    <t xml:space="preserve">88,453-51,892 : </t>
  </si>
  <si>
    <t>36,561</t>
  </si>
  <si>
    <t>162701109</t>
  </si>
  <si>
    <t>Příplatek k vodorovnému přemístění výkopku/sypaniny z horniny tř. 1 až 4 ZKD 1000 m přes 10000 m</t>
  </si>
  <si>
    <t xml:space="preserve">36,561*10 : </t>
  </si>
  <si>
    <t>365,61</t>
  </si>
  <si>
    <t>167101102</t>
  </si>
  <si>
    <t>Nakládání výkopku z hornin tř. 1 až 4 přes 100 m3</t>
  </si>
  <si>
    <t>171201201</t>
  </si>
  <si>
    <t>Uložení sypaniny na skládky</t>
  </si>
  <si>
    <t xml:space="preserve">36,561 : </t>
  </si>
  <si>
    <t>174101101</t>
  </si>
  <si>
    <t>Zásyp jam, šachet rýh nebo kolem objektů sypaninou se zhutněním</t>
  </si>
  <si>
    <t xml:space="preserve">"výkop celkem" 88,453 : </t>
  </si>
  <si>
    <t xml:space="preserve">"d90" -0,39*0,8*98,0 : </t>
  </si>
  <si>
    <t xml:space="preserve">"DN125 " -0,525*0,4*28,5 : </t>
  </si>
  <si>
    <t xml:space="preserve">Součet : </t>
  </si>
  <si>
    <t>51,892</t>
  </si>
  <si>
    <t>175101101</t>
  </si>
  <si>
    <t>Obsyp potrubí bez prohození sypaniny z hornin tř. 1 až 4 uloženým do 3 m od kraje výkopu</t>
  </si>
  <si>
    <t xml:space="preserve">"d90" 0,29*0,8*98,0 : </t>
  </si>
  <si>
    <t xml:space="preserve">"DN125 " 0,425*0,4*28,5 : </t>
  </si>
  <si>
    <t>27,581</t>
  </si>
  <si>
    <t>180402112</t>
  </si>
  <si>
    <t>Založení trávníku parkového výsevem svah do 1:2</t>
  </si>
  <si>
    <t>181301103</t>
  </si>
  <si>
    <t>Rozprostření ornice tl vrstvy do 200 mm pl do 500 m2 v rovině nebo ve svahu do 1:5</t>
  </si>
  <si>
    <t xml:space="preserve">36,561*1,9 : </t>
  </si>
  <si>
    <t>69,466</t>
  </si>
  <si>
    <t>00572420R</t>
  </si>
  <si>
    <t xml:space="preserve">Směs travní parková . dekorativní </t>
  </si>
  <si>
    <t xml:space="preserve">42,048*0,03*1,08 : </t>
  </si>
  <si>
    <t>1,362</t>
  </si>
  <si>
    <t>583312014</t>
  </si>
  <si>
    <t>Kamenivo těžené frakce  0/4  B</t>
  </si>
  <si>
    <t xml:space="preserve">27,581*1,01*1,1*1,89 : </t>
  </si>
  <si>
    <t>57,914</t>
  </si>
  <si>
    <t>451573111</t>
  </si>
  <si>
    <t>Lože pod potrubí otevřený výkop ze štěrkopísku</t>
  </si>
  <si>
    <t xml:space="preserve">"d90" 0,1*0,8*98,0 : </t>
  </si>
  <si>
    <t xml:space="preserve">"DN125 " 0,1*0,4*28,5 : </t>
  </si>
  <si>
    <t>8,98</t>
  </si>
  <si>
    <t>452313121</t>
  </si>
  <si>
    <t>Podkladní bloky z betonu prostého tř. C 8/10 otevřený výkop</t>
  </si>
  <si>
    <t xml:space="preserve">0,5*0,7*0,5*2 : </t>
  </si>
  <si>
    <t>0,35</t>
  </si>
  <si>
    <t>452353101</t>
  </si>
  <si>
    <t>Bednění podkladních bloků otevřený výkop</t>
  </si>
  <si>
    <t xml:space="preserve">(0,5+0,7)*2*0,5*2 : </t>
  </si>
  <si>
    <t>2,4</t>
  </si>
  <si>
    <t>871313121</t>
  </si>
  <si>
    <t>Montáž trub z plastu, gumový kroužek, DN 150</t>
  </si>
  <si>
    <t>877313123</t>
  </si>
  <si>
    <t>Montáž tvarovek jednoos. plast. gum.kroužek DN 150</t>
  </si>
  <si>
    <t>892241111</t>
  </si>
  <si>
    <t>Tlaková zkouška vodovodního potrubí do 80</t>
  </si>
  <si>
    <t>892372111</t>
  </si>
  <si>
    <t>Zabezpečení konců vodovodního potrubí DN do 300 při tlakových zkouškách</t>
  </si>
  <si>
    <t>892233111</t>
  </si>
  <si>
    <t>Proplach a desinfekce vodovodního potrubí DN od 40 do 70</t>
  </si>
  <si>
    <t>892571111</t>
  </si>
  <si>
    <t>Zkouška těsnosti kanalizace DN do 200, vodou</t>
  </si>
  <si>
    <t>892581111</t>
  </si>
  <si>
    <t>Zkouška těsnosti kanalizace DN do 300, vodou</t>
  </si>
  <si>
    <t>892573111</t>
  </si>
  <si>
    <t>Zabezpečení konců kanal. potrubí DN do 200, vodou</t>
  </si>
  <si>
    <t>úsek</t>
  </si>
  <si>
    <t>733184102</t>
  </si>
  <si>
    <t>Montáž předizolovaného potrubí DN 25 mm, vnější průměr předizolovaného potrubí D 90 mm</t>
  </si>
  <si>
    <t>552715001</t>
  </si>
  <si>
    <t>dod+mtž spojky a kolena předizolovaného potrubí dim. 26/90 mm</t>
  </si>
  <si>
    <t xml:space="preserve">"K 45st." 3 : </t>
  </si>
  <si>
    <t xml:space="preserve">"K 90st." 4 : </t>
  </si>
  <si>
    <t xml:space="preserve">"spojky potrubí" 20 : </t>
  </si>
  <si>
    <t>286147910R</t>
  </si>
  <si>
    <t>trubka plastová kanalizační PP; hladká, s hrdlem; Sn 8 kN/m2; D = 125,0 mm; s = 3,90 mm; l =5 000mm</t>
  </si>
  <si>
    <t xml:space="preserve">28,5*1,093/5 : </t>
  </si>
  <si>
    <t>6,23</t>
  </si>
  <si>
    <t>28656141R</t>
  </si>
  <si>
    <t>koleno PP; 45,0 °; DN 125,0 mm; s 1 hrdlem; spoj násuvný</t>
  </si>
  <si>
    <t xml:space="preserve">1*1,015 : </t>
  </si>
  <si>
    <t>1,015</t>
  </si>
  <si>
    <t>28656151R</t>
  </si>
  <si>
    <t>koleno PP; 87,0 °; DN 125,0 mm; s 1 hrdlem; spoj násuvný</t>
  </si>
  <si>
    <t>552711031</t>
  </si>
  <si>
    <t>potrubí předizolované dimenze 26/90 (podrobná technická specifikace viz PD)</t>
  </si>
  <si>
    <t xml:space="preserve">98,0*1,03 : </t>
  </si>
  <si>
    <t>100,94</t>
  </si>
  <si>
    <t>991908R</t>
  </si>
  <si>
    <t>Napojení potrubí na stávající rozvody</t>
  </si>
  <si>
    <t>998276101</t>
  </si>
  <si>
    <t>Přesun hmot pro trubní vedení z trub z plastických hmot otevřený výkop</t>
  </si>
  <si>
    <t>210220022</t>
  </si>
  <si>
    <t>Vedení uzemňovací v zemi FeZn, D 8 - 10 mm, včetně drátu FeZn 10 mm</t>
  </si>
  <si>
    <t>včetně montáže svorek spojovacích, odbočných, upevňovacích a spojovacího materiálu.</t>
  </si>
  <si>
    <t>210800012</t>
  </si>
  <si>
    <t>Montáž měděných vodičů CYY 2,5 mm2 uložených v trubkách nebo lištách</t>
  </si>
  <si>
    <t>34140824</t>
  </si>
  <si>
    <t>Vodič silový pevné uložení CY H07 V-U 2,50 mm2</t>
  </si>
  <si>
    <t>460010024</t>
  </si>
  <si>
    <t>Vytýčení kabelové trasy v zastavěném prostoru</t>
  </si>
  <si>
    <t>km</t>
  </si>
  <si>
    <t>460200263</t>
  </si>
  <si>
    <t>Výkop kabelové rýhy 50/80 cm  hor.3, ruční výkop rýhy</t>
  </si>
  <si>
    <t>460420022</t>
  </si>
  <si>
    <t>Zřízení kabelového lože v rýze š. do 65 cm z písku, lože tloušťky 15 cm</t>
  </si>
  <si>
    <t>460490012</t>
  </si>
  <si>
    <t>Zakrytí potrubí výstražnou fólií PVC š 33cm</t>
  </si>
  <si>
    <t>Fólie výstražná z PVC, šířka 33 cm, fólie PVC šířka 33 cm</t>
  </si>
  <si>
    <t>R-položka</t>
  </si>
  <si>
    <t>POL12_1</t>
  </si>
  <si>
    <t>460510022</t>
  </si>
  <si>
    <t>Kabelový prostup z plast.trub, DN do 15 cm</t>
  </si>
  <si>
    <t>460560163</t>
  </si>
  <si>
    <t>Zásyp rýh ručně šířky 35 cm, hloubky 80 cm, z horniny třídy 3</t>
  </si>
  <si>
    <t>980107111</t>
  </si>
  <si>
    <t>Zkouška zhutnění zásypu</t>
  </si>
  <si>
    <t>3457114724R</t>
  </si>
  <si>
    <t>trubka kabelová tuhá dvouplášťová korugovaná chránička</t>
  </si>
  <si>
    <t>trubka kabelová tuhá dvouplášťová korugovaná chránička; vnější i vnitřní plášť z HDPE, vysoká pevnost; vnější pr.= 110,0 mm; vnitřní pr.= 94,0 mm; mezní hodnota zatížení 450 N/5 cm; teplot.rozsah -45 až 60 °C; stupeň hořlavosti A1; mat. bezhalogenový; IP 40, při použití těsnicího kroužku IP 67</t>
  </si>
  <si>
    <t xml:space="preserve">"červená chránička pro kabel NN" 60,0 : </t>
  </si>
  <si>
    <t xml:space="preserve">"žlutá chránička pro datový kabel" 60,0 : </t>
  </si>
  <si>
    <t>120</t>
  </si>
  <si>
    <t>012103000</t>
  </si>
  <si>
    <t>Geodetické práce před výstavbou</t>
  </si>
  <si>
    <t>soubor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</si>
  <si>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</si>
  <si>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</si>
  <si>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</si>
  <si>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</si>
  <si>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</si>
  <si>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</si>
  <si>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230191005</t>
  </si>
  <si>
    <t>Uložení chráničky ve výkopu PE 50x3,0mm</t>
  </si>
  <si>
    <t>3457114701R</t>
  </si>
  <si>
    <t xml:space="preserve">Trubka kabelová chránička 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</si>
  <si>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</si>
  <si>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110*1,1</t>
  </si>
  <si>
    <t>345711311</t>
  </si>
  <si>
    <t>Trubka elektro.ocelová bez závitu  6216E</t>
  </si>
  <si>
    <t>210010052</t>
  </si>
  <si>
    <t>Trubka oc.závitová ulož.volně/pod omítku, 16 mm</t>
  </si>
  <si>
    <t>5531200660</t>
  </si>
  <si>
    <t>Příchytka OMEGA 5220 ZNM S, d kabelu 18 - 21 mm, průřez 250 - 350 mm</t>
  </si>
  <si>
    <t>222261252</t>
  </si>
  <si>
    <t>Příchytka kabelová 7-16 mm</t>
  </si>
  <si>
    <t>210800507</t>
  </si>
  <si>
    <t>Vodič H07V-U (CY) 6 mm2 uložený v trubkách, včetně dodávky vodiče CY 6</t>
  </si>
  <si>
    <t>220270325</t>
  </si>
  <si>
    <t>Zatažení vodiče CY, CYA  6 mm2 do trubek/lišt</t>
  </si>
  <si>
    <t>210810006</t>
  </si>
  <si>
    <t>Kabel CYKY-m 750 V 3 x 2,5 mm2 volně uložený, včetně dodávky kabelu</t>
  </si>
  <si>
    <t>210810017</t>
  </si>
  <si>
    <t>Kabel CYKY-m 750 V 5 žil,4 až 25 mm2,volně uložený, včetně dodávky kabelu 5x4 mm2</t>
  </si>
  <si>
    <t>210220021</t>
  </si>
  <si>
    <t>Vedení uzemňovací v zemi FeZn do 120 mm2 vč.svorek, včetně pásku FeZn 30 x 4 mm</t>
  </si>
  <si>
    <t>210100001</t>
  </si>
  <si>
    <t>Ukončení vodičů v rozvaděči + zapojení do 2,5 mm2</t>
  </si>
  <si>
    <t>210100002</t>
  </si>
  <si>
    <t>Ukončení vodičů v rozvaděči + zapojení do 6 mm2</t>
  </si>
  <si>
    <t>210-01</t>
  </si>
  <si>
    <t>Jistič PL7-B16/3 do rozvaděče R-ČS - dodávka a montáž</t>
  </si>
  <si>
    <t>210-02</t>
  </si>
  <si>
    <t>Proudový chránič PF7-25/4/003  V R-ČS - dodávka a montáž</t>
  </si>
  <si>
    <t>210-03</t>
  </si>
  <si>
    <t>Proudový chrán. s nadproud. ochr. PFL7-16/1N/B/RO3, dodávka a montáž</t>
  </si>
  <si>
    <t>210-04</t>
  </si>
  <si>
    <t>Zásuvka s ochr. kolíkem a víčkem 16A, 230V, IP54, VAR, dodávka a montáž</t>
  </si>
  <si>
    <t>210800526</t>
  </si>
  <si>
    <t>Vodič H07V-U (CY) 4 mm2 uložený volně, včetně dodávky vodiče CY 4</t>
  </si>
  <si>
    <t>002-01</t>
  </si>
  <si>
    <t>S1-světlomet LED 19,1W,230V,3000K,Spot</t>
  </si>
  <si>
    <t>002-02</t>
  </si>
  <si>
    <t>-rámeček + držák, příslušenství</t>
  </si>
  <si>
    <t>002-03</t>
  </si>
  <si>
    <t>-clona proti oslnění</t>
  </si>
  <si>
    <t>002-04</t>
  </si>
  <si>
    <t>S2-světlomet LED 19,1W,230V,3000K,Wide flod</t>
  </si>
  <si>
    <t>002-05</t>
  </si>
  <si>
    <t>S3-stávající závěsné svítidlo - koule</t>
  </si>
  <si>
    <t>002-06</t>
  </si>
  <si>
    <t>-světelný zdroj LED s paticí E27,20W, Parathom CLA FR 150 non-dim 20W/827,  E27,2452 Lumen</t>
  </si>
  <si>
    <t>002-07</t>
  </si>
  <si>
    <t>S3-repase svítidla, vyčistění, úprava</t>
  </si>
  <si>
    <t>003-01</t>
  </si>
  <si>
    <t>R-SK rozvaděč osvětlení Sadové kolonády</t>
  </si>
  <si>
    <t>004-01</t>
  </si>
  <si>
    <t>Nosná konstrukce do 5 kg - světlomety</t>
  </si>
  <si>
    <t>004-02</t>
  </si>
  <si>
    <t>Nosná konstrukce do 10 kg - rozvaděč</t>
  </si>
  <si>
    <t>Pol__26</t>
  </si>
  <si>
    <t>Výsuvný modul se zásuvkami 1x16A,400V + 2x16A,230V, IP67</t>
  </si>
  <si>
    <t>460420353</t>
  </si>
  <si>
    <t>Zřízení lože,kryt cihly na š.45 cm,zásyp 5cm,štěrk, lože a zásyp ze štěrkopísku</t>
  </si>
  <si>
    <t>460620013</t>
  </si>
  <si>
    <t>Provizorní úprava terénu v přírodní hornině 3, ruční vyrovnání a zhutnění</t>
  </si>
  <si>
    <t>460570163</t>
  </si>
  <si>
    <t>Zához rýhy 35/80 cm, hornina třídy 3, se zhutněním</t>
  </si>
  <si>
    <t>460200163</t>
  </si>
  <si>
    <t>Výkop kabelové rýhy 35/80 cm  hor.3, ruční výkop rýhy</t>
  </si>
  <si>
    <t>460-01</t>
  </si>
  <si>
    <t>Betonový základ pro výsuvný modul se zásuvkami</t>
  </si>
  <si>
    <t>460-02</t>
  </si>
  <si>
    <t>Výkop sondy</t>
  </si>
  <si>
    <t>005231010R</t>
  </si>
  <si>
    <t>Revize</t>
  </si>
  <si>
    <t>náklady spojené s provedením všech technickými normami předepsaných zkoušek a revizí stavebních konstrukcí nebo stavebních prací.</t>
  </si>
  <si>
    <t>výchozí revize vč. zprávy : 1</t>
  </si>
  <si>
    <t>001-01</t>
  </si>
  <si>
    <t>Venkovní IP kamera s infra přísvitem</t>
  </si>
  <si>
    <t>001-02</t>
  </si>
  <si>
    <t>Držák venkovní kamery</t>
  </si>
  <si>
    <t>001-04</t>
  </si>
  <si>
    <t>Switch PoE 8p.</t>
  </si>
  <si>
    <t>345710540</t>
  </si>
  <si>
    <t>Trubka elektroinstal. ohebná  2316E/LPE-1</t>
  </si>
  <si>
    <t>222260551</t>
  </si>
  <si>
    <t>Trubka plast.ohebná 16 pod omítku vč.drážky</t>
  </si>
  <si>
    <t>analogicky vedení trubky : 200</t>
  </si>
  <si>
    <t>222270241</t>
  </si>
  <si>
    <t>Up 2x0,5 v trubce, nevýrobní objekty</t>
  </si>
  <si>
    <t>34140610</t>
  </si>
  <si>
    <t>Vodič sdělovací Up Cu plochý 2 x 0,50 mm</t>
  </si>
  <si>
    <t>Kabel UTP 4 x 2 x 0,5 cat.6 : 250</t>
  </si>
  <si>
    <t>001-06</t>
  </si>
  <si>
    <t>Drobný instalační materiál</t>
  </si>
  <si>
    <t>Reproduktor do vlhka, černý s transformátorem, dodávka a montáž</t>
  </si>
  <si>
    <t>210810041</t>
  </si>
  <si>
    <t>Kabel CYKY-m 750 V 2 x 1,5 mm2 pevně uložený, včetně dodávky kabelu</t>
  </si>
  <si>
    <t>Zesilovač 100V s IP bstupem</t>
  </si>
  <si>
    <t>Montáž slaboproudé kabeláže</t>
  </si>
  <si>
    <t>003-02</t>
  </si>
  <si>
    <t>Instalace a oživení kamerového systému CCTV</t>
  </si>
  <si>
    <t>003-03</t>
  </si>
  <si>
    <t>Instalace a oživení ozvučení</t>
  </si>
  <si>
    <t>003-04</t>
  </si>
  <si>
    <t>Stavební přípomoce</t>
  </si>
  <si>
    <t>003-05</t>
  </si>
  <si>
    <t>Projekt skutečného stavu</t>
  </si>
  <si>
    <t>003-06</t>
  </si>
  <si>
    <t>003-07</t>
  </si>
  <si>
    <t>Doprava, produkce</t>
  </si>
  <si>
    <t>003-08</t>
  </si>
  <si>
    <t>Předání, zaškolení</t>
  </si>
  <si>
    <t>113107620</t>
  </si>
  <si>
    <t>Odstranění podkladu nad 50 m2,kam.drcené tl.20 cm</t>
  </si>
  <si>
    <t>ÚPR/20 - nová zádlažba v mramorové mozaice : 280</t>
  </si>
  <si>
    <t>113108312</t>
  </si>
  <si>
    <t>Odstranění asfaltové vrstvy pl. do 50 m2, tl.12 cm</t>
  </si>
  <si>
    <t>ÚPR/21 - oprava : 4</t>
  </si>
  <si>
    <t>ÚPR/20 - nová zádlažba v mramorové mozaice : 280*1,1</t>
  </si>
  <si>
    <t>ÚPR/21 - oprava : 4*1,1</t>
  </si>
  <si>
    <t>KA10</t>
  </si>
  <si>
    <t>KA10 - žulový obrubník 30x15 cm - béžová žula, lom Mrákotín (standard)</t>
  </si>
  <si>
    <t>919735113</t>
  </si>
  <si>
    <t>Řezání stávajícího živičného krytu tl. 10 - 15 cm</t>
  </si>
  <si>
    <t>předpoklad : 20</t>
  </si>
  <si>
    <t>998223011</t>
  </si>
  <si>
    <t>Přesun hmot, pozemní komunikace, kryt dlážděný</t>
  </si>
  <si>
    <t xml:space="preserve">4,5,6,7,8, : </t>
  </si>
  <si>
    <t>Součet: : 177,99130</t>
  </si>
  <si>
    <t xml:space="preserve">1,2, : </t>
  </si>
  <si>
    <t>Součet: : 197,12000</t>
  </si>
  <si>
    <t>Součet: : 3942,40000</t>
  </si>
  <si>
    <t>979990112</t>
  </si>
  <si>
    <t>Poplatek za skládku suti-obal.kam.-asfalt do 30x30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</si>
</sst>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40</v>
      </c>
    </row>
    <row r="2" spans="1:7" ht="57.75" customHeight="1">
      <c r="A2" s="199" t="s">
        <v>41</v>
      </c>
      <c r="B2" s="199"/>
      <c r="C2" s="199"/>
      <c r="D2" s="199"/>
      <c r="E2" s="199"/>
      <c r="F2" s="199"/>
      <c r="G2" s="199"/>
    </row>
  </sheetData>
  <sheetProtection algorithmName="SHA-512" hashValue="NuesdcmOw+wXUZjZxHws2lxMDGalY51CVieMQfbdo8CrTaXoHZEfv2cuuUBjrB6EBJTlQYehNNnDZTtFD+yLhw==" saltValue="Z9loYKtbw9lIgCK3WfFZp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98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38</v>
      </c>
      <c r="B1" s="209" t="s">
        <v>4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>
      <c r="A2" s="3"/>
      <c r="B2" s="76" t="s">
        <v>24</v>
      </c>
      <c r="C2" s="77"/>
      <c r="D2" s="78" t="s">
        <v>43</v>
      </c>
      <c r="E2" s="218" t="s">
        <v>44</v>
      </c>
      <c r="F2" s="219"/>
      <c r="G2" s="219"/>
      <c r="H2" s="219"/>
      <c r="I2" s="219"/>
      <c r="J2" s="220"/>
      <c r="O2" s="2"/>
    </row>
    <row r="3" spans="1:15" ht="27" hidden="1" customHeight="1">
      <c r="A3" s="3"/>
      <c r="B3" s="79"/>
      <c r="C3" s="77"/>
      <c r="D3" s="80"/>
      <c r="E3" s="221"/>
      <c r="F3" s="222"/>
      <c r="G3" s="222"/>
      <c r="H3" s="222"/>
      <c r="I3" s="222"/>
      <c r="J3" s="223"/>
    </row>
    <row r="4" spans="1:15" ht="23.25" customHeight="1">
      <c r="A4" s="3"/>
      <c r="B4" s="81"/>
      <c r="C4" s="82"/>
      <c r="D4" s="83"/>
      <c r="E4" s="231"/>
      <c r="F4" s="231"/>
      <c r="G4" s="231"/>
      <c r="H4" s="231"/>
      <c r="I4" s="231"/>
      <c r="J4" s="232"/>
    </row>
    <row r="5" spans="1:15" ht="24" customHeight="1">
      <c r="A5" s="3"/>
      <c r="B5" s="44" t="s">
        <v>23</v>
      </c>
      <c r="C5" s="4"/>
      <c r="D5" s="84" t="s">
        <v>45</v>
      </c>
      <c r="E5" s="24"/>
      <c r="F5" s="24"/>
      <c r="G5" s="24"/>
      <c r="H5" s="26" t="s">
        <v>42</v>
      </c>
      <c r="I5" s="84" t="s">
        <v>49</v>
      </c>
      <c r="J5" s="10"/>
    </row>
    <row r="6" spans="1:15" ht="15.75" customHeight="1">
      <c r="A6" s="3"/>
      <c r="B6" s="38"/>
      <c r="C6" s="24"/>
      <c r="D6" s="84" t="s">
        <v>46</v>
      </c>
      <c r="E6" s="24"/>
      <c r="F6" s="24"/>
      <c r="G6" s="24"/>
      <c r="H6" s="26" t="s">
        <v>36</v>
      </c>
      <c r="I6" s="84" t="s">
        <v>50</v>
      </c>
      <c r="J6" s="10"/>
    </row>
    <row r="7" spans="1:15" ht="15.75" customHeight="1">
      <c r="A7" s="3"/>
      <c r="B7" s="39"/>
      <c r="C7" s="25"/>
      <c r="D7" s="86" t="s">
        <v>48</v>
      </c>
      <c r="E7" s="85" t="s">
        <v>47</v>
      </c>
      <c r="F7" s="31"/>
      <c r="G7" s="31"/>
      <c r="H7" s="33"/>
      <c r="I7" s="31"/>
      <c r="J7" s="48"/>
    </row>
    <row r="8" spans="1:15" ht="24" hidden="1" customHeight="1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>
      <c r="A11" s="3"/>
      <c r="B11" s="44" t="s">
        <v>20</v>
      </c>
      <c r="C11" s="4"/>
      <c r="D11" s="225"/>
      <c r="E11" s="225"/>
      <c r="F11" s="225"/>
      <c r="G11" s="225"/>
      <c r="H11" s="26" t="s">
        <v>42</v>
      </c>
      <c r="I11" s="88"/>
      <c r="J11" s="10"/>
    </row>
    <row r="12" spans="1:15" ht="15.75" customHeight="1">
      <c r="A12" s="3"/>
      <c r="B12" s="38"/>
      <c r="C12" s="24"/>
      <c r="D12" s="230"/>
      <c r="E12" s="230"/>
      <c r="F12" s="230"/>
      <c r="G12" s="230"/>
      <c r="H12" s="26" t="s">
        <v>36</v>
      </c>
      <c r="I12" s="88"/>
      <c r="J12" s="10"/>
    </row>
    <row r="13" spans="1:15" ht="15.75" customHeight="1">
      <c r="A13" s="3"/>
      <c r="B13" s="39"/>
      <c r="C13" s="25"/>
      <c r="D13" s="87"/>
      <c r="E13" s="233"/>
      <c r="F13" s="234"/>
      <c r="G13" s="234"/>
      <c r="H13" s="27"/>
      <c r="I13" s="31"/>
      <c r="J13" s="48"/>
    </row>
    <row r="14" spans="1:15" ht="24" customHeight="1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>
      <c r="A15" s="3"/>
      <c r="B15" s="49" t="s">
        <v>34</v>
      </c>
      <c r="C15" s="69"/>
      <c r="D15" s="50"/>
      <c r="E15" s="224"/>
      <c r="F15" s="224"/>
      <c r="G15" s="226"/>
      <c r="H15" s="226"/>
      <c r="I15" s="226" t="s">
        <v>31</v>
      </c>
      <c r="J15" s="227"/>
    </row>
    <row r="16" spans="1:15" ht="23.25" customHeight="1">
      <c r="A16" s="140" t="s">
        <v>26</v>
      </c>
      <c r="B16" s="54" t="s">
        <v>26</v>
      </c>
      <c r="C16" s="55"/>
      <c r="D16" s="56"/>
      <c r="E16" s="215"/>
      <c r="F16" s="216"/>
      <c r="G16" s="215"/>
      <c r="H16" s="216"/>
      <c r="I16" s="215">
        <f>SUMIF(F58:F94,A16,I58:I94)+SUMIF(F58:F94,"PSU",I58:I94)</f>
        <v>0</v>
      </c>
      <c r="J16" s="217"/>
    </row>
    <row r="17" spans="1:10" ht="23.25" customHeight="1">
      <c r="A17" s="140" t="s">
        <v>27</v>
      </c>
      <c r="B17" s="54" t="s">
        <v>27</v>
      </c>
      <c r="C17" s="55"/>
      <c r="D17" s="56"/>
      <c r="E17" s="215"/>
      <c r="F17" s="216"/>
      <c r="G17" s="215"/>
      <c r="H17" s="216"/>
      <c r="I17" s="215">
        <f>SUMIF(F58:F94,A17,I58:I94)</f>
        <v>0</v>
      </c>
      <c r="J17" s="217"/>
    </row>
    <row r="18" spans="1:10" ht="23.25" customHeight="1">
      <c r="A18" s="140" t="s">
        <v>28</v>
      </c>
      <c r="B18" s="54" t="s">
        <v>28</v>
      </c>
      <c r="C18" s="55"/>
      <c r="D18" s="56"/>
      <c r="E18" s="215"/>
      <c r="F18" s="216"/>
      <c r="G18" s="215"/>
      <c r="H18" s="216"/>
      <c r="I18" s="215">
        <f>SUMIF(F58:F94,A18,I58:I94)</f>
        <v>0</v>
      </c>
      <c r="J18" s="217"/>
    </row>
    <row r="19" spans="1:10" ht="23.25" customHeight="1">
      <c r="A19" s="140" t="s">
        <v>144</v>
      </c>
      <c r="B19" s="54" t="s">
        <v>29</v>
      </c>
      <c r="C19" s="55"/>
      <c r="D19" s="56"/>
      <c r="E19" s="215"/>
      <c r="F19" s="216"/>
      <c r="G19" s="215"/>
      <c r="H19" s="216"/>
      <c r="I19" s="215">
        <f>SUMIF(F58:F94,A19,I58:I94)</f>
        <v>0</v>
      </c>
      <c r="J19" s="217"/>
    </row>
    <row r="20" spans="1:10" ht="23.25" customHeight="1">
      <c r="A20" s="140" t="s">
        <v>145</v>
      </c>
      <c r="B20" s="54" t="s">
        <v>30</v>
      </c>
      <c r="C20" s="55"/>
      <c r="D20" s="56"/>
      <c r="E20" s="215"/>
      <c r="F20" s="216"/>
      <c r="G20" s="215"/>
      <c r="H20" s="216"/>
      <c r="I20" s="215">
        <f>SUMIF(F58:F94,A20,I58:I94)</f>
        <v>0</v>
      </c>
      <c r="J20" s="217"/>
    </row>
    <row r="21" spans="1:10" ht="23.25" customHeight="1">
      <c r="A21" s="3"/>
      <c r="B21" s="71" t="s">
        <v>31</v>
      </c>
      <c r="C21" s="72"/>
      <c r="D21" s="73"/>
      <c r="E21" s="228"/>
      <c r="F21" s="229"/>
      <c r="G21" s="228"/>
      <c r="H21" s="229"/>
      <c r="I21" s="228">
        <f>SUM(I16:J20)</f>
        <v>0</v>
      </c>
      <c r="J21" s="240"/>
    </row>
    <row r="22" spans="1:10" ht="33" customHeight="1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238">
        <f>ZakladDPHSniVypocet</f>
        <v>0</v>
      </c>
      <c r="H23" s="239"/>
      <c r="I23" s="239"/>
      <c r="J23" s="59" t="str">
        <f t="shared" ref="J23:J28" si="0">Mena</f>
        <v>CZK</v>
      </c>
    </row>
    <row r="24" spans="1:10" ht="23.25" customHeight="1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236">
        <f>IF(A24&gt;50, ROUNDUP(A23, 0), ROUNDDOWN(A23, 0))</f>
        <v>0</v>
      </c>
      <c r="H24" s="237"/>
      <c r="I24" s="237"/>
      <c r="J24" s="59" t="str">
        <f t="shared" si="0"/>
        <v>CZK</v>
      </c>
    </row>
    <row r="25" spans="1:10" ht="23.25" customHeight="1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238">
        <f>ZakladDPHZaklVypocet</f>
        <v>0</v>
      </c>
      <c r="H25" s="239"/>
      <c r="I25" s="239"/>
      <c r="J25" s="59" t="str">
        <f t="shared" si="0"/>
        <v>CZK</v>
      </c>
    </row>
    <row r="26" spans="1:10" ht="23.25" customHeight="1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12">
        <f>IF(A26&gt;50, ROUNDUP(A25, 0), ROUNDDOWN(A25, 0))</f>
        <v>0</v>
      </c>
      <c r="H26" s="213"/>
      <c r="I26" s="213"/>
      <c r="J26" s="53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14">
        <f>CenaCelkem-(ZakladDPHSni+DPHSni+ZakladDPHZakl+DPHZakl)</f>
        <v>0</v>
      </c>
      <c r="H27" s="214"/>
      <c r="I27" s="214"/>
      <c r="J27" s="60" t="str">
        <f t="shared" si="0"/>
        <v>CZK</v>
      </c>
    </row>
    <row r="28" spans="1:10" ht="27.75" hidden="1" customHeight="1" thickBot="1">
      <c r="A28" s="3"/>
      <c r="B28" s="117" t="s">
        <v>25</v>
      </c>
      <c r="C28" s="118"/>
      <c r="D28" s="118"/>
      <c r="E28" s="119"/>
      <c r="F28" s="120"/>
      <c r="G28" s="242">
        <f>ZakladDPHSniVypocet+ZakladDPHZaklVypocet</f>
        <v>0</v>
      </c>
      <c r="H28" s="242"/>
      <c r="I28" s="242"/>
      <c r="J28" s="121" t="str">
        <f t="shared" si="0"/>
        <v>CZK</v>
      </c>
    </row>
    <row r="29" spans="1:10" ht="27.75" customHeight="1" thickBot="1">
      <c r="A29" s="3">
        <f>(A27-INT(A27))*100</f>
        <v>0</v>
      </c>
      <c r="B29" s="117" t="s">
        <v>37</v>
      </c>
      <c r="C29" s="122"/>
      <c r="D29" s="122"/>
      <c r="E29" s="122"/>
      <c r="F29" s="122"/>
      <c r="G29" s="241">
        <f>IF(A29&gt;50, ROUNDUP(A27, 0), ROUNDDOWN(A27, 0))</f>
        <v>0</v>
      </c>
      <c r="H29" s="241"/>
      <c r="I29" s="241"/>
      <c r="J29" s="123" t="s">
        <v>73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43585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3"/>
      <c r="E34" s="244"/>
      <c r="F34" s="29"/>
      <c r="G34" s="243"/>
      <c r="H34" s="244"/>
      <c r="I34" s="244"/>
      <c r="J34" s="35"/>
    </row>
    <row r="35" spans="1:10" ht="12.75" customHeight="1">
      <c r="A35" s="3"/>
      <c r="B35" s="3"/>
      <c r="C35" s="4"/>
      <c r="D35" s="235" t="s">
        <v>2</v>
      </c>
      <c r="E35" s="235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>
      <c r="A39" s="93">
        <v>1</v>
      </c>
      <c r="B39" s="103" t="s">
        <v>51</v>
      </c>
      <c r="C39" s="202"/>
      <c r="D39" s="203"/>
      <c r="E39" s="203"/>
      <c r="F39" s="104">
        <f>'SO 00 01 Naklady'!AE28+'SO 01 01 Pol'!AE568+'SO 01 02 Pol'!AE174+'SO 01 03 Pol'!AE218+'SO 01 03X Pol'!AE267+'SO 01 04 Pol'!AE163+'SO 01 05 Pol'!AE58+'SO 01 06 Pol'!AE34+'SO 01 07 Pol'!AE61</f>
        <v>0</v>
      </c>
      <c r="G39" s="105">
        <f>'SO 00 01 Naklady'!AF28+'SO 01 01 Pol'!AF568+'SO 01 02 Pol'!AF174+'SO 01 03 Pol'!AF218+'SO 01 03X Pol'!AF267+'SO 01 04 Pol'!AF163+'SO 01 05 Pol'!AF58+'SO 01 06 Pol'!AF34+'SO 01 07 Pol'!AF61</f>
        <v>0</v>
      </c>
      <c r="H39" s="106">
        <f t="shared" ref="H39:H50" si="1">(F39*SazbaDPH1/100)+(G39*SazbaDPH2/100)</f>
        <v>0</v>
      </c>
      <c r="I39" s="106">
        <f t="shared" ref="I39:I50" si="2">F39+G39+H39</f>
        <v>0</v>
      </c>
      <c r="J39" s="107" t="str">
        <f t="shared" ref="J39:J50" si="3">IF(CenaCelkemVypocet=0,"",I39/CenaCelkemVypocet*100)</f>
        <v/>
      </c>
    </row>
    <row r="40" spans="1:10" ht="25.5" customHeight="1">
      <c r="A40" s="93">
        <v>2</v>
      </c>
      <c r="B40" s="108" t="s">
        <v>52</v>
      </c>
      <c r="C40" s="207" t="s">
        <v>53</v>
      </c>
      <c r="D40" s="208"/>
      <c r="E40" s="208"/>
      <c r="F40" s="109">
        <f>'SO 00 01 Naklady'!AE28</f>
        <v>0</v>
      </c>
      <c r="G40" s="110">
        <f>'SO 00 01 Naklady'!AF28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>
      <c r="A41" s="93">
        <v>3</v>
      </c>
      <c r="B41" s="112" t="s">
        <v>54</v>
      </c>
      <c r="C41" s="202" t="s">
        <v>53</v>
      </c>
      <c r="D41" s="203"/>
      <c r="E41" s="203"/>
      <c r="F41" s="113">
        <f>'SO 00 01 Naklady'!AE28</f>
        <v>0</v>
      </c>
      <c r="G41" s="106">
        <f>'SO 00 01 Naklady'!AF28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>
      <c r="A42" s="93">
        <v>2</v>
      </c>
      <c r="B42" s="108" t="s">
        <v>55</v>
      </c>
      <c r="C42" s="207" t="s">
        <v>56</v>
      </c>
      <c r="D42" s="208"/>
      <c r="E42" s="208"/>
      <c r="F42" s="109">
        <f>'SO 01 01 Pol'!AE568+'SO 01 02 Pol'!AE174+'SO 01 03 Pol'!AE218+'SO 01 03X Pol'!AE267+'SO 01 04 Pol'!AE163+'SO 01 05 Pol'!AE58+'SO 01 06 Pol'!AE34+'SO 01 07 Pol'!AE61</f>
        <v>0</v>
      </c>
      <c r="G42" s="110">
        <f>'SO 01 01 Pol'!AF568+'SO 01 02 Pol'!AF174+'SO 01 03 Pol'!AF218+'SO 01 03X Pol'!AF267+'SO 01 04 Pol'!AF163+'SO 01 05 Pol'!AF58+'SO 01 06 Pol'!AF34+'SO 01 07 Pol'!AF61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>
      <c r="A43" s="93">
        <v>3</v>
      </c>
      <c r="B43" s="112" t="s">
        <v>54</v>
      </c>
      <c r="C43" s="202" t="s">
        <v>57</v>
      </c>
      <c r="D43" s="203"/>
      <c r="E43" s="203"/>
      <c r="F43" s="113">
        <f>'SO 01 01 Pol'!AE568</f>
        <v>0</v>
      </c>
      <c r="G43" s="106">
        <f>'SO 01 01 Pol'!AF568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>
      <c r="A44" s="93">
        <v>3</v>
      </c>
      <c r="B44" s="112" t="s">
        <v>58</v>
      </c>
      <c r="C44" s="202" t="s">
        <v>59</v>
      </c>
      <c r="D44" s="203"/>
      <c r="E44" s="203"/>
      <c r="F44" s="113">
        <f>'SO 01 02 Pol'!AE174</f>
        <v>0</v>
      </c>
      <c r="G44" s="106">
        <f>'SO 01 02 Pol'!AF174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>
      <c r="A45" s="93">
        <v>3</v>
      </c>
      <c r="B45" s="112" t="s">
        <v>60</v>
      </c>
      <c r="C45" s="202" t="s">
        <v>61</v>
      </c>
      <c r="D45" s="203"/>
      <c r="E45" s="203"/>
      <c r="F45" s="113">
        <f>'SO 01 03 Pol'!AE218</f>
        <v>0</v>
      </c>
      <c r="G45" s="106">
        <f>'SO 01 03 Pol'!AF218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>
      <c r="A46" s="93">
        <v>3</v>
      </c>
      <c r="B46" s="112" t="s">
        <v>62</v>
      </c>
      <c r="C46" s="202" t="s">
        <v>63</v>
      </c>
      <c r="D46" s="203"/>
      <c r="E46" s="203"/>
      <c r="F46" s="113">
        <f>'SO 01 03X Pol'!AE267</f>
        <v>0</v>
      </c>
      <c r="G46" s="106">
        <f>'SO 01 03X Pol'!AF267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>
      <c r="A47" s="93">
        <v>3</v>
      </c>
      <c r="B47" s="112" t="s">
        <v>64</v>
      </c>
      <c r="C47" s="202" t="s">
        <v>65</v>
      </c>
      <c r="D47" s="203"/>
      <c r="E47" s="203"/>
      <c r="F47" s="113">
        <f>'SO 01 04 Pol'!AE163</f>
        <v>0</v>
      </c>
      <c r="G47" s="106">
        <f>'SO 01 04 Pol'!AF163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>
      <c r="A48" s="93">
        <v>3</v>
      </c>
      <c r="B48" s="112" t="s">
        <v>66</v>
      </c>
      <c r="C48" s="202" t="s">
        <v>67</v>
      </c>
      <c r="D48" s="203"/>
      <c r="E48" s="203"/>
      <c r="F48" s="113">
        <f>'SO 01 05 Pol'!AE58</f>
        <v>0</v>
      </c>
      <c r="G48" s="106">
        <f>'SO 01 05 Pol'!AF58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>
      <c r="A49" s="93">
        <v>3</v>
      </c>
      <c r="B49" s="112" t="s">
        <v>68</v>
      </c>
      <c r="C49" s="202" t="s">
        <v>69</v>
      </c>
      <c r="D49" s="203"/>
      <c r="E49" s="203"/>
      <c r="F49" s="113">
        <f>'SO 01 06 Pol'!AE34</f>
        <v>0</v>
      </c>
      <c r="G49" s="106">
        <f>'SO 01 06 Pol'!AF34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>
      <c r="A50" s="93">
        <v>3</v>
      </c>
      <c r="B50" s="112" t="s">
        <v>70</v>
      </c>
      <c r="C50" s="202" t="s">
        <v>71</v>
      </c>
      <c r="D50" s="203"/>
      <c r="E50" s="203"/>
      <c r="F50" s="113">
        <f>'SO 01 07 Pol'!AE61</f>
        <v>0</v>
      </c>
      <c r="G50" s="106">
        <f>'SO 01 07 Pol'!AF61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>
      <c r="A51" s="93"/>
      <c r="B51" s="204" t="s">
        <v>72</v>
      </c>
      <c r="C51" s="205"/>
      <c r="D51" s="205"/>
      <c r="E51" s="206"/>
      <c r="F51" s="114">
        <f>SUMIF(A39:A50,"=1",F39:F50)</f>
        <v>0</v>
      </c>
      <c r="G51" s="115">
        <f>SUMIF(A39:A50,"=1",G39:G50)</f>
        <v>0</v>
      </c>
      <c r="H51" s="115">
        <f>SUMIF(A39:A50,"=1",H39:H50)</f>
        <v>0</v>
      </c>
      <c r="I51" s="115">
        <f>SUMIF(A39:A50,"=1",I39:I50)</f>
        <v>0</v>
      </c>
      <c r="J51" s="116">
        <f>SUMIF(A39:A50,"=1",J39:J50)</f>
        <v>0</v>
      </c>
    </row>
    <row r="55" spans="1:10" ht="15.75">
      <c r="B55" s="124" t="s">
        <v>74</v>
      </c>
    </row>
    <row r="57" spans="1:10" ht="25.5" customHeight="1">
      <c r="A57" s="125"/>
      <c r="B57" s="128" t="s">
        <v>18</v>
      </c>
      <c r="C57" s="128" t="s">
        <v>6</v>
      </c>
      <c r="D57" s="129"/>
      <c r="E57" s="129"/>
      <c r="F57" s="130" t="s">
        <v>75</v>
      </c>
      <c r="G57" s="130"/>
      <c r="H57" s="130"/>
      <c r="I57" s="130" t="s">
        <v>31</v>
      </c>
      <c r="J57" s="130" t="s">
        <v>0</v>
      </c>
    </row>
    <row r="58" spans="1:10" ht="25.5" customHeight="1">
      <c r="A58" s="126"/>
      <c r="B58" s="131" t="s">
        <v>76</v>
      </c>
      <c r="C58" s="200" t="s">
        <v>77</v>
      </c>
      <c r="D58" s="201"/>
      <c r="E58" s="201"/>
      <c r="F58" s="136" t="s">
        <v>26</v>
      </c>
      <c r="G58" s="137"/>
      <c r="H58" s="137"/>
      <c r="I58" s="137">
        <f>'SO 01 06 Pol'!G8</f>
        <v>0</v>
      </c>
      <c r="J58" s="134" t="str">
        <f>IF(I95=0,"",I58/I95*100)</f>
        <v/>
      </c>
    </row>
    <row r="59" spans="1:10" ht="25.5" customHeight="1">
      <c r="A59" s="126"/>
      <c r="B59" s="131" t="s">
        <v>78</v>
      </c>
      <c r="C59" s="200" t="s">
        <v>79</v>
      </c>
      <c r="D59" s="201"/>
      <c r="E59" s="201"/>
      <c r="F59" s="136" t="s">
        <v>26</v>
      </c>
      <c r="G59" s="137"/>
      <c r="H59" s="137"/>
      <c r="I59" s="137">
        <f>'SO 01 05 Pol'!G31</f>
        <v>0</v>
      </c>
      <c r="J59" s="134" t="str">
        <f>IF(I95=0,"",I59/I95*100)</f>
        <v/>
      </c>
    </row>
    <row r="60" spans="1:10" ht="25.5" customHeight="1">
      <c r="A60" s="126"/>
      <c r="B60" s="131" t="s">
        <v>78</v>
      </c>
      <c r="C60" s="200" t="s">
        <v>80</v>
      </c>
      <c r="D60" s="201"/>
      <c r="E60" s="201"/>
      <c r="F60" s="136" t="s">
        <v>26</v>
      </c>
      <c r="G60" s="137"/>
      <c r="H60" s="137"/>
      <c r="I60" s="137">
        <f>'SO 01 06 Pol'!G19</f>
        <v>0</v>
      </c>
      <c r="J60" s="134" t="str">
        <f>IF(I95=0,"",I60/I95*100)</f>
        <v/>
      </c>
    </row>
    <row r="61" spans="1:10" ht="25.5" customHeight="1">
      <c r="A61" s="126"/>
      <c r="B61" s="131" t="s">
        <v>81</v>
      </c>
      <c r="C61" s="200" t="s">
        <v>82</v>
      </c>
      <c r="D61" s="201"/>
      <c r="E61" s="201"/>
      <c r="F61" s="136" t="s">
        <v>26</v>
      </c>
      <c r="G61" s="137"/>
      <c r="H61" s="137"/>
      <c r="I61" s="137">
        <f>'SO 01 05 Pol'!G39</f>
        <v>0</v>
      </c>
      <c r="J61" s="134" t="str">
        <f>IF(I95=0,"",I61/I95*100)</f>
        <v/>
      </c>
    </row>
    <row r="62" spans="1:10" ht="25.5" customHeight="1">
      <c r="A62" s="126"/>
      <c r="B62" s="131" t="s">
        <v>81</v>
      </c>
      <c r="C62" s="200" t="s">
        <v>33</v>
      </c>
      <c r="D62" s="201"/>
      <c r="E62" s="201"/>
      <c r="F62" s="136" t="s">
        <v>26</v>
      </c>
      <c r="G62" s="137"/>
      <c r="H62" s="137"/>
      <c r="I62" s="137">
        <f>'SO 01 06 Pol'!G24</f>
        <v>0</v>
      </c>
      <c r="J62" s="134" t="str">
        <f>IF(I95=0,"",I62/I95*100)</f>
        <v/>
      </c>
    </row>
    <row r="63" spans="1:10" ht="25.5" customHeight="1">
      <c r="A63" s="126"/>
      <c r="B63" s="131" t="s">
        <v>83</v>
      </c>
      <c r="C63" s="200" t="s">
        <v>84</v>
      </c>
      <c r="D63" s="201"/>
      <c r="E63" s="201"/>
      <c r="F63" s="136" t="s">
        <v>26</v>
      </c>
      <c r="G63" s="137"/>
      <c r="H63" s="137"/>
      <c r="I63" s="137">
        <f>'SO 01 05 Pol'!G41</f>
        <v>0</v>
      </c>
      <c r="J63" s="134" t="str">
        <f>IF(I95=0,"",I63/I95*100)</f>
        <v/>
      </c>
    </row>
    <row r="64" spans="1:10" ht="25.5" customHeight="1">
      <c r="A64" s="126"/>
      <c r="B64" s="131" t="s">
        <v>85</v>
      </c>
      <c r="C64" s="200" t="s">
        <v>86</v>
      </c>
      <c r="D64" s="201"/>
      <c r="E64" s="201"/>
      <c r="F64" s="136" t="s">
        <v>26</v>
      </c>
      <c r="G64" s="137"/>
      <c r="H64" s="137"/>
      <c r="I64" s="137">
        <f>'SO 01 05 Pol'!G44</f>
        <v>0</v>
      </c>
      <c r="J64" s="134" t="str">
        <f>IF(I95=0,"",I64/I95*100)</f>
        <v/>
      </c>
    </row>
    <row r="65" spans="1:10" ht="25.5" customHeight="1">
      <c r="A65" s="126"/>
      <c r="B65" s="131" t="s">
        <v>87</v>
      </c>
      <c r="C65" s="200" t="s">
        <v>88</v>
      </c>
      <c r="D65" s="201"/>
      <c r="E65" s="201"/>
      <c r="F65" s="136" t="s">
        <v>26</v>
      </c>
      <c r="G65" s="137"/>
      <c r="H65" s="137"/>
      <c r="I65" s="137">
        <f>'SO 01 01 Pol'!G8+'SO 01 03X Pol'!G8+'SO 01 04 Pol'!G8+'SO 01 07 Pol'!G8</f>
        <v>0</v>
      </c>
      <c r="J65" s="134" t="str">
        <f>IF(I95=0,"",I65/I95*100)</f>
        <v/>
      </c>
    </row>
    <row r="66" spans="1:10" ht="25.5" customHeight="1">
      <c r="A66" s="126"/>
      <c r="B66" s="131" t="s">
        <v>89</v>
      </c>
      <c r="C66" s="200" t="s">
        <v>90</v>
      </c>
      <c r="D66" s="201"/>
      <c r="E66" s="201"/>
      <c r="F66" s="136" t="s">
        <v>26</v>
      </c>
      <c r="G66" s="137"/>
      <c r="H66" s="137"/>
      <c r="I66" s="137">
        <f>'SO 01 03X Pol'!G31</f>
        <v>0</v>
      </c>
      <c r="J66" s="134" t="str">
        <f>IF(I95=0,"",I66/I95*100)</f>
        <v/>
      </c>
    </row>
    <row r="67" spans="1:10" ht="25.5" customHeight="1">
      <c r="A67" s="126"/>
      <c r="B67" s="131" t="s">
        <v>91</v>
      </c>
      <c r="C67" s="200" t="s">
        <v>92</v>
      </c>
      <c r="D67" s="201"/>
      <c r="E67" s="201"/>
      <c r="F67" s="136" t="s">
        <v>26</v>
      </c>
      <c r="G67" s="137"/>
      <c r="H67" s="137"/>
      <c r="I67" s="137">
        <f>'SO 01 03X Pol'!G35</f>
        <v>0</v>
      </c>
      <c r="J67" s="134" t="str">
        <f>IF(I95=0,"",I67/I95*100)</f>
        <v/>
      </c>
    </row>
    <row r="68" spans="1:10" ht="25.5" customHeight="1">
      <c r="A68" s="126"/>
      <c r="B68" s="131" t="s">
        <v>93</v>
      </c>
      <c r="C68" s="200" t="s">
        <v>94</v>
      </c>
      <c r="D68" s="201"/>
      <c r="E68" s="201"/>
      <c r="F68" s="136" t="s">
        <v>26</v>
      </c>
      <c r="G68" s="137"/>
      <c r="H68" s="137"/>
      <c r="I68" s="137">
        <f>'SO 01 04 Pol'!G93</f>
        <v>0</v>
      </c>
      <c r="J68" s="134" t="str">
        <f>IF(I95=0,"",I68/I95*100)</f>
        <v/>
      </c>
    </row>
    <row r="69" spans="1:10" ht="25.5" customHeight="1">
      <c r="A69" s="126"/>
      <c r="B69" s="131" t="s">
        <v>95</v>
      </c>
      <c r="C69" s="200" t="s">
        <v>96</v>
      </c>
      <c r="D69" s="201"/>
      <c r="E69" s="201"/>
      <c r="F69" s="136" t="s">
        <v>26</v>
      </c>
      <c r="G69" s="137"/>
      <c r="H69" s="137"/>
      <c r="I69" s="137">
        <f>'SO 01 01 Pol'!G81</f>
        <v>0</v>
      </c>
      <c r="J69" s="134" t="str">
        <f>IF(I95=0,"",I69/I95*100)</f>
        <v/>
      </c>
    </row>
    <row r="70" spans="1:10" ht="25.5" customHeight="1">
      <c r="A70" s="126"/>
      <c r="B70" s="131" t="s">
        <v>97</v>
      </c>
      <c r="C70" s="200" t="s">
        <v>98</v>
      </c>
      <c r="D70" s="201"/>
      <c r="E70" s="201"/>
      <c r="F70" s="136" t="s">
        <v>26</v>
      </c>
      <c r="G70" s="137"/>
      <c r="H70" s="137"/>
      <c r="I70" s="137">
        <f>'SO 01 01 Pol'!G94</f>
        <v>0</v>
      </c>
      <c r="J70" s="134" t="str">
        <f>IF(I95=0,"",I70/I95*100)</f>
        <v/>
      </c>
    </row>
    <row r="71" spans="1:10" ht="25.5" customHeight="1">
      <c r="A71" s="126"/>
      <c r="B71" s="131" t="s">
        <v>99</v>
      </c>
      <c r="C71" s="200" t="s">
        <v>100</v>
      </c>
      <c r="D71" s="201"/>
      <c r="E71" s="201"/>
      <c r="F71" s="136" t="s">
        <v>26</v>
      </c>
      <c r="G71" s="137"/>
      <c r="H71" s="137"/>
      <c r="I71" s="137">
        <f>'SO 01 01 Pol'!G137</f>
        <v>0</v>
      </c>
      <c r="J71" s="134" t="str">
        <f>IF(I95=0,"",I71/I95*100)</f>
        <v/>
      </c>
    </row>
    <row r="72" spans="1:10" ht="25.5" customHeight="1">
      <c r="A72" s="126"/>
      <c r="B72" s="131" t="s">
        <v>101</v>
      </c>
      <c r="C72" s="200" t="s">
        <v>102</v>
      </c>
      <c r="D72" s="201"/>
      <c r="E72" s="201"/>
      <c r="F72" s="136" t="s">
        <v>26</v>
      </c>
      <c r="G72" s="137"/>
      <c r="H72" s="137"/>
      <c r="I72" s="137">
        <f>'SO 01 03X Pol'!G66+'SO 01 07 Pol'!G15</f>
        <v>0</v>
      </c>
      <c r="J72" s="134" t="str">
        <f>IF(I95=0,"",I72/I95*100)</f>
        <v/>
      </c>
    </row>
    <row r="73" spans="1:10" ht="25.5" customHeight="1">
      <c r="A73" s="126"/>
      <c r="B73" s="131" t="s">
        <v>103</v>
      </c>
      <c r="C73" s="200" t="s">
        <v>104</v>
      </c>
      <c r="D73" s="201"/>
      <c r="E73" s="201"/>
      <c r="F73" s="136" t="s">
        <v>26</v>
      </c>
      <c r="G73" s="137"/>
      <c r="H73" s="137"/>
      <c r="I73" s="137">
        <f>'SO 01 02 Pol'!G8+'SO 01 03 Pol'!G8</f>
        <v>0</v>
      </c>
      <c r="J73" s="134" t="str">
        <f>IF(I95=0,"",I73/I95*100)</f>
        <v/>
      </c>
    </row>
    <row r="74" spans="1:10" ht="25.5" customHeight="1">
      <c r="A74" s="126"/>
      <c r="B74" s="131" t="s">
        <v>105</v>
      </c>
      <c r="C74" s="200" t="s">
        <v>106</v>
      </c>
      <c r="D74" s="201"/>
      <c r="E74" s="201"/>
      <c r="F74" s="136" t="s">
        <v>26</v>
      </c>
      <c r="G74" s="137"/>
      <c r="H74" s="137"/>
      <c r="I74" s="137">
        <f>'SO 01 01 Pol'!G145+'SO 01 02 Pol'!G28+'SO 01 03 Pol'!G12</f>
        <v>0</v>
      </c>
      <c r="J74" s="134" t="str">
        <f>IF(I95=0,"",I74/I95*100)</f>
        <v/>
      </c>
    </row>
    <row r="75" spans="1:10" ht="25.5" customHeight="1">
      <c r="A75" s="126"/>
      <c r="B75" s="131" t="s">
        <v>107</v>
      </c>
      <c r="C75" s="200" t="s">
        <v>108</v>
      </c>
      <c r="D75" s="201"/>
      <c r="E75" s="201"/>
      <c r="F75" s="136" t="s">
        <v>26</v>
      </c>
      <c r="G75" s="137"/>
      <c r="H75" s="137"/>
      <c r="I75" s="137">
        <f>'SO 01 04 Pol'!G105</f>
        <v>0</v>
      </c>
      <c r="J75" s="134" t="str">
        <f>IF(I95=0,"",I75/I95*100)</f>
        <v/>
      </c>
    </row>
    <row r="76" spans="1:10" ht="25.5" customHeight="1">
      <c r="A76" s="126"/>
      <c r="B76" s="131" t="s">
        <v>109</v>
      </c>
      <c r="C76" s="200" t="s">
        <v>110</v>
      </c>
      <c r="D76" s="201"/>
      <c r="E76" s="201"/>
      <c r="F76" s="136" t="s">
        <v>26</v>
      </c>
      <c r="G76" s="137"/>
      <c r="H76" s="137"/>
      <c r="I76" s="137">
        <f>'SO 01 07 Pol'!G34</f>
        <v>0</v>
      </c>
      <c r="J76" s="134" t="str">
        <f>IF(I95=0,"",I76/I95*100)</f>
        <v/>
      </c>
    </row>
    <row r="77" spans="1:10" ht="25.5" customHeight="1">
      <c r="A77" s="126"/>
      <c r="B77" s="131" t="s">
        <v>111</v>
      </c>
      <c r="C77" s="200" t="s">
        <v>112</v>
      </c>
      <c r="D77" s="201"/>
      <c r="E77" s="201"/>
      <c r="F77" s="136" t="s">
        <v>26</v>
      </c>
      <c r="G77" s="137"/>
      <c r="H77" s="137"/>
      <c r="I77" s="137">
        <f>'SO 01 01 Pol'!G193+'SO 01 02 Pol'!G31+'SO 01 03 Pol'!G17</f>
        <v>0</v>
      </c>
      <c r="J77" s="134" t="str">
        <f>IF(I95=0,"",I77/I95*100)</f>
        <v/>
      </c>
    </row>
    <row r="78" spans="1:10" ht="25.5" customHeight="1">
      <c r="A78" s="126"/>
      <c r="B78" s="131" t="s">
        <v>113</v>
      </c>
      <c r="C78" s="200" t="s">
        <v>114</v>
      </c>
      <c r="D78" s="201"/>
      <c r="E78" s="201"/>
      <c r="F78" s="136" t="s">
        <v>26</v>
      </c>
      <c r="G78" s="137"/>
      <c r="H78" s="137"/>
      <c r="I78" s="137">
        <f>'SO 01 01 Pol'!G200+'SO 01 02 Pol'!G38+'SO 01 03 Pol'!G24+'SO 01 03X Pol'!G94+'SO 01 04 Pol'!G133</f>
        <v>0</v>
      </c>
      <c r="J78" s="134" t="str">
        <f>IF(I95=0,"",I78/I95*100)</f>
        <v/>
      </c>
    </row>
    <row r="79" spans="1:10" ht="25.5" customHeight="1">
      <c r="A79" s="126"/>
      <c r="B79" s="131" t="s">
        <v>115</v>
      </c>
      <c r="C79" s="200" t="s">
        <v>116</v>
      </c>
      <c r="D79" s="201"/>
      <c r="E79" s="201"/>
      <c r="F79" s="136" t="s">
        <v>26</v>
      </c>
      <c r="G79" s="137"/>
      <c r="H79" s="137"/>
      <c r="I79" s="137">
        <f>'SO 01 01 Pol'!G220+'SO 01 02 Pol'!G58+'SO 01 03 Pol'!G40</f>
        <v>0</v>
      </c>
      <c r="J79" s="134" t="str">
        <f>IF(I95=0,"",I79/I95*100)</f>
        <v/>
      </c>
    </row>
    <row r="80" spans="1:10" ht="25.5" customHeight="1">
      <c r="A80" s="126"/>
      <c r="B80" s="131" t="s">
        <v>117</v>
      </c>
      <c r="C80" s="200" t="s">
        <v>118</v>
      </c>
      <c r="D80" s="201"/>
      <c r="E80" s="201"/>
      <c r="F80" s="136" t="s">
        <v>26</v>
      </c>
      <c r="G80" s="137"/>
      <c r="H80" s="137"/>
      <c r="I80" s="137">
        <f>'SO 01 01 Pol'!G238+'SO 01 02 Pol'!G65+'SO 01 03 Pol'!G46+'SO 01 03X Pol'!G121+'SO 01 04 Pol'!G135+'SO 01 07 Pol'!G37</f>
        <v>0</v>
      </c>
      <c r="J80" s="134" t="str">
        <f>IF(I95=0,"",I80/I95*100)</f>
        <v/>
      </c>
    </row>
    <row r="81" spans="1:10" ht="25.5" customHeight="1">
      <c r="A81" s="126"/>
      <c r="B81" s="131" t="s">
        <v>119</v>
      </c>
      <c r="C81" s="200" t="s">
        <v>120</v>
      </c>
      <c r="D81" s="201"/>
      <c r="E81" s="201"/>
      <c r="F81" s="136" t="s">
        <v>27</v>
      </c>
      <c r="G81" s="137"/>
      <c r="H81" s="137"/>
      <c r="I81" s="137">
        <f>'SO 01 01 Pol'!G243</f>
        <v>0</v>
      </c>
      <c r="J81" s="134" t="str">
        <f>IF(I95=0,"",I81/I95*100)</f>
        <v/>
      </c>
    </row>
    <row r="82" spans="1:10" ht="25.5" customHeight="1">
      <c r="A82" s="126"/>
      <c r="B82" s="131" t="s">
        <v>121</v>
      </c>
      <c r="C82" s="200" t="s">
        <v>122</v>
      </c>
      <c r="D82" s="201"/>
      <c r="E82" s="201"/>
      <c r="F82" s="136" t="s">
        <v>27</v>
      </c>
      <c r="G82" s="137"/>
      <c r="H82" s="137"/>
      <c r="I82" s="137">
        <f>'SO 01 01 Pol'!G278+'SO 01 02 Pol'!G70+'SO 01 03 Pol'!G51</f>
        <v>0</v>
      </c>
      <c r="J82" s="134" t="str">
        <f>IF(I95=0,"",I82/I95*100)</f>
        <v/>
      </c>
    </row>
    <row r="83" spans="1:10" ht="25.5" customHeight="1">
      <c r="A83" s="126"/>
      <c r="B83" s="131" t="s">
        <v>123</v>
      </c>
      <c r="C83" s="200" t="s">
        <v>124</v>
      </c>
      <c r="D83" s="201"/>
      <c r="E83" s="201"/>
      <c r="F83" s="136" t="s">
        <v>27</v>
      </c>
      <c r="G83" s="137"/>
      <c r="H83" s="137"/>
      <c r="I83" s="137">
        <f>'SO 01 01 Pol'!G292</f>
        <v>0</v>
      </c>
      <c r="J83" s="134" t="str">
        <f>IF(I95=0,"",I83/I95*100)</f>
        <v/>
      </c>
    </row>
    <row r="84" spans="1:10" ht="25.5" customHeight="1">
      <c r="A84" s="126"/>
      <c r="B84" s="131" t="s">
        <v>125</v>
      </c>
      <c r="C84" s="200" t="s">
        <v>126</v>
      </c>
      <c r="D84" s="201"/>
      <c r="E84" s="201"/>
      <c r="F84" s="136" t="s">
        <v>27</v>
      </c>
      <c r="G84" s="137"/>
      <c r="H84" s="137"/>
      <c r="I84" s="137">
        <f>'SO 01 01 Pol'!G301+'SO 01 03 Pol'!G63+'SO 01 03X Pol'!G126</f>
        <v>0</v>
      </c>
      <c r="J84" s="134" t="str">
        <f>IF(I95=0,"",I84/I95*100)</f>
        <v/>
      </c>
    </row>
    <row r="85" spans="1:10" ht="25.5" customHeight="1">
      <c r="A85" s="126"/>
      <c r="B85" s="131" t="s">
        <v>127</v>
      </c>
      <c r="C85" s="200" t="s">
        <v>128</v>
      </c>
      <c r="D85" s="201"/>
      <c r="E85" s="201"/>
      <c r="F85" s="136" t="s">
        <v>27</v>
      </c>
      <c r="G85" s="137"/>
      <c r="H85" s="137"/>
      <c r="I85" s="137">
        <f>'SO 01 01 Pol'!G426+'SO 01 02 Pol'!G84+'SO 01 03 Pol'!G110</f>
        <v>0</v>
      </c>
      <c r="J85" s="134" t="str">
        <f>IF(I95=0,"",I85/I95*100)</f>
        <v/>
      </c>
    </row>
    <row r="86" spans="1:10" ht="25.5" customHeight="1">
      <c r="A86" s="126"/>
      <c r="B86" s="131" t="s">
        <v>129</v>
      </c>
      <c r="C86" s="200" t="s">
        <v>130</v>
      </c>
      <c r="D86" s="201"/>
      <c r="E86" s="201"/>
      <c r="F86" s="136" t="s">
        <v>27</v>
      </c>
      <c r="G86" s="137"/>
      <c r="H86" s="137"/>
      <c r="I86" s="137">
        <f>'SO 01 01 Pol'!G440+'SO 01 02 Pol'!G100+'SO 01 03 Pol'!G128+'SO 01 03X Pol'!G189</f>
        <v>0</v>
      </c>
      <c r="J86" s="134" t="str">
        <f>IF(I95=0,"",I86/I95*100)</f>
        <v/>
      </c>
    </row>
    <row r="87" spans="1:10" ht="25.5" customHeight="1">
      <c r="A87" s="126"/>
      <c r="B87" s="131" t="s">
        <v>131</v>
      </c>
      <c r="C87" s="200" t="s">
        <v>132</v>
      </c>
      <c r="D87" s="201"/>
      <c r="E87" s="201"/>
      <c r="F87" s="136" t="s">
        <v>27</v>
      </c>
      <c r="G87" s="137"/>
      <c r="H87" s="137"/>
      <c r="I87" s="137">
        <f>'SO 01 03X Pol'!G208</f>
        <v>0</v>
      </c>
      <c r="J87" s="134" t="str">
        <f>IF(I95=0,"",I87/I95*100)</f>
        <v/>
      </c>
    </row>
    <row r="88" spans="1:10" ht="25.5" customHeight="1">
      <c r="A88" s="126"/>
      <c r="B88" s="131" t="s">
        <v>133</v>
      </c>
      <c r="C88" s="200" t="s">
        <v>134</v>
      </c>
      <c r="D88" s="201"/>
      <c r="E88" s="201"/>
      <c r="F88" s="136" t="s">
        <v>27</v>
      </c>
      <c r="G88" s="137"/>
      <c r="H88" s="137"/>
      <c r="I88" s="137">
        <f>'SO 01 01 Pol'!G497+'SO 01 02 Pol'!G113+'SO 01 03 Pol'!G149</f>
        <v>0</v>
      </c>
      <c r="J88" s="134" t="str">
        <f>IF(I95=0,"",I88/I95*100)</f>
        <v/>
      </c>
    </row>
    <row r="89" spans="1:10" ht="25.5" customHeight="1">
      <c r="A89" s="126"/>
      <c r="B89" s="131" t="s">
        <v>135</v>
      </c>
      <c r="C89" s="200" t="s">
        <v>136</v>
      </c>
      <c r="D89" s="201"/>
      <c r="E89" s="201"/>
      <c r="F89" s="136" t="s">
        <v>28</v>
      </c>
      <c r="G89" s="137"/>
      <c r="H89" s="137"/>
      <c r="I89" s="137">
        <f>'SO 01 04 Pol'!G137+'SO 01 05 Pol'!G13</f>
        <v>0</v>
      </c>
      <c r="J89" s="134" t="str">
        <f>IF(I95=0,"",I89/I95*100)</f>
        <v/>
      </c>
    </row>
    <row r="90" spans="1:10" ht="25.5" customHeight="1">
      <c r="A90" s="126"/>
      <c r="B90" s="131" t="s">
        <v>137</v>
      </c>
      <c r="C90" s="200" t="s">
        <v>138</v>
      </c>
      <c r="D90" s="201"/>
      <c r="E90" s="201"/>
      <c r="F90" s="136" t="s">
        <v>28</v>
      </c>
      <c r="G90" s="137"/>
      <c r="H90" s="137"/>
      <c r="I90" s="137">
        <f>'SO 01 05 Pol'!G8</f>
        <v>0</v>
      </c>
      <c r="J90" s="134" t="str">
        <f>IF(I95=0,"",I90/I95*100)</f>
        <v/>
      </c>
    </row>
    <row r="91" spans="1:10" ht="25.5" customHeight="1">
      <c r="A91" s="126"/>
      <c r="B91" s="131" t="s">
        <v>139</v>
      </c>
      <c r="C91" s="200" t="s">
        <v>140</v>
      </c>
      <c r="D91" s="201"/>
      <c r="E91" s="201"/>
      <c r="F91" s="136" t="s">
        <v>28</v>
      </c>
      <c r="G91" s="137"/>
      <c r="H91" s="137"/>
      <c r="I91" s="137">
        <f>'SO 01 04 Pol'!G142+'SO 01 05 Pol'!G46</f>
        <v>0</v>
      </c>
      <c r="J91" s="134" t="str">
        <f>IF(I95=0,"",I91/I95*100)</f>
        <v/>
      </c>
    </row>
    <row r="92" spans="1:10" ht="25.5" customHeight="1">
      <c r="A92" s="126"/>
      <c r="B92" s="131" t="s">
        <v>141</v>
      </c>
      <c r="C92" s="200" t="s">
        <v>142</v>
      </c>
      <c r="D92" s="201"/>
      <c r="E92" s="201"/>
      <c r="F92" s="136" t="s">
        <v>143</v>
      </c>
      <c r="G92" s="137"/>
      <c r="H92" s="137"/>
      <c r="I92" s="137">
        <f>'SO 01 01 Pol'!G541+'SO 01 02 Pol'!G155+'SO 01 03 Pol'!G191+'SO 01 07 Pol'!G42</f>
        <v>0</v>
      </c>
      <c r="J92" s="134" t="str">
        <f>IF(I95=0,"",I92/I95*100)</f>
        <v/>
      </c>
    </row>
    <row r="93" spans="1:10" ht="25.5" customHeight="1">
      <c r="A93" s="126"/>
      <c r="B93" s="131" t="s">
        <v>144</v>
      </c>
      <c r="C93" s="200" t="s">
        <v>29</v>
      </c>
      <c r="D93" s="201"/>
      <c r="E93" s="201"/>
      <c r="F93" s="136" t="s">
        <v>144</v>
      </c>
      <c r="G93" s="137"/>
      <c r="H93" s="137"/>
      <c r="I93" s="137">
        <f>'SO 00 01 Naklady'!G8+'SO 01 04 Pol'!G157</f>
        <v>0</v>
      </c>
      <c r="J93" s="134" t="str">
        <f>IF(I95=0,"",I93/I95*100)</f>
        <v/>
      </c>
    </row>
    <row r="94" spans="1:10" ht="25.5" customHeight="1">
      <c r="A94" s="126"/>
      <c r="B94" s="131" t="s">
        <v>145</v>
      </c>
      <c r="C94" s="200" t="s">
        <v>30</v>
      </c>
      <c r="D94" s="201"/>
      <c r="E94" s="201"/>
      <c r="F94" s="136" t="s">
        <v>145</v>
      </c>
      <c r="G94" s="137"/>
      <c r="H94" s="137"/>
      <c r="I94" s="137">
        <f>'SO 00 01 Naklady'!G20+'SO 01 05 Pol'!G53</f>
        <v>0</v>
      </c>
      <c r="J94" s="134" t="str">
        <f>IF(I95=0,"",I94/I95*100)</f>
        <v/>
      </c>
    </row>
    <row r="95" spans="1:10" ht="25.5" customHeight="1">
      <c r="A95" s="127"/>
      <c r="B95" s="132" t="s">
        <v>1</v>
      </c>
      <c r="C95" s="132"/>
      <c r="D95" s="133"/>
      <c r="E95" s="133"/>
      <c r="F95" s="138"/>
      <c r="G95" s="139"/>
      <c r="H95" s="139"/>
      <c r="I95" s="139">
        <f>SUM(I58:I94)</f>
        <v>0</v>
      </c>
      <c r="J95" s="135">
        <f>SUM(J58:J94)</f>
        <v>0</v>
      </c>
    </row>
    <row r="96" spans="1:10">
      <c r="F96" s="91"/>
      <c r="G96" s="90"/>
      <c r="H96" s="91"/>
      <c r="I96" s="90"/>
      <c r="J96" s="92"/>
    </row>
    <row r="97" spans="6:10">
      <c r="F97" s="91"/>
      <c r="G97" s="90"/>
      <c r="H97" s="91"/>
      <c r="I97" s="90"/>
      <c r="J97" s="92"/>
    </row>
    <row r="98" spans="6:10">
      <c r="F98" s="91"/>
      <c r="G98" s="90"/>
      <c r="H98" s="91"/>
      <c r="I98" s="90"/>
      <c r="J98" s="92"/>
    </row>
  </sheetData>
  <sheetProtection algorithmName="SHA-512" hashValue="9NgxwYEvPI6iOxWFe7inDysRMwNo2RBU9maJ/4GEkYWvp2QZ2l41MDW4XcIbAGb56t3k/Q2ZMqScK0UjzMDXxg==" saltValue="xLmAgxLbuKFhIaZxDO4mO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>
      <c r="A2" s="75" t="s">
        <v>8</v>
      </c>
      <c r="B2" s="74"/>
      <c r="C2" s="247"/>
      <c r="D2" s="247"/>
      <c r="E2" s="247"/>
      <c r="F2" s="247"/>
      <c r="G2" s="248"/>
    </row>
    <row r="3" spans="1:7" ht="24.95" customHeight="1">
      <c r="A3" s="75" t="s">
        <v>9</v>
      </c>
      <c r="B3" s="74"/>
      <c r="C3" s="247"/>
      <c r="D3" s="247"/>
      <c r="E3" s="247"/>
      <c r="F3" s="247"/>
      <c r="G3" s="248"/>
    </row>
    <row r="4" spans="1:7" ht="24.95" customHeight="1">
      <c r="A4" s="75" t="s">
        <v>10</v>
      </c>
      <c r="B4" s="74"/>
      <c r="C4" s="247"/>
      <c r="D4" s="247"/>
      <c r="E4" s="247"/>
      <c r="F4" s="247"/>
      <c r="G4" s="248"/>
    </row>
    <row r="5" spans="1:7">
      <c r="B5" s="6"/>
      <c r="C5" s="7"/>
      <c r="D5" s="8"/>
    </row>
  </sheetData>
  <sheetProtection algorithmName="SHA-512" hashValue="d5qOiMvA7YJfJd39DlcYTtBkLZskJ7ymEqjgYm2pEpTA4irkbT2QV8KOgByIYPhQz6BWXMOiz16fhWPef/9l8Q==" saltValue="0pk4HLBsbupAFWIi6ZM7f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52</v>
      </c>
      <c r="C3" s="252" t="s">
        <v>53</v>
      </c>
      <c r="D3" s="253"/>
      <c r="E3" s="253"/>
      <c r="F3" s="253"/>
      <c r="G3" s="254"/>
      <c r="AC3" s="89" t="s">
        <v>148</v>
      </c>
      <c r="AG3" t="s">
        <v>149</v>
      </c>
    </row>
    <row r="4" spans="1:60" ht="25.15" customHeight="1">
      <c r="A4" s="143" t="s">
        <v>10</v>
      </c>
      <c r="B4" s="144" t="s">
        <v>54</v>
      </c>
      <c r="C4" s="255" t="s">
        <v>53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144</v>
      </c>
      <c r="C8" s="181" t="s">
        <v>29</v>
      </c>
      <c r="D8" s="168"/>
      <c r="E8" s="169"/>
      <c r="F8" s="170"/>
      <c r="G8" s="170">
        <f>SUMIF(AG9:AG19,"&lt;&gt;NOR",G9:G19)</f>
        <v>0</v>
      </c>
      <c r="H8" s="170"/>
      <c r="I8" s="170">
        <f>SUM(I9:I19)</f>
        <v>0</v>
      </c>
      <c r="J8" s="170"/>
      <c r="K8" s="170">
        <f>SUM(K9:K19)</f>
        <v>0</v>
      </c>
      <c r="L8" s="170"/>
      <c r="M8" s="170">
        <f>SUM(M9:M19)</f>
        <v>0</v>
      </c>
      <c r="N8" s="170"/>
      <c r="O8" s="170">
        <f>SUM(O9:O19)</f>
        <v>0</v>
      </c>
      <c r="P8" s="170"/>
      <c r="Q8" s="171">
        <f>SUM(Q9:Q19)</f>
        <v>0</v>
      </c>
      <c r="R8" s="165"/>
      <c r="S8" s="165"/>
      <c r="T8" s="165"/>
      <c r="U8" s="165"/>
      <c r="V8" s="165">
        <f>SUM(V9:V19)</f>
        <v>0</v>
      </c>
      <c r="W8" s="165"/>
      <c r="X8" s="165"/>
      <c r="AG8" t="s">
        <v>173</v>
      </c>
    </row>
    <row r="9" spans="1:60" outlineLevel="1">
      <c r="A9" s="172">
        <v>1</v>
      </c>
      <c r="B9" s="173" t="s">
        <v>174</v>
      </c>
      <c r="C9" s="182" t="s">
        <v>175</v>
      </c>
      <c r="D9" s="174" t="s">
        <v>176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8">
        <f>ROUND(E9*P9,2)</f>
        <v>0</v>
      </c>
      <c r="R9" s="159"/>
      <c r="S9" s="159" t="s">
        <v>177</v>
      </c>
      <c r="T9" s="159" t="s">
        <v>178</v>
      </c>
      <c r="U9" s="159">
        <v>0</v>
      </c>
      <c r="V9" s="159">
        <f>ROUND(E9*U9,2)</f>
        <v>0</v>
      </c>
      <c r="W9" s="159"/>
      <c r="X9" s="159" t="s">
        <v>179</v>
      </c>
      <c r="Y9" s="150"/>
      <c r="Z9" s="150"/>
      <c r="AA9" s="150"/>
      <c r="AB9" s="150"/>
      <c r="AC9" s="150"/>
      <c r="AD9" s="150"/>
      <c r="AE9" s="150"/>
      <c r="AF9" s="150"/>
      <c r="AG9" s="150" t="s">
        <v>180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>
      <c r="A10" s="157"/>
      <c r="B10" s="158"/>
      <c r="C10" s="249" t="s">
        <v>181</v>
      </c>
      <c r="D10" s="250"/>
      <c r="E10" s="250"/>
      <c r="F10" s="250"/>
      <c r="G10" s="250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9" t="str">
        <f>C10</f>
        <v>Zaměření a vytýčení stávajících inženýrských sítí v místě stavby z hlediska jejich ochrany při provádění stavby.</v>
      </c>
      <c r="BB10" s="150"/>
      <c r="BC10" s="150"/>
      <c r="BD10" s="150"/>
      <c r="BE10" s="150"/>
      <c r="BF10" s="150"/>
      <c r="BG10" s="150"/>
      <c r="BH10" s="150"/>
    </row>
    <row r="11" spans="1:60" outlineLevel="1">
      <c r="A11" s="172">
        <v>2</v>
      </c>
      <c r="B11" s="173" t="s">
        <v>183</v>
      </c>
      <c r="C11" s="182" t="s">
        <v>184</v>
      </c>
      <c r="D11" s="174" t="s">
        <v>176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8">
        <f>ROUND(E11*P11,2)</f>
        <v>0</v>
      </c>
      <c r="R11" s="159"/>
      <c r="S11" s="159" t="s">
        <v>177</v>
      </c>
      <c r="T11" s="159" t="s">
        <v>178</v>
      </c>
      <c r="U11" s="159">
        <v>0</v>
      </c>
      <c r="V11" s="159">
        <f>ROUND(E11*U11,2)</f>
        <v>0</v>
      </c>
      <c r="W11" s="159"/>
      <c r="X11" s="159" t="s">
        <v>179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180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249" t="s">
        <v>185</v>
      </c>
      <c r="D12" s="250"/>
      <c r="E12" s="250"/>
      <c r="F12" s="250"/>
      <c r="G12" s="250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182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>
      <c r="A13" s="157"/>
      <c r="B13" s="158"/>
      <c r="C13" s="183" t="s">
        <v>186</v>
      </c>
      <c r="D13" s="163"/>
      <c r="E13" s="164">
        <v>1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187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72">
        <v>3</v>
      </c>
      <c r="B14" s="173" t="s">
        <v>188</v>
      </c>
      <c r="C14" s="182" t="s">
        <v>189</v>
      </c>
      <c r="D14" s="174" t="s">
        <v>176</v>
      </c>
      <c r="E14" s="175">
        <v>1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8">
        <f>ROUND(E14*P14,2)</f>
        <v>0</v>
      </c>
      <c r="R14" s="159"/>
      <c r="S14" s="159" t="s">
        <v>177</v>
      </c>
      <c r="T14" s="159" t="s">
        <v>178</v>
      </c>
      <c r="U14" s="159">
        <v>0</v>
      </c>
      <c r="V14" s="159">
        <f>ROUND(E14*U14,2)</f>
        <v>0</v>
      </c>
      <c r="W14" s="159"/>
      <c r="X14" s="159" t="s">
        <v>179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180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45" outlineLevel="1">
      <c r="A15" s="157"/>
      <c r="B15" s="158"/>
      <c r="C15" s="249" t="s">
        <v>190</v>
      </c>
      <c r="D15" s="250"/>
      <c r="E15" s="250"/>
      <c r="F15" s="250"/>
      <c r="G15" s="250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182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9" t="str">
        <f>C15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83" t="s">
        <v>191</v>
      </c>
      <c r="D16" s="163"/>
      <c r="E16" s="164">
        <v>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187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>
      <c r="A17" s="157"/>
      <c r="B17" s="158"/>
      <c r="C17" s="183" t="s">
        <v>192</v>
      </c>
      <c r="D17" s="163"/>
      <c r="E17" s="164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72">
        <v>4</v>
      </c>
      <c r="B18" s="173" t="s">
        <v>193</v>
      </c>
      <c r="C18" s="182" t="s">
        <v>194</v>
      </c>
      <c r="D18" s="174" t="s">
        <v>176</v>
      </c>
      <c r="E18" s="175">
        <v>1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8">
        <f>ROUND(E18*P18,2)</f>
        <v>0</v>
      </c>
      <c r="R18" s="159"/>
      <c r="S18" s="159" t="s">
        <v>177</v>
      </c>
      <c r="T18" s="159" t="s">
        <v>178</v>
      </c>
      <c r="U18" s="159">
        <v>0</v>
      </c>
      <c r="V18" s="159">
        <f>ROUND(E18*U18,2)</f>
        <v>0</v>
      </c>
      <c r="W18" s="159"/>
      <c r="X18" s="159" t="s">
        <v>179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180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249" t="s">
        <v>195</v>
      </c>
      <c r="D19" s="250"/>
      <c r="E19" s="250"/>
      <c r="F19" s="250"/>
      <c r="G19" s="250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182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>
      <c r="A20" s="166" t="s">
        <v>172</v>
      </c>
      <c r="B20" s="167" t="s">
        <v>145</v>
      </c>
      <c r="C20" s="181" t="s">
        <v>30</v>
      </c>
      <c r="D20" s="168"/>
      <c r="E20" s="169"/>
      <c r="F20" s="170"/>
      <c r="G20" s="170">
        <f>SUMIF(AG21:AG26,"&lt;&gt;NOR",G21:G26)</f>
        <v>0</v>
      </c>
      <c r="H20" s="170"/>
      <c r="I20" s="170">
        <f>SUM(I21:I26)</f>
        <v>0</v>
      </c>
      <c r="J20" s="170"/>
      <c r="K20" s="170">
        <f>SUM(K21:K26)</f>
        <v>0</v>
      </c>
      <c r="L20" s="170"/>
      <c r="M20" s="170">
        <f>SUM(M21:M26)</f>
        <v>0</v>
      </c>
      <c r="N20" s="170"/>
      <c r="O20" s="170">
        <f>SUM(O21:O26)</f>
        <v>0</v>
      </c>
      <c r="P20" s="170"/>
      <c r="Q20" s="171">
        <f>SUM(Q21:Q26)</f>
        <v>0</v>
      </c>
      <c r="R20" s="165"/>
      <c r="S20" s="165"/>
      <c r="T20" s="165"/>
      <c r="U20" s="165"/>
      <c r="V20" s="165">
        <f>SUM(V21:V26)</f>
        <v>0</v>
      </c>
      <c r="W20" s="165"/>
      <c r="X20" s="165"/>
      <c r="AG20" t="s">
        <v>173</v>
      </c>
    </row>
    <row r="21" spans="1:60" outlineLevel="1">
      <c r="A21" s="172">
        <v>5</v>
      </c>
      <c r="B21" s="173" t="s">
        <v>196</v>
      </c>
      <c r="C21" s="182" t="s">
        <v>197</v>
      </c>
      <c r="D21" s="174" t="s">
        <v>176</v>
      </c>
      <c r="E21" s="175">
        <v>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8">
        <f>ROUND(E21*P21,2)</f>
        <v>0</v>
      </c>
      <c r="R21" s="159"/>
      <c r="S21" s="159" t="s">
        <v>177</v>
      </c>
      <c r="T21" s="159" t="s">
        <v>178</v>
      </c>
      <c r="U21" s="159">
        <v>0</v>
      </c>
      <c r="V21" s="159">
        <f>ROUND(E21*U21,2)</f>
        <v>0</v>
      </c>
      <c r="W21" s="159"/>
      <c r="X21" s="159" t="s">
        <v>179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33.75" outlineLevel="1">
      <c r="A22" s="157"/>
      <c r="B22" s="158"/>
      <c r="C22" s="249" t="s">
        <v>198</v>
      </c>
      <c r="D22" s="250"/>
      <c r="E22" s="250"/>
      <c r="F22" s="250"/>
      <c r="G22" s="250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182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79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150"/>
      <c r="BC22" s="150"/>
      <c r="BD22" s="150"/>
      <c r="BE22" s="150"/>
      <c r="BF22" s="150"/>
      <c r="BG22" s="150"/>
      <c r="BH22" s="150"/>
    </row>
    <row r="23" spans="1:60" outlineLevel="1">
      <c r="A23" s="172">
        <v>6</v>
      </c>
      <c r="B23" s="173" t="s">
        <v>199</v>
      </c>
      <c r="C23" s="182" t="s">
        <v>200</v>
      </c>
      <c r="D23" s="174" t="s">
        <v>176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8">
        <f>ROUND(E23*P23,2)</f>
        <v>0</v>
      </c>
      <c r="R23" s="159"/>
      <c r="S23" s="159" t="s">
        <v>177</v>
      </c>
      <c r="T23" s="159" t="s">
        <v>178</v>
      </c>
      <c r="U23" s="159">
        <v>0</v>
      </c>
      <c r="V23" s="159">
        <f>ROUND(E23*U23,2)</f>
        <v>0</v>
      </c>
      <c r="W23" s="159"/>
      <c r="X23" s="159" t="s">
        <v>179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180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45" outlineLevel="1">
      <c r="A24" s="157"/>
      <c r="B24" s="158"/>
      <c r="C24" s="249" t="s">
        <v>201</v>
      </c>
      <c r="D24" s="250"/>
      <c r="E24" s="250"/>
      <c r="F24" s="250"/>
      <c r="G24" s="250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182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79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150"/>
      <c r="BC24" s="150"/>
      <c r="BD24" s="150"/>
      <c r="BE24" s="150"/>
      <c r="BF24" s="150"/>
      <c r="BG24" s="150"/>
      <c r="BH24" s="150"/>
    </row>
    <row r="25" spans="1:60" outlineLevel="1">
      <c r="A25" s="172">
        <v>7</v>
      </c>
      <c r="B25" s="173" t="s">
        <v>202</v>
      </c>
      <c r="C25" s="182" t="s">
        <v>203</v>
      </c>
      <c r="D25" s="174" t="s">
        <v>204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8">
        <f>ROUND(E25*P25,2)</f>
        <v>0</v>
      </c>
      <c r="R25" s="159"/>
      <c r="S25" s="159" t="s">
        <v>177</v>
      </c>
      <c r="T25" s="159" t="s">
        <v>178</v>
      </c>
      <c r="U25" s="159">
        <v>0</v>
      </c>
      <c r="V25" s="159">
        <f>ROUND(E25*U25,2)</f>
        <v>0</v>
      </c>
      <c r="W25" s="159"/>
      <c r="X25" s="159" t="s">
        <v>179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57"/>
      <c r="B26" s="158"/>
      <c r="C26" s="183" t="s">
        <v>205</v>
      </c>
      <c r="D26" s="163"/>
      <c r="E26" s="164">
        <v>1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187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>
      <c r="A27" s="5"/>
      <c r="B27" s="6"/>
      <c r="C27" s="184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E27">
        <v>15</v>
      </c>
      <c r="AF27">
        <v>21</v>
      </c>
    </row>
    <row r="28" spans="1:60">
      <c r="A28" s="153"/>
      <c r="B28" s="154" t="s">
        <v>31</v>
      </c>
      <c r="C28" s="185"/>
      <c r="D28" s="155"/>
      <c r="E28" s="156"/>
      <c r="F28" s="156"/>
      <c r="G28" s="180">
        <f>G8+G20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AE28">
        <f>SUMIF(L7:L26,AE27,G7:G26)</f>
        <v>0</v>
      </c>
      <c r="AF28">
        <f>SUMIF(L7:L26,AF27,G7:G26)</f>
        <v>0</v>
      </c>
      <c r="AG28" t="s">
        <v>206</v>
      </c>
    </row>
    <row r="29" spans="1:60">
      <c r="A29" s="5"/>
      <c r="B29" s="6"/>
      <c r="C29" s="184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60">
      <c r="A30" s="5"/>
      <c r="B30" s="6"/>
      <c r="C30" s="184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60">
      <c r="A31" s="258" t="s">
        <v>207</v>
      </c>
      <c r="B31" s="258"/>
      <c r="C31" s="259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60">
      <c r="A32" s="260"/>
      <c r="B32" s="261"/>
      <c r="C32" s="262"/>
      <c r="D32" s="261"/>
      <c r="E32" s="261"/>
      <c r="F32" s="261"/>
      <c r="G32" s="26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G32" t="s">
        <v>208</v>
      </c>
    </row>
    <row r="33" spans="1:33">
      <c r="A33" s="264"/>
      <c r="B33" s="265"/>
      <c r="C33" s="266"/>
      <c r="D33" s="265"/>
      <c r="E33" s="265"/>
      <c r="F33" s="265"/>
      <c r="G33" s="26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33">
      <c r="A34" s="264"/>
      <c r="B34" s="265"/>
      <c r="C34" s="266"/>
      <c r="D34" s="265"/>
      <c r="E34" s="265"/>
      <c r="F34" s="265"/>
      <c r="G34" s="26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33">
      <c r="A35" s="264"/>
      <c r="B35" s="265"/>
      <c r="C35" s="266"/>
      <c r="D35" s="265"/>
      <c r="E35" s="265"/>
      <c r="F35" s="265"/>
      <c r="G35" s="26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>
      <c r="A36" s="268"/>
      <c r="B36" s="269"/>
      <c r="C36" s="270"/>
      <c r="D36" s="269"/>
      <c r="E36" s="269"/>
      <c r="F36" s="269"/>
      <c r="G36" s="27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>
      <c r="A37" s="5"/>
      <c r="B37" s="6"/>
      <c r="C37" s="184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33">
      <c r="C38" s="186"/>
      <c r="D38" s="141"/>
      <c r="AG38" t="s">
        <v>209</v>
      </c>
    </row>
    <row r="39" spans="1:33">
      <c r="D39" s="141"/>
    </row>
    <row r="40" spans="1:33">
      <c r="D40" s="141"/>
    </row>
    <row r="41" spans="1:33">
      <c r="D41" s="141"/>
    </row>
    <row r="42" spans="1:33">
      <c r="D42" s="141"/>
    </row>
    <row r="43" spans="1:33">
      <c r="D43" s="141"/>
    </row>
    <row r="44" spans="1:33">
      <c r="D44" s="141"/>
    </row>
    <row r="45" spans="1:33">
      <c r="D45" s="141"/>
    </row>
    <row r="46" spans="1:33">
      <c r="D46" s="141"/>
    </row>
    <row r="47" spans="1:33">
      <c r="D47" s="141"/>
    </row>
    <row r="48" spans="1:33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p/64x5xfcSPkYGekc9ruaczMwVDTRMpGs7IXusyHBudbTudimTOaSdcP8TR4RwV+by5iC2gBEFQa+tRNwc5Udg==" saltValue="A7a6RotYh4E7nXbjCoxOeg==" spinCount="100000" sheet="1"/>
  <mergeCells count="12">
    <mergeCell ref="A31:C31"/>
    <mergeCell ref="A32:G36"/>
    <mergeCell ref="C10:G10"/>
    <mergeCell ref="C12:G12"/>
    <mergeCell ref="C15:G15"/>
    <mergeCell ref="C19:G19"/>
    <mergeCell ref="C22:G22"/>
    <mergeCell ref="C24:G2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54</v>
      </c>
      <c r="C4" s="255" t="s">
        <v>57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87</v>
      </c>
      <c r="C8" s="181" t="s">
        <v>88</v>
      </c>
      <c r="D8" s="168"/>
      <c r="E8" s="169"/>
      <c r="F8" s="170"/>
      <c r="G8" s="170">
        <f>SUMIF(AG9:AG80,"&lt;&gt;NOR",G9:G80)</f>
        <v>0</v>
      </c>
      <c r="H8" s="170"/>
      <c r="I8" s="170">
        <f>SUM(I9:I80)</f>
        <v>0</v>
      </c>
      <c r="J8" s="170"/>
      <c r="K8" s="170">
        <f>SUM(K9:K80)</f>
        <v>0</v>
      </c>
      <c r="L8" s="170"/>
      <c r="M8" s="170">
        <f>SUM(M9:M80)</f>
        <v>0</v>
      </c>
      <c r="N8" s="170"/>
      <c r="O8" s="170">
        <f>SUM(O9:O80)</f>
        <v>5.16</v>
      </c>
      <c r="P8" s="170"/>
      <c r="Q8" s="171">
        <f>SUM(Q9:Q80)</f>
        <v>0</v>
      </c>
      <c r="R8" s="165"/>
      <c r="S8" s="165"/>
      <c r="T8" s="165"/>
      <c r="U8" s="165"/>
      <c r="V8" s="165">
        <f>SUM(V9:V80)</f>
        <v>398.03000000000009</v>
      </c>
      <c r="W8" s="165"/>
      <c r="X8" s="165"/>
      <c r="AG8" t="s">
        <v>173</v>
      </c>
    </row>
    <row r="9" spans="1:60" outlineLevel="1">
      <c r="A9" s="172">
        <v>1</v>
      </c>
      <c r="B9" s="173" t="s">
        <v>210</v>
      </c>
      <c r="C9" s="182" t="s">
        <v>211</v>
      </c>
      <c r="D9" s="174" t="s">
        <v>212</v>
      </c>
      <c r="E9" s="175">
        <v>37.295999999999999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8">
        <f>ROUND(E9*P9,2)</f>
        <v>0</v>
      </c>
      <c r="R9" s="159"/>
      <c r="S9" s="159" t="s">
        <v>177</v>
      </c>
      <c r="T9" s="159" t="s">
        <v>178</v>
      </c>
      <c r="U9" s="159">
        <v>4.6550000000000002</v>
      </c>
      <c r="V9" s="159">
        <f>ROUND(E9*U9,2)</f>
        <v>173.61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214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83" t="s">
        <v>215</v>
      </c>
      <c r="D10" s="163"/>
      <c r="E10" s="164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>
      <c r="A11" s="157"/>
      <c r="B11" s="158"/>
      <c r="C11" s="183" t="s">
        <v>216</v>
      </c>
      <c r="D11" s="163"/>
      <c r="E11" s="164">
        <v>37.299999999999997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187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2">
        <v>2</v>
      </c>
      <c r="B12" s="173" t="s">
        <v>217</v>
      </c>
      <c r="C12" s="182" t="s">
        <v>218</v>
      </c>
      <c r="D12" s="174" t="s">
        <v>219</v>
      </c>
      <c r="E12" s="175">
        <v>37.92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1.49E-3</v>
      </c>
      <c r="O12" s="177">
        <f>ROUND(E12*N12,2)</f>
        <v>0.06</v>
      </c>
      <c r="P12" s="177">
        <v>0</v>
      </c>
      <c r="Q12" s="178">
        <f>ROUND(E12*P12,2)</f>
        <v>0</v>
      </c>
      <c r="R12" s="159"/>
      <c r="S12" s="159" t="s">
        <v>177</v>
      </c>
      <c r="T12" s="159" t="s">
        <v>178</v>
      </c>
      <c r="U12" s="159">
        <v>0.32300000000000001</v>
      </c>
      <c r="V12" s="159">
        <f>ROUND(E12*U12,2)</f>
        <v>12.25</v>
      </c>
      <c r="W12" s="159"/>
      <c r="X12" s="159" t="s">
        <v>213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7"/>
      <c r="B13" s="158"/>
      <c r="C13" s="183" t="s">
        <v>215</v>
      </c>
      <c r="D13" s="163"/>
      <c r="E13" s="16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187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>
      <c r="A14" s="157"/>
      <c r="B14" s="158"/>
      <c r="C14" s="183" t="s">
        <v>220</v>
      </c>
      <c r="D14" s="163"/>
      <c r="E14" s="164">
        <v>37.92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2">
        <v>3</v>
      </c>
      <c r="B15" s="173" t="s">
        <v>221</v>
      </c>
      <c r="C15" s="182" t="s">
        <v>222</v>
      </c>
      <c r="D15" s="174" t="s">
        <v>219</v>
      </c>
      <c r="E15" s="175">
        <v>37.92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4.0699999999999998E-3</v>
      </c>
      <c r="O15" s="177">
        <f>ROUND(E15*N15,2)</f>
        <v>0.15</v>
      </c>
      <c r="P15" s="177">
        <v>0</v>
      </c>
      <c r="Q15" s="178">
        <f>ROUND(E15*P15,2)</f>
        <v>0</v>
      </c>
      <c r="R15" s="159"/>
      <c r="S15" s="159" t="s">
        <v>177</v>
      </c>
      <c r="T15" s="159" t="s">
        <v>178</v>
      </c>
      <c r="U15" s="159">
        <v>0.79400000000000004</v>
      </c>
      <c r="V15" s="159">
        <f>ROUND(E15*U15,2)</f>
        <v>30.11</v>
      </c>
      <c r="W15" s="159"/>
      <c r="X15" s="159" t="s">
        <v>213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214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83" t="s">
        <v>215</v>
      </c>
      <c r="D16" s="163"/>
      <c r="E16" s="164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187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>
      <c r="A17" s="157"/>
      <c r="B17" s="158"/>
      <c r="C17" s="183" t="s">
        <v>220</v>
      </c>
      <c r="D17" s="163"/>
      <c r="E17" s="164">
        <v>37.92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72">
        <v>4</v>
      </c>
      <c r="B18" s="173" t="s">
        <v>223</v>
      </c>
      <c r="C18" s="182" t="s">
        <v>224</v>
      </c>
      <c r="D18" s="174" t="s">
        <v>219</v>
      </c>
      <c r="E18" s="175">
        <v>37.92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8">
        <f>ROUND(E18*P18,2)</f>
        <v>0</v>
      </c>
      <c r="R18" s="159"/>
      <c r="S18" s="159" t="s">
        <v>177</v>
      </c>
      <c r="T18" s="159" t="s">
        <v>178</v>
      </c>
      <c r="U18" s="159">
        <v>0.21</v>
      </c>
      <c r="V18" s="159">
        <f>ROUND(E18*U18,2)</f>
        <v>7.96</v>
      </c>
      <c r="W18" s="159"/>
      <c r="X18" s="159" t="s">
        <v>213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83" t="s">
        <v>215</v>
      </c>
      <c r="D19" s="163"/>
      <c r="E19" s="164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187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>
      <c r="A20" s="157"/>
      <c r="B20" s="158"/>
      <c r="C20" s="183" t="s">
        <v>220</v>
      </c>
      <c r="D20" s="163"/>
      <c r="E20" s="164">
        <v>37.92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187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72">
        <v>5</v>
      </c>
      <c r="B21" s="173" t="s">
        <v>225</v>
      </c>
      <c r="C21" s="182" t="s">
        <v>226</v>
      </c>
      <c r="D21" s="174" t="s">
        <v>212</v>
      </c>
      <c r="E21" s="175">
        <v>37.295999999999999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8">
        <f>ROUND(E21*P21,2)</f>
        <v>0</v>
      </c>
      <c r="R21" s="159"/>
      <c r="S21" s="159" t="s">
        <v>177</v>
      </c>
      <c r="T21" s="159" t="s">
        <v>178</v>
      </c>
      <c r="U21" s="159">
        <v>0.34499999999999997</v>
      </c>
      <c r="V21" s="159">
        <f>ROUND(E21*U21,2)</f>
        <v>12.87</v>
      </c>
      <c r="W21" s="159"/>
      <c r="X21" s="159" t="s">
        <v>213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214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183" t="s">
        <v>215</v>
      </c>
      <c r="D22" s="163"/>
      <c r="E22" s="164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187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>
      <c r="A23" s="157"/>
      <c r="B23" s="158"/>
      <c r="C23" s="183" t="s">
        <v>216</v>
      </c>
      <c r="D23" s="163"/>
      <c r="E23" s="164">
        <v>37.299999999999997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187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2">
        <v>6</v>
      </c>
      <c r="B24" s="173" t="s">
        <v>227</v>
      </c>
      <c r="C24" s="182" t="s">
        <v>228</v>
      </c>
      <c r="D24" s="174" t="s">
        <v>212</v>
      </c>
      <c r="E24" s="175">
        <v>37.295999999999999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8">
        <f>ROUND(E24*P24,2)</f>
        <v>0</v>
      </c>
      <c r="R24" s="159"/>
      <c r="S24" s="159" t="s">
        <v>177</v>
      </c>
      <c r="T24" s="159" t="s">
        <v>178</v>
      </c>
      <c r="U24" s="159">
        <v>7.3999999999999996E-2</v>
      </c>
      <c r="V24" s="159">
        <f>ROUND(E24*U24,2)</f>
        <v>2.76</v>
      </c>
      <c r="W24" s="159"/>
      <c r="X24" s="159" t="s">
        <v>213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214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183" t="s">
        <v>215</v>
      </c>
      <c r="D25" s="163"/>
      <c r="E25" s="164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187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57"/>
      <c r="B26" s="158"/>
      <c r="C26" s="183" t="s">
        <v>216</v>
      </c>
      <c r="D26" s="163"/>
      <c r="E26" s="164">
        <v>37.299999999999997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187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2">
        <v>7</v>
      </c>
      <c r="B27" s="173" t="s">
        <v>227</v>
      </c>
      <c r="C27" s="182" t="s">
        <v>228</v>
      </c>
      <c r="D27" s="174" t="s">
        <v>212</v>
      </c>
      <c r="E27" s="175">
        <v>41.183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8">
        <f>ROUND(E27*P27,2)</f>
        <v>0</v>
      </c>
      <c r="R27" s="159"/>
      <c r="S27" s="159" t="s">
        <v>177</v>
      </c>
      <c r="T27" s="159" t="s">
        <v>178</v>
      </c>
      <c r="U27" s="159">
        <v>7.3999999999999996E-2</v>
      </c>
      <c r="V27" s="159">
        <f>ROUND(E27*U27,2)</f>
        <v>3.05</v>
      </c>
      <c r="W27" s="159"/>
      <c r="X27" s="159" t="s">
        <v>213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214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83" t="s">
        <v>215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187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83" t="s">
        <v>229</v>
      </c>
      <c r="D29" s="163"/>
      <c r="E29" s="164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187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>
      <c r="A30" s="157"/>
      <c r="B30" s="158"/>
      <c r="C30" s="183" t="s">
        <v>230</v>
      </c>
      <c r="D30" s="163"/>
      <c r="E30" s="164">
        <v>35.950000000000003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187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>
      <c r="A31" s="157"/>
      <c r="B31" s="158"/>
      <c r="C31" s="183" t="s">
        <v>231</v>
      </c>
      <c r="D31" s="163"/>
      <c r="E31" s="164">
        <v>5.24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187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7"/>
      <c r="B32" s="158"/>
      <c r="C32" s="196" t="s">
        <v>232</v>
      </c>
      <c r="D32" s="187"/>
      <c r="E32" s="188">
        <v>41.18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187</v>
      </c>
      <c r="AH32" s="150">
        <v>1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>
      <c r="A33" s="172">
        <v>8</v>
      </c>
      <c r="B33" s="173" t="s">
        <v>233</v>
      </c>
      <c r="C33" s="182" t="s">
        <v>234</v>
      </c>
      <c r="D33" s="174" t="s">
        <v>212</v>
      </c>
      <c r="E33" s="175">
        <v>16.704499999999999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8">
        <f>ROUND(E33*P33,2)</f>
        <v>0</v>
      </c>
      <c r="R33" s="159"/>
      <c r="S33" s="159" t="s">
        <v>177</v>
      </c>
      <c r="T33" s="159" t="s">
        <v>178</v>
      </c>
      <c r="U33" s="159">
        <v>1.0999999999999999E-2</v>
      </c>
      <c r="V33" s="159">
        <f>ROUND(E33*U33,2)</f>
        <v>0.18</v>
      </c>
      <c r="W33" s="159"/>
      <c r="X33" s="159" t="s">
        <v>213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214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83" t="s">
        <v>215</v>
      </c>
      <c r="D34" s="163"/>
      <c r="E34" s="164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187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>
      <c r="A35" s="157"/>
      <c r="B35" s="158"/>
      <c r="C35" s="183" t="s">
        <v>216</v>
      </c>
      <c r="D35" s="163"/>
      <c r="E35" s="164">
        <v>37.299999999999997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187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83" t="s">
        <v>235</v>
      </c>
      <c r="D36" s="163"/>
      <c r="E36" s="164">
        <v>-20.59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187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>
      <c r="A37" s="172">
        <v>9</v>
      </c>
      <c r="B37" s="173" t="s">
        <v>236</v>
      </c>
      <c r="C37" s="182" t="s">
        <v>237</v>
      </c>
      <c r="D37" s="174" t="s">
        <v>212</v>
      </c>
      <c r="E37" s="175">
        <v>57.887500000000003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8">
        <f>ROUND(E37*P37,2)</f>
        <v>0</v>
      </c>
      <c r="R37" s="159"/>
      <c r="S37" s="159" t="s">
        <v>177</v>
      </c>
      <c r="T37" s="159" t="s">
        <v>178</v>
      </c>
      <c r="U37" s="159">
        <v>0.86799999999999999</v>
      </c>
      <c r="V37" s="159">
        <f>ROUND(E37*U37,2)</f>
        <v>50.25</v>
      </c>
      <c r="W37" s="159"/>
      <c r="X37" s="159" t="s">
        <v>213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214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57"/>
      <c r="B38" s="158"/>
      <c r="C38" s="183" t="s">
        <v>215</v>
      </c>
      <c r="D38" s="163"/>
      <c r="E38" s="164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187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>
      <c r="A39" s="157"/>
      <c r="B39" s="158"/>
      <c r="C39" s="183" t="s">
        <v>216</v>
      </c>
      <c r="D39" s="163"/>
      <c r="E39" s="164">
        <v>37.299999999999997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187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196" t="s">
        <v>232</v>
      </c>
      <c r="D40" s="187"/>
      <c r="E40" s="188">
        <v>37.299999999999997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187</v>
      </c>
      <c r="AH40" s="150">
        <v>1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7"/>
      <c r="B41" s="158"/>
      <c r="C41" s="183" t="s">
        <v>215</v>
      </c>
      <c r="D41" s="163"/>
      <c r="E41" s="164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187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>
      <c r="A42" s="157"/>
      <c r="B42" s="158"/>
      <c r="C42" s="183" t="s">
        <v>238</v>
      </c>
      <c r="D42" s="163"/>
      <c r="E42" s="164">
        <v>17.97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187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>
      <c r="A43" s="157"/>
      <c r="B43" s="158"/>
      <c r="C43" s="183" t="s">
        <v>239</v>
      </c>
      <c r="D43" s="163"/>
      <c r="E43" s="164">
        <v>2.62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187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57"/>
      <c r="B44" s="158"/>
      <c r="C44" s="196" t="s">
        <v>232</v>
      </c>
      <c r="D44" s="187"/>
      <c r="E44" s="188">
        <v>20.59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187</v>
      </c>
      <c r="AH44" s="150">
        <v>1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72">
        <v>10</v>
      </c>
      <c r="B45" s="173" t="s">
        <v>240</v>
      </c>
      <c r="C45" s="182" t="s">
        <v>241</v>
      </c>
      <c r="D45" s="174" t="s">
        <v>212</v>
      </c>
      <c r="E45" s="175">
        <v>57.887500000000003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8">
        <f>ROUND(E45*P45,2)</f>
        <v>0</v>
      </c>
      <c r="R45" s="159"/>
      <c r="S45" s="159" t="s">
        <v>177</v>
      </c>
      <c r="T45" s="159" t="s">
        <v>178</v>
      </c>
      <c r="U45" s="159">
        <v>0.79100000000000004</v>
      </c>
      <c r="V45" s="159">
        <f>ROUND(E45*U45,2)</f>
        <v>45.79</v>
      </c>
      <c r="W45" s="159"/>
      <c r="X45" s="159" t="s">
        <v>213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214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183" t="s">
        <v>215</v>
      </c>
      <c r="D46" s="163"/>
      <c r="E46" s="164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187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>
      <c r="A47" s="157"/>
      <c r="B47" s="158"/>
      <c r="C47" s="183" t="s">
        <v>216</v>
      </c>
      <c r="D47" s="163"/>
      <c r="E47" s="164">
        <v>37.299999999999997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187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196" t="s">
        <v>232</v>
      </c>
      <c r="D48" s="187"/>
      <c r="E48" s="188">
        <v>37.299999999999997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187</v>
      </c>
      <c r="AH48" s="150">
        <v>1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83" t="s">
        <v>215</v>
      </c>
      <c r="D49" s="163"/>
      <c r="E49" s="164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187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>
      <c r="A50" s="157"/>
      <c r="B50" s="158"/>
      <c r="C50" s="183" t="s">
        <v>238</v>
      </c>
      <c r="D50" s="163"/>
      <c r="E50" s="164">
        <v>17.97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187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>
      <c r="A51" s="157"/>
      <c r="B51" s="158"/>
      <c r="C51" s="183" t="s">
        <v>239</v>
      </c>
      <c r="D51" s="163"/>
      <c r="E51" s="164">
        <v>2.62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187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57"/>
      <c r="B52" s="158"/>
      <c r="C52" s="196" t="s">
        <v>232</v>
      </c>
      <c r="D52" s="187"/>
      <c r="E52" s="188">
        <v>20.59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187</v>
      </c>
      <c r="AH52" s="150">
        <v>1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>
      <c r="A53" s="172">
        <v>11</v>
      </c>
      <c r="B53" s="173" t="s">
        <v>242</v>
      </c>
      <c r="C53" s="182" t="s">
        <v>243</v>
      </c>
      <c r="D53" s="174" t="s">
        <v>212</v>
      </c>
      <c r="E53" s="175">
        <v>57.887500000000003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8">
        <f>ROUND(E53*P53,2)</f>
        <v>0</v>
      </c>
      <c r="R53" s="159"/>
      <c r="S53" s="159" t="s">
        <v>177</v>
      </c>
      <c r="T53" s="159" t="s">
        <v>178</v>
      </c>
      <c r="U53" s="159">
        <v>0.59099999999999997</v>
      </c>
      <c r="V53" s="159">
        <f>ROUND(E53*U53,2)</f>
        <v>34.21</v>
      </c>
      <c r="W53" s="159"/>
      <c r="X53" s="159" t="s">
        <v>213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83" t="s">
        <v>215</v>
      </c>
      <c r="D54" s="163"/>
      <c r="E54" s="164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187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>
      <c r="A55" s="157"/>
      <c r="B55" s="158"/>
      <c r="C55" s="183" t="s">
        <v>216</v>
      </c>
      <c r="D55" s="163"/>
      <c r="E55" s="164">
        <v>37.299999999999997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196" t="s">
        <v>232</v>
      </c>
      <c r="D56" s="187"/>
      <c r="E56" s="188">
        <v>37.299999999999997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187</v>
      </c>
      <c r="AH56" s="150">
        <v>1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183" t="s">
        <v>215</v>
      </c>
      <c r="D57" s="163"/>
      <c r="E57" s="164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187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>
      <c r="A58" s="157"/>
      <c r="B58" s="158"/>
      <c r="C58" s="183" t="s">
        <v>238</v>
      </c>
      <c r="D58" s="163"/>
      <c r="E58" s="164">
        <v>17.97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187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>
      <c r="A59" s="157"/>
      <c r="B59" s="158"/>
      <c r="C59" s="183" t="s">
        <v>239</v>
      </c>
      <c r="D59" s="163"/>
      <c r="E59" s="164">
        <v>2.62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187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96" t="s">
        <v>232</v>
      </c>
      <c r="D60" s="187"/>
      <c r="E60" s="188">
        <v>20.59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187</v>
      </c>
      <c r="AH60" s="150">
        <v>1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72">
        <v>12</v>
      </c>
      <c r="B61" s="173" t="s">
        <v>244</v>
      </c>
      <c r="C61" s="182" t="s">
        <v>245</v>
      </c>
      <c r="D61" s="174" t="s">
        <v>212</v>
      </c>
      <c r="E61" s="175">
        <v>37.295999999999999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8">
        <f>ROUND(E61*P61,2)</f>
        <v>0</v>
      </c>
      <c r="R61" s="159"/>
      <c r="S61" s="159" t="s">
        <v>177</v>
      </c>
      <c r="T61" s="159" t="s">
        <v>178</v>
      </c>
      <c r="U61" s="159">
        <v>3.1E-2</v>
      </c>
      <c r="V61" s="159">
        <f>ROUND(E61*U61,2)</f>
        <v>1.1599999999999999</v>
      </c>
      <c r="W61" s="159"/>
      <c r="X61" s="159" t="s">
        <v>213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214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>
      <c r="A62" s="157"/>
      <c r="B62" s="158"/>
      <c r="C62" s="249" t="s">
        <v>246</v>
      </c>
      <c r="D62" s="250"/>
      <c r="E62" s="250"/>
      <c r="F62" s="250"/>
      <c r="G62" s="250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182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79" t="str">
        <f>C62</f>
        <v>Uložení sypaniny do násypů nebo na skládku s rozprostřením sypaniny ve vrstvách a s hrubým urovnáním.</v>
      </c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83" t="s">
        <v>215</v>
      </c>
      <c r="D63" s="163"/>
      <c r="E63" s="164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187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>
      <c r="A64" s="157"/>
      <c r="B64" s="158"/>
      <c r="C64" s="183" t="s">
        <v>216</v>
      </c>
      <c r="D64" s="163"/>
      <c r="E64" s="164">
        <v>37.299999999999997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187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72">
        <v>13</v>
      </c>
      <c r="B65" s="173" t="s">
        <v>247</v>
      </c>
      <c r="C65" s="182" t="s">
        <v>248</v>
      </c>
      <c r="D65" s="174" t="s">
        <v>212</v>
      </c>
      <c r="E65" s="175">
        <v>20.7225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8">
        <f>ROUND(E65*P65,2)</f>
        <v>0</v>
      </c>
      <c r="R65" s="159"/>
      <c r="S65" s="159" t="s">
        <v>177</v>
      </c>
      <c r="T65" s="159" t="s">
        <v>178</v>
      </c>
      <c r="U65" s="159">
        <v>1.1499999999999999</v>
      </c>
      <c r="V65" s="159">
        <f>ROUND(E65*U65,2)</f>
        <v>23.83</v>
      </c>
      <c r="W65" s="159"/>
      <c r="X65" s="159" t="s">
        <v>213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214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83" t="s">
        <v>215</v>
      </c>
      <c r="D66" s="163"/>
      <c r="E66" s="164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187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>
      <c r="A67" s="157"/>
      <c r="B67" s="158"/>
      <c r="C67" s="183" t="s">
        <v>249</v>
      </c>
      <c r="D67" s="163"/>
      <c r="E67" s="164">
        <v>2.0499999999999998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187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>
      <c r="A68" s="157"/>
      <c r="B68" s="158"/>
      <c r="C68" s="183" t="s">
        <v>238</v>
      </c>
      <c r="D68" s="163"/>
      <c r="E68" s="164">
        <v>17.97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187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96" t="s">
        <v>232</v>
      </c>
      <c r="D69" s="187"/>
      <c r="E69" s="188">
        <v>20.03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187</v>
      </c>
      <c r="AH69" s="150">
        <v>1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183" t="s">
        <v>215</v>
      </c>
      <c r="D70" s="163"/>
      <c r="E70" s="164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187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>
      <c r="A71" s="157"/>
      <c r="B71" s="158"/>
      <c r="C71" s="183" t="s">
        <v>250</v>
      </c>
      <c r="D71" s="163"/>
      <c r="E71" s="164">
        <v>0.7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187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96" t="s">
        <v>232</v>
      </c>
      <c r="D72" s="187"/>
      <c r="E72" s="188">
        <v>0.7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187</v>
      </c>
      <c r="AH72" s="150">
        <v>1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72">
        <v>14</v>
      </c>
      <c r="B73" s="173" t="s">
        <v>251</v>
      </c>
      <c r="C73" s="182" t="s">
        <v>252</v>
      </c>
      <c r="D73" s="174" t="s">
        <v>253</v>
      </c>
      <c r="E73" s="175">
        <v>30.068100000000001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8">
        <f>ROUND(E73*P73,2)</f>
        <v>0</v>
      </c>
      <c r="R73" s="159"/>
      <c r="S73" s="159" t="s">
        <v>177</v>
      </c>
      <c r="T73" s="159" t="s">
        <v>178</v>
      </c>
      <c r="U73" s="159">
        <v>0</v>
      </c>
      <c r="V73" s="159">
        <f>ROUND(E73*U73,2)</f>
        <v>0</v>
      </c>
      <c r="W73" s="159"/>
      <c r="X73" s="159" t="s">
        <v>213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214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83" t="s">
        <v>215</v>
      </c>
      <c r="D74" s="163"/>
      <c r="E74" s="164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187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>
      <c r="A75" s="157"/>
      <c r="B75" s="158"/>
      <c r="C75" s="183" t="s">
        <v>254</v>
      </c>
      <c r="D75" s="163"/>
      <c r="E75" s="164">
        <v>67.13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187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83" t="s">
        <v>255</v>
      </c>
      <c r="D76" s="163"/>
      <c r="E76" s="164">
        <v>-37.06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187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72">
        <v>15</v>
      </c>
      <c r="B77" s="173" t="s">
        <v>256</v>
      </c>
      <c r="C77" s="182" t="s">
        <v>257</v>
      </c>
      <c r="D77" s="174" t="s">
        <v>253</v>
      </c>
      <c r="E77" s="175">
        <v>4.95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1</v>
      </c>
      <c r="O77" s="177">
        <f>ROUND(E77*N77,2)</f>
        <v>4.95</v>
      </c>
      <c r="P77" s="177">
        <v>0</v>
      </c>
      <c r="Q77" s="178">
        <f>ROUND(E77*P77,2)</f>
        <v>0</v>
      </c>
      <c r="R77" s="159"/>
      <c r="S77" s="159" t="s">
        <v>177</v>
      </c>
      <c r="T77" s="159" t="s">
        <v>178</v>
      </c>
      <c r="U77" s="159">
        <v>0</v>
      </c>
      <c r="V77" s="159">
        <f>ROUND(E77*U77,2)</f>
        <v>0</v>
      </c>
      <c r="W77" s="159"/>
      <c r="X77" s="159" t="s">
        <v>258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259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83" t="s">
        <v>215</v>
      </c>
      <c r="D78" s="163"/>
      <c r="E78" s="164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187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>
      <c r="A79" s="157"/>
      <c r="B79" s="158"/>
      <c r="C79" s="183" t="s">
        <v>260</v>
      </c>
      <c r="D79" s="163"/>
      <c r="E79" s="164">
        <v>3.7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187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>
      <c r="A80" s="157"/>
      <c r="B80" s="158"/>
      <c r="C80" s="183" t="s">
        <v>261</v>
      </c>
      <c r="D80" s="163"/>
      <c r="E80" s="164">
        <v>1.25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187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>
      <c r="A81" s="166" t="s">
        <v>172</v>
      </c>
      <c r="B81" s="167" t="s">
        <v>95</v>
      </c>
      <c r="C81" s="181" t="s">
        <v>96</v>
      </c>
      <c r="D81" s="168"/>
      <c r="E81" s="169"/>
      <c r="F81" s="170"/>
      <c r="G81" s="170">
        <f>SUMIF(AG82:AG93,"&lt;&gt;NOR",G82:G93)</f>
        <v>0</v>
      </c>
      <c r="H81" s="170"/>
      <c r="I81" s="170">
        <f>SUM(I82:I93)</f>
        <v>0</v>
      </c>
      <c r="J81" s="170"/>
      <c r="K81" s="170">
        <f>SUM(K82:K93)</f>
        <v>0</v>
      </c>
      <c r="L81" s="170"/>
      <c r="M81" s="170">
        <f>SUM(M82:M93)</f>
        <v>0</v>
      </c>
      <c r="N81" s="170"/>
      <c r="O81" s="170">
        <f>SUM(O82:O93)</f>
        <v>4.1899999999999995</v>
      </c>
      <c r="P81" s="170"/>
      <c r="Q81" s="171">
        <f>SUM(Q82:Q93)</f>
        <v>0</v>
      </c>
      <c r="R81" s="165"/>
      <c r="S81" s="165"/>
      <c r="T81" s="165"/>
      <c r="U81" s="165"/>
      <c r="V81" s="165">
        <f>SUM(V82:V93)</f>
        <v>5.6</v>
      </c>
      <c r="W81" s="165"/>
      <c r="X81" s="165"/>
      <c r="AG81" t="s">
        <v>173</v>
      </c>
    </row>
    <row r="82" spans="1:60" outlineLevel="1">
      <c r="A82" s="172">
        <v>16</v>
      </c>
      <c r="B82" s="173" t="s">
        <v>262</v>
      </c>
      <c r="C82" s="182" t="s">
        <v>263</v>
      </c>
      <c r="D82" s="174" t="s">
        <v>264</v>
      </c>
      <c r="E82" s="175">
        <v>18.8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0.22106999999999999</v>
      </c>
      <c r="O82" s="177">
        <f>ROUND(E82*N82,2)</f>
        <v>4.16</v>
      </c>
      <c r="P82" s="177">
        <v>0</v>
      </c>
      <c r="Q82" s="178">
        <f>ROUND(E82*P82,2)</f>
        <v>0</v>
      </c>
      <c r="R82" s="159"/>
      <c r="S82" s="159" t="s">
        <v>177</v>
      </c>
      <c r="T82" s="159" t="s">
        <v>178</v>
      </c>
      <c r="U82" s="159">
        <v>0.185</v>
      </c>
      <c r="V82" s="159">
        <f>ROUND(E82*U82,2)</f>
        <v>3.48</v>
      </c>
      <c r="W82" s="159"/>
      <c r="X82" s="159" t="s">
        <v>213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214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183" t="s">
        <v>215</v>
      </c>
      <c r="D83" s="163"/>
      <c r="E83" s="164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187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183" t="s">
        <v>265</v>
      </c>
      <c r="D84" s="163"/>
      <c r="E84" s="164">
        <v>18.8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187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72">
        <v>17</v>
      </c>
      <c r="B85" s="173" t="s">
        <v>266</v>
      </c>
      <c r="C85" s="182" t="s">
        <v>267</v>
      </c>
      <c r="D85" s="174" t="s">
        <v>219</v>
      </c>
      <c r="E85" s="175">
        <v>28.2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1.8000000000000001E-4</v>
      </c>
      <c r="O85" s="177">
        <f>ROUND(E85*N85,2)</f>
        <v>0.01</v>
      </c>
      <c r="P85" s="177">
        <v>0</v>
      </c>
      <c r="Q85" s="178">
        <f>ROUND(E85*P85,2)</f>
        <v>0</v>
      </c>
      <c r="R85" s="159"/>
      <c r="S85" s="159" t="s">
        <v>177</v>
      </c>
      <c r="T85" s="159" t="s">
        <v>178</v>
      </c>
      <c r="U85" s="159">
        <v>7.4999999999999997E-2</v>
      </c>
      <c r="V85" s="159">
        <f>ROUND(E85*U85,2)</f>
        <v>2.12</v>
      </c>
      <c r="W85" s="159"/>
      <c r="X85" s="159" t="s">
        <v>213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183" t="s">
        <v>215</v>
      </c>
      <c r="D86" s="163"/>
      <c r="E86" s="164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187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183" t="s">
        <v>269</v>
      </c>
      <c r="D87" s="163"/>
      <c r="E87" s="164">
        <v>28.2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187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72">
        <v>18</v>
      </c>
      <c r="B88" s="173" t="s">
        <v>270</v>
      </c>
      <c r="C88" s="182" t="s">
        <v>271</v>
      </c>
      <c r="D88" s="174" t="s">
        <v>264</v>
      </c>
      <c r="E88" s="175">
        <v>18.8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7.2999999999999996E-4</v>
      </c>
      <c r="O88" s="177">
        <f>ROUND(E88*N88,2)</f>
        <v>0.01</v>
      </c>
      <c r="P88" s="177">
        <v>0</v>
      </c>
      <c r="Q88" s="178">
        <f>ROUND(E88*P88,2)</f>
        <v>0</v>
      </c>
      <c r="R88" s="159"/>
      <c r="S88" s="159" t="s">
        <v>177</v>
      </c>
      <c r="T88" s="159" t="s">
        <v>178</v>
      </c>
      <c r="U88" s="159">
        <v>0</v>
      </c>
      <c r="V88" s="159">
        <f>ROUND(E88*U88,2)</f>
        <v>0</v>
      </c>
      <c r="W88" s="159"/>
      <c r="X88" s="159" t="s">
        <v>258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259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83" t="s">
        <v>215</v>
      </c>
      <c r="D89" s="163"/>
      <c r="E89" s="164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187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183" t="s">
        <v>265</v>
      </c>
      <c r="D90" s="163"/>
      <c r="E90" s="164">
        <v>18.8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187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72">
        <v>19</v>
      </c>
      <c r="B91" s="173" t="s">
        <v>272</v>
      </c>
      <c r="C91" s="182" t="s">
        <v>273</v>
      </c>
      <c r="D91" s="174" t="s">
        <v>219</v>
      </c>
      <c r="E91" s="175">
        <v>31.02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2.9999999999999997E-4</v>
      </c>
      <c r="O91" s="177">
        <f>ROUND(E91*N91,2)</f>
        <v>0.01</v>
      </c>
      <c r="P91" s="177">
        <v>0</v>
      </c>
      <c r="Q91" s="178">
        <f>ROUND(E91*P91,2)</f>
        <v>0</v>
      </c>
      <c r="R91" s="159"/>
      <c r="S91" s="159" t="s">
        <v>177</v>
      </c>
      <c r="T91" s="159" t="s">
        <v>178</v>
      </c>
      <c r="U91" s="159">
        <v>0</v>
      </c>
      <c r="V91" s="159">
        <f>ROUND(E91*U91,2)</f>
        <v>0</v>
      </c>
      <c r="W91" s="159"/>
      <c r="X91" s="159" t="s">
        <v>258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259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83" t="s">
        <v>215</v>
      </c>
      <c r="D92" s="163"/>
      <c r="E92" s="16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187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>
      <c r="A93" s="157"/>
      <c r="B93" s="158"/>
      <c r="C93" s="183" t="s">
        <v>274</v>
      </c>
      <c r="D93" s="163"/>
      <c r="E93" s="164">
        <v>31.02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187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>
      <c r="A94" s="166" t="s">
        <v>172</v>
      </c>
      <c r="B94" s="167" t="s">
        <v>97</v>
      </c>
      <c r="C94" s="181" t="s">
        <v>98</v>
      </c>
      <c r="D94" s="168"/>
      <c r="E94" s="169"/>
      <c r="F94" s="170"/>
      <c r="G94" s="170">
        <f>SUMIF(AG95:AG136,"&lt;&gt;NOR",G95:G136)</f>
        <v>0</v>
      </c>
      <c r="H94" s="170"/>
      <c r="I94" s="170">
        <f>SUM(I95:I136)</f>
        <v>0</v>
      </c>
      <c r="J94" s="170"/>
      <c r="K94" s="170">
        <f>SUM(K95:K136)</f>
        <v>0</v>
      </c>
      <c r="L94" s="170"/>
      <c r="M94" s="170">
        <f>SUM(M95:M136)</f>
        <v>0</v>
      </c>
      <c r="N94" s="170"/>
      <c r="O94" s="170">
        <f>SUM(O95:O136)</f>
        <v>43.1</v>
      </c>
      <c r="P94" s="170"/>
      <c r="Q94" s="171">
        <f>SUM(Q95:Q136)</f>
        <v>0</v>
      </c>
      <c r="R94" s="165"/>
      <c r="S94" s="165"/>
      <c r="T94" s="165"/>
      <c r="U94" s="165"/>
      <c r="V94" s="165">
        <f>SUM(V95:V136)</f>
        <v>73.36</v>
      </c>
      <c r="W94" s="165"/>
      <c r="X94" s="165"/>
      <c r="AG94" t="s">
        <v>173</v>
      </c>
    </row>
    <row r="95" spans="1:60" outlineLevel="1">
      <c r="A95" s="172">
        <v>20</v>
      </c>
      <c r="B95" s="173" t="s">
        <v>275</v>
      </c>
      <c r="C95" s="182" t="s">
        <v>276</v>
      </c>
      <c r="D95" s="174" t="s">
        <v>212</v>
      </c>
      <c r="E95" s="175">
        <v>1.8420000000000001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2.5249999999999999</v>
      </c>
      <c r="O95" s="177">
        <f>ROUND(E95*N95,2)</f>
        <v>4.6500000000000004</v>
      </c>
      <c r="P95" s="177">
        <v>0</v>
      </c>
      <c r="Q95" s="178">
        <f>ROUND(E95*P95,2)</f>
        <v>0</v>
      </c>
      <c r="R95" s="159"/>
      <c r="S95" s="159" t="s">
        <v>177</v>
      </c>
      <c r="T95" s="159" t="s">
        <v>178</v>
      </c>
      <c r="U95" s="159">
        <v>0.48</v>
      </c>
      <c r="V95" s="159">
        <f>ROUND(E95*U95,2)</f>
        <v>0.88</v>
      </c>
      <c r="W95" s="159"/>
      <c r="X95" s="159" t="s">
        <v>213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83" t="s">
        <v>215</v>
      </c>
      <c r="D96" s="163"/>
      <c r="E96" s="164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187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>
      <c r="A97" s="157"/>
      <c r="B97" s="158"/>
      <c r="C97" s="183" t="s">
        <v>277</v>
      </c>
      <c r="D97" s="163"/>
      <c r="E97" s="164">
        <v>1.39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187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>
      <c r="A98" s="157"/>
      <c r="B98" s="158"/>
      <c r="C98" s="183" t="s">
        <v>278</v>
      </c>
      <c r="D98" s="163"/>
      <c r="E98" s="164">
        <v>0.45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187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7"/>
      <c r="B99" s="158"/>
      <c r="C99" s="183" t="s">
        <v>279</v>
      </c>
      <c r="D99" s="163"/>
      <c r="E99" s="164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187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196" t="s">
        <v>232</v>
      </c>
      <c r="D100" s="187"/>
      <c r="E100" s="188">
        <v>1.84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187</v>
      </c>
      <c r="AH100" s="150">
        <v>1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72">
        <v>21</v>
      </c>
      <c r="B101" s="173" t="s">
        <v>275</v>
      </c>
      <c r="C101" s="182" t="s">
        <v>276</v>
      </c>
      <c r="D101" s="174" t="s">
        <v>212</v>
      </c>
      <c r="E101" s="175">
        <v>5.7750000000000004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2.5249999999999999</v>
      </c>
      <c r="O101" s="177">
        <f>ROUND(E101*N101,2)</f>
        <v>14.58</v>
      </c>
      <c r="P101" s="177">
        <v>0</v>
      </c>
      <c r="Q101" s="178">
        <f>ROUND(E101*P101,2)</f>
        <v>0</v>
      </c>
      <c r="R101" s="159"/>
      <c r="S101" s="159" t="s">
        <v>177</v>
      </c>
      <c r="T101" s="159" t="s">
        <v>178</v>
      </c>
      <c r="U101" s="159">
        <v>0.48</v>
      </c>
      <c r="V101" s="159">
        <f>ROUND(E101*U101,2)</f>
        <v>2.77</v>
      </c>
      <c r="W101" s="159"/>
      <c r="X101" s="159" t="s">
        <v>213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214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183" t="s">
        <v>215</v>
      </c>
      <c r="D102" s="163"/>
      <c r="E102" s="164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187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7"/>
      <c r="B103" s="158"/>
      <c r="C103" s="183" t="s">
        <v>280</v>
      </c>
      <c r="D103" s="163"/>
      <c r="E103" s="164">
        <v>5.78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187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72">
        <v>22</v>
      </c>
      <c r="B104" s="173" t="s">
        <v>281</v>
      </c>
      <c r="C104" s="182" t="s">
        <v>282</v>
      </c>
      <c r="D104" s="174" t="s">
        <v>219</v>
      </c>
      <c r="E104" s="175">
        <v>4.24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3.9199999999999999E-2</v>
      </c>
      <c r="O104" s="177">
        <f>ROUND(E104*N104,2)</f>
        <v>0.17</v>
      </c>
      <c r="P104" s="177">
        <v>0</v>
      </c>
      <c r="Q104" s="178">
        <f>ROUND(E104*P104,2)</f>
        <v>0</v>
      </c>
      <c r="R104" s="159"/>
      <c r="S104" s="159" t="s">
        <v>177</v>
      </c>
      <c r="T104" s="159" t="s">
        <v>178</v>
      </c>
      <c r="U104" s="159">
        <v>1.6</v>
      </c>
      <c r="V104" s="159">
        <f>ROUND(E104*U104,2)</f>
        <v>6.78</v>
      </c>
      <c r="W104" s="159"/>
      <c r="X104" s="159" t="s">
        <v>213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214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183" t="s">
        <v>215</v>
      </c>
      <c r="D105" s="163"/>
      <c r="E105" s="164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187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>
      <c r="A106" s="157"/>
      <c r="B106" s="158"/>
      <c r="C106" s="183" t="s">
        <v>283</v>
      </c>
      <c r="D106" s="163"/>
      <c r="E106" s="164">
        <v>0.53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187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>
      <c r="A107" s="157"/>
      <c r="B107" s="158"/>
      <c r="C107" s="183" t="s">
        <v>284</v>
      </c>
      <c r="D107" s="163"/>
      <c r="E107" s="164">
        <v>2.12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187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>
      <c r="A108" s="157"/>
      <c r="B108" s="158"/>
      <c r="C108" s="183" t="s">
        <v>285</v>
      </c>
      <c r="D108" s="163"/>
      <c r="E108" s="164">
        <v>1.59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187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196" t="s">
        <v>232</v>
      </c>
      <c r="D109" s="187"/>
      <c r="E109" s="188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187</v>
      </c>
      <c r="AH109" s="150">
        <v>1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72">
        <v>23</v>
      </c>
      <c r="B110" s="173" t="s">
        <v>286</v>
      </c>
      <c r="C110" s="182" t="s">
        <v>287</v>
      </c>
      <c r="D110" s="174" t="s">
        <v>219</v>
      </c>
      <c r="E110" s="175">
        <v>4.24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8">
        <f>ROUND(E110*P110,2)</f>
        <v>0</v>
      </c>
      <c r="R110" s="159"/>
      <c r="S110" s="159" t="s">
        <v>177</v>
      </c>
      <c r="T110" s="159" t="s">
        <v>178</v>
      </c>
      <c r="U110" s="159">
        <v>0.32</v>
      </c>
      <c r="V110" s="159">
        <f>ROUND(E110*U110,2)</f>
        <v>1.36</v>
      </c>
      <c r="W110" s="159"/>
      <c r="X110" s="159" t="s">
        <v>213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214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7"/>
      <c r="B111" s="158"/>
      <c r="C111" s="249" t="s">
        <v>288</v>
      </c>
      <c r="D111" s="250"/>
      <c r="E111" s="250"/>
      <c r="F111" s="250"/>
      <c r="G111" s="250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57"/>
      <c r="B112" s="158"/>
      <c r="C112" s="183" t="s">
        <v>215</v>
      </c>
      <c r="D112" s="163"/>
      <c r="E112" s="164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187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>
      <c r="A113" s="157"/>
      <c r="B113" s="158"/>
      <c r="C113" s="183" t="s">
        <v>283</v>
      </c>
      <c r="D113" s="163"/>
      <c r="E113" s="164">
        <v>0.53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187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>
      <c r="A114" s="157"/>
      <c r="B114" s="158"/>
      <c r="C114" s="183" t="s">
        <v>284</v>
      </c>
      <c r="D114" s="163"/>
      <c r="E114" s="164">
        <v>2.12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187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>
      <c r="A115" s="157"/>
      <c r="B115" s="158"/>
      <c r="C115" s="183" t="s">
        <v>285</v>
      </c>
      <c r="D115" s="163"/>
      <c r="E115" s="164">
        <v>1.59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57"/>
      <c r="B116" s="158"/>
      <c r="C116" s="196" t="s">
        <v>232</v>
      </c>
      <c r="D116" s="187"/>
      <c r="E116" s="18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187</v>
      </c>
      <c r="AH116" s="150">
        <v>1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>
      <c r="A117" s="172">
        <v>24</v>
      </c>
      <c r="B117" s="173" t="s">
        <v>289</v>
      </c>
      <c r="C117" s="182" t="s">
        <v>290</v>
      </c>
      <c r="D117" s="174" t="s">
        <v>253</v>
      </c>
      <c r="E117" s="175">
        <v>0.72877999999999998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1.0543899999999999</v>
      </c>
      <c r="O117" s="177">
        <f>ROUND(E117*N117,2)</f>
        <v>0.77</v>
      </c>
      <c r="P117" s="177">
        <v>0</v>
      </c>
      <c r="Q117" s="178">
        <f>ROUND(E117*P117,2)</f>
        <v>0</v>
      </c>
      <c r="R117" s="159"/>
      <c r="S117" s="159" t="s">
        <v>177</v>
      </c>
      <c r="T117" s="159" t="s">
        <v>178</v>
      </c>
      <c r="U117" s="159">
        <v>15.231</v>
      </c>
      <c r="V117" s="159">
        <f>ROUND(E117*U117,2)</f>
        <v>11.1</v>
      </c>
      <c r="W117" s="159"/>
      <c r="X117" s="159" t="s">
        <v>213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214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83" t="s">
        <v>215</v>
      </c>
      <c r="D118" s="163"/>
      <c r="E118" s="164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>
      <c r="A119" s="157"/>
      <c r="B119" s="158"/>
      <c r="C119" s="183" t="s">
        <v>291</v>
      </c>
      <c r="D119" s="163"/>
      <c r="E119" s="164">
        <v>0.12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>
      <c r="A120" s="157"/>
      <c r="B120" s="158"/>
      <c r="C120" s="183" t="s">
        <v>292</v>
      </c>
      <c r="D120" s="163"/>
      <c r="E120" s="164">
        <v>0.03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7"/>
      <c r="B121" s="158"/>
      <c r="C121" s="196" t="s">
        <v>232</v>
      </c>
      <c r="D121" s="187"/>
      <c r="E121" s="188">
        <v>0.15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187</v>
      </c>
      <c r="AH121" s="150">
        <v>1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57"/>
      <c r="B122" s="158"/>
      <c r="C122" s="183" t="s">
        <v>215</v>
      </c>
      <c r="D122" s="163"/>
      <c r="E122" s="164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83" t="s">
        <v>293</v>
      </c>
      <c r="D123" s="163"/>
      <c r="E123" s="164">
        <v>0.57999999999999996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7"/>
      <c r="B124" s="158"/>
      <c r="C124" s="196" t="s">
        <v>232</v>
      </c>
      <c r="D124" s="187"/>
      <c r="E124" s="188">
        <v>0.57999999999999996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187</v>
      </c>
      <c r="AH124" s="150">
        <v>1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>
      <c r="A125" s="172">
        <v>25</v>
      </c>
      <c r="B125" s="173" t="s">
        <v>294</v>
      </c>
      <c r="C125" s="182" t="s">
        <v>295</v>
      </c>
      <c r="D125" s="174" t="s">
        <v>219</v>
      </c>
      <c r="E125" s="175">
        <v>18.55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0.74</v>
      </c>
      <c r="O125" s="177">
        <f>ROUND(E125*N125,2)</f>
        <v>13.73</v>
      </c>
      <c r="P125" s="177">
        <v>0</v>
      </c>
      <c r="Q125" s="178">
        <f>ROUND(E125*P125,2)</f>
        <v>0</v>
      </c>
      <c r="R125" s="159"/>
      <c r="S125" s="159" t="s">
        <v>177</v>
      </c>
      <c r="T125" s="159" t="s">
        <v>178</v>
      </c>
      <c r="U125" s="159">
        <v>1.1000000000000001</v>
      </c>
      <c r="V125" s="159">
        <f>ROUND(E125*U125,2)</f>
        <v>20.41</v>
      </c>
      <c r="W125" s="159"/>
      <c r="X125" s="159" t="s">
        <v>213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214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7"/>
      <c r="B126" s="158"/>
      <c r="C126" s="183" t="s">
        <v>215</v>
      </c>
      <c r="D126" s="163"/>
      <c r="E126" s="164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187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>
      <c r="A127" s="157"/>
      <c r="B127" s="158"/>
      <c r="C127" s="183" t="s">
        <v>296</v>
      </c>
      <c r="D127" s="163"/>
      <c r="E127" s="164">
        <v>18.55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187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72">
        <v>26</v>
      </c>
      <c r="B128" s="173" t="s">
        <v>297</v>
      </c>
      <c r="C128" s="182" t="s">
        <v>298</v>
      </c>
      <c r="D128" s="174" t="s">
        <v>299</v>
      </c>
      <c r="E128" s="175">
        <v>3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4.4400000000000004E-3</v>
      </c>
      <c r="O128" s="177">
        <f>ROUND(E128*N128,2)</f>
        <v>0.01</v>
      </c>
      <c r="P128" s="177">
        <v>0</v>
      </c>
      <c r="Q128" s="178">
        <f>ROUND(E128*P128,2)</f>
        <v>0</v>
      </c>
      <c r="R128" s="159"/>
      <c r="S128" s="159" t="s">
        <v>177</v>
      </c>
      <c r="T128" s="159" t="s">
        <v>178</v>
      </c>
      <c r="U128" s="159">
        <v>0.4</v>
      </c>
      <c r="V128" s="159">
        <f>ROUND(E128*U128,2)</f>
        <v>1.2</v>
      </c>
      <c r="W128" s="159"/>
      <c r="X128" s="159" t="s">
        <v>213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214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57"/>
      <c r="B129" s="158"/>
      <c r="C129" s="183" t="s">
        <v>215</v>
      </c>
      <c r="D129" s="163"/>
      <c r="E129" s="164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187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7"/>
      <c r="B130" s="158"/>
      <c r="C130" s="183" t="s">
        <v>300</v>
      </c>
      <c r="D130" s="163"/>
      <c r="E130" s="164">
        <v>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187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72">
        <v>27</v>
      </c>
      <c r="B131" s="173" t="s">
        <v>301</v>
      </c>
      <c r="C131" s="182" t="s">
        <v>302</v>
      </c>
      <c r="D131" s="174" t="s">
        <v>253</v>
      </c>
      <c r="E131" s="175">
        <v>0.1855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1.0210999999999999</v>
      </c>
      <c r="O131" s="177">
        <f>ROUND(E131*N131,2)</f>
        <v>0.19</v>
      </c>
      <c r="P131" s="177">
        <v>0</v>
      </c>
      <c r="Q131" s="178">
        <f>ROUND(E131*P131,2)</f>
        <v>0</v>
      </c>
      <c r="R131" s="159"/>
      <c r="S131" s="159" t="s">
        <v>177</v>
      </c>
      <c r="T131" s="159" t="s">
        <v>178</v>
      </c>
      <c r="U131" s="159">
        <v>29.292000000000002</v>
      </c>
      <c r="V131" s="159">
        <f>ROUND(E131*U131,2)</f>
        <v>5.43</v>
      </c>
      <c r="W131" s="159"/>
      <c r="X131" s="159" t="s">
        <v>213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214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183" t="s">
        <v>215</v>
      </c>
      <c r="D132" s="163"/>
      <c r="E132" s="164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187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>
      <c r="A133" s="157"/>
      <c r="B133" s="158"/>
      <c r="C133" s="183" t="s">
        <v>303</v>
      </c>
      <c r="D133" s="163"/>
      <c r="E133" s="164">
        <v>0.19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187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>
      <c r="A134" s="172">
        <v>28</v>
      </c>
      <c r="B134" s="173" t="s">
        <v>304</v>
      </c>
      <c r="C134" s="182" t="s">
        <v>305</v>
      </c>
      <c r="D134" s="174" t="s">
        <v>219</v>
      </c>
      <c r="E134" s="175">
        <v>25.44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0.35382000000000002</v>
      </c>
      <c r="O134" s="177">
        <f>ROUND(E134*N134,2)</f>
        <v>9</v>
      </c>
      <c r="P134" s="177">
        <v>0</v>
      </c>
      <c r="Q134" s="178">
        <f>ROUND(E134*P134,2)</f>
        <v>0</v>
      </c>
      <c r="R134" s="159"/>
      <c r="S134" s="159" t="s">
        <v>177</v>
      </c>
      <c r="T134" s="159" t="s">
        <v>178</v>
      </c>
      <c r="U134" s="159">
        <v>0.92100000000000004</v>
      </c>
      <c r="V134" s="159">
        <f>ROUND(E134*U134,2)</f>
        <v>23.43</v>
      </c>
      <c r="W134" s="159"/>
      <c r="X134" s="159" t="s">
        <v>213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214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183" t="s">
        <v>215</v>
      </c>
      <c r="D135" s="163"/>
      <c r="E135" s="164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187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57"/>
      <c r="B136" s="158"/>
      <c r="C136" s="183" t="s">
        <v>306</v>
      </c>
      <c r="D136" s="163"/>
      <c r="E136" s="164">
        <v>25.44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187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>
      <c r="A137" s="166" t="s">
        <v>172</v>
      </c>
      <c r="B137" s="167" t="s">
        <v>99</v>
      </c>
      <c r="C137" s="181" t="s">
        <v>100</v>
      </c>
      <c r="D137" s="168"/>
      <c r="E137" s="169"/>
      <c r="F137" s="170"/>
      <c r="G137" s="170">
        <f>SUMIF(AG138:AG144,"&lt;&gt;NOR",G138:G144)</f>
        <v>0</v>
      </c>
      <c r="H137" s="170"/>
      <c r="I137" s="170">
        <f>SUM(I138:I144)</f>
        <v>0</v>
      </c>
      <c r="J137" s="170"/>
      <c r="K137" s="170">
        <f>SUM(K138:K144)</f>
        <v>0</v>
      </c>
      <c r="L137" s="170"/>
      <c r="M137" s="170">
        <f>SUM(M138:M144)</f>
        <v>0</v>
      </c>
      <c r="N137" s="170"/>
      <c r="O137" s="170">
        <f>SUM(O138:O144)</f>
        <v>4.07</v>
      </c>
      <c r="P137" s="170"/>
      <c r="Q137" s="171">
        <f>SUM(Q138:Q144)</f>
        <v>0</v>
      </c>
      <c r="R137" s="165"/>
      <c r="S137" s="165"/>
      <c r="T137" s="165"/>
      <c r="U137" s="165"/>
      <c r="V137" s="165">
        <f>SUM(V138:V144)</f>
        <v>13.2</v>
      </c>
      <c r="W137" s="165"/>
      <c r="X137" s="165"/>
      <c r="AG137" t="s">
        <v>173</v>
      </c>
    </row>
    <row r="138" spans="1:60" outlineLevel="1">
      <c r="A138" s="172">
        <v>29</v>
      </c>
      <c r="B138" s="173" t="s">
        <v>307</v>
      </c>
      <c r="C138" s="182" t="s">
        <v>308</v>
      </c>
      <c r="D138" s="174" t="s">
        <v>212</v>
      </c>
      <c r="E138" s="175">
        <v>1.3919999999999999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2.5251399999999999</v>
      </c>
      <c r="O138" s="177">
        <f>ROUND(E138*N138,2)</f>
        <v>3.51</v>
      </c>
      <c r="P138" s="177">
        <v>0</v>
      </c>
      <c r="Q138" s="178">
        <f>ROUND(E138*P138,2)</f>
        <v>0</v>
      </c>
      <c r="R138" s="159"/>
      <c r="S138" s="159" t="s">
        <v>177</v>
      </c>
      <c r="T138" s="159" t="s">
        <v>178</v>
      </c>
      <c r="U138" s="159">
        <v>0.98699999999999999</v>
      </c>
      <c r="V138" s="159">
        <f>ROUND(E138*U138,2)</f>
        <v>1.37</v>
      </c>
      <c r="W138" s="159"/>
      <c r="X138" s="159" t="s">
        <v>213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268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183" t="s">
        <v>309</v>
      </c>
      <c r="D139" s="163"/>
      <c r="E139" s="164">
        <v>1.39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187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72">
        <v>30</v>
      </c>
      <c r="B140" s="173" t="s">
        <v>310</v>
      </c>
      <c r="C140" s="182" t="s">
        <v>311</v>
      </c>
      <c r="D140" s="174" t="s">
        <v>219</v>
      </c>
      <c r="E140" s="175">
        <v>6.96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4.7509999999999997E-2</v>
      </c>
      <c r="O140" s="177">
        <f>ROUND(E140*N140,2)</f>
        <v>0.33</v>
      </c>
      <c r="P140" s="177">
        <v>0</v>
      </c>
      <c r="Q140" s="178">
        <f>ROUND(E140*P140,2)</f>
        <v>0</v>
      </c>
      <c r="R140" s="159"/>
      <c r="S140" s="159" t="s">
        <v>177</v>
      </c>
      <c r="T140" s="159" t="s">
        <v>178</v>
      </c>
      <c r="U140" s="159">
        <v>0.65</v>
      </c>
      <c r="V140" s="159">
        <f>ROUND(E140*U140,2)</f>
        <v>4.5199999999999996</v>
      </c>
      <c r="W140" s="159"/>
      <c r="X140" s="159" t="s">
        <v>213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268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7"/>
      <c r="B141" s="158"/>
      <c r="C141" s="183" t="s">
        <v>312</v>
      </c>
      <c r="D141" s="163"/>
      <c r="E141" s="164">
        <v>6.96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187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89">
        <v>31</v>
      </c>
      <c r="B142" s="190" t="s">
        <v>313</v>
      </c>
      <c r="C142" s="197" t="s">
        <v>314</v>
      </c>
      <c r="D142" s="191" t="s">
        <v>219</v>
      </c>
      <c r="E142" s="192">
        <v>6.96</v>
      </c>
      <c r="F142" s="193"/>
      <c r="G142" s="194">
        <f>ROUND(E142*F142,2)</f>
        <v>0</v>
      </c>
      <c r="H142" s="193"/>
      <c r="I142" s="194">
        <f>ROUND(E142*H142,2)</f>
        <v>0</v>
      </c>
      <c r="J142" s="193"/>
      <c r="K142" s="194">
        <f>ROUND(E142*J142,2)</f>
        <v>0</v>
      </c>
      <c r="L142" s="194">
        <v>21</v>
      </c>
      <c r="M142" s="194">
        <f>G142*(1+L142/100)</f>
        <v>0</v>
      </c>
      <c r="N142" s="194">
        <v>0</v>
      </c>
      <c r="O142" s="194">
        <f>ROUND(E142*N142,2)</f>
        <v>0</v>
      </c>
      <c r="P142" s="194">
        <v>0</v>
      </c>
      <c r="Q142" s="195">
        <f>ROUND(E142*P142,2)</f>
        <v>0</v>
      </c>
      <c r="R142" s="159"/>
      <c r="S142" s="159" t="s">
        <v>177</v>
      </c>
      <c r="T142" s="159" t="s">
        <v>178</v>
      </c>
      <c r="U142" s="159">
        <v>0.17299999999999999</v>
      </c>
      <c r="V142" s="159">
        <f>ROUND(E142*U142,2)</f>
        <v>1.2</v>
      </c>
      <c r="W142" s="159"/>
      <c r="X142" s="159" t="s">
        <v>213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268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72">
        <v>32</v>
      </c>
      <c r="B143" s="173" t="s">
        <v>315</v>
      </c>
      <c r="C143" s="182" t="s">
        <v>316</v>
      </c>
      <c r="D143" s="174" t="s">
        <v>253</v>
      </c>
      <c r="E143" s="175">
        <v>0.22968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1.02139</v>
      </c>
      <c r="O143" s="177">
        <f>ROUND(E143*N143,2)</f>
        <v>0.23</v>
      </c>
      <c r="P143" s="177">
        <v>0</v>
      </c>
      <c r="Q143" s="178">
        <f>ROUND(E143*P143,2)</f>
        <v>0</v>
      </c>
      <c r="R143" s="159"/>
      <c r="S143" s="159" t="s">
        <v>177</v>
      </c>
      <c r="T143" s="159" t="s">
        <v>178</v>
      </c>
      <c r="U143" s="159">
        <v>26.616</v>
      </c>
      <c r="V143" s="159">
        <f>ROUND(E143*U143,2)</f>
        <v>6.11</v>
      </c>
      <c r="W143" s="159"/>
      <c r="X143" s="159" t="s">
        <v>213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268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>
      <c r="A144" s="157"/>
      <c r="B144" s="158"/>
      <c r="C144" s="183" t="s">
        <v>317</v>
      </c>
      <c r="D144" s="163"/>
      <c r="E144" s="164">
        <v>0.23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187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>
      <c r="A145" s="166" t="s">
        <v>172</v>
      </c>
      <c r="B145" s="167" t="s">
        <v>105</v>
      </c>
      <c r="C145" s="181" t="s">
        <v>106</v>
      </c>
      <c r="D145" s="168"/>
      <c r="E145" s="169"/>
      <c r="F145" s="170"/>
      <c r="G145" s="170">
        <f>SUMIF(AG146:AG192,"&lt;&gt;NOR",G146:G192)</f>
        <v>0</v>
      </c>
      <c r="H145" s="170"/>
      <c r="I145" s="170">
        <f>SUM(I146:I192)</f>
        <v>0</v>
      </c>
      <c r="J145" s="170"/>
      <c r="K145" s="170">
        <f>SUM(K146:K192)</f>
        <v>0</v>
      </c>
      <c r="L145" s="170"/>
      <c r="M145" s="170">
        <f>SUM(M146:M192)</f>
        <v>0</v>
      </c>
      <c r="N145" s="170"/>
      <c r="O145" s="170">
        <f>SUM(O146:O192)</f>
        <v>15.12</v>
      </c>
      <c r="P145" s="170"/>
      <c r="Q145" s="171">
        <f>SUM(Q146:Q192)</f>
        <v>0</v>
      </c>
      <c r="R145" s="165"/>
      <c r="S145" s="165"/>
      <c r="T145" s="165"/>
      <c r="U145" s="165"/>
      <c r="V145" s="165">
        <f>SUM(V146:V192)</f>
        <v>38.69</v>
      </c>
      <c r="W145" s="165"/>
      <c r="X145" s="165"/>
      <c r="AG145" t="s">
        <v>173</v>
      </c>
    </row>
    <row r="146" spans="1:60" outlineLevel="1">
      <c r="A146" s="172">
        <v>33</v>
      </c>
      <c r="B146" s="173" t="s">
        <v>318</v>
      </c>
      <c r="C146" s="182" t="s">
        <v>319</v>
      </c>
      <c r="D146" s="174" t="s">
        <v>212</v>
      </c>
      <c r="E146" s="175">
        <v>1.302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2.5249999999999999</v>
      </c>
      <c r="O146" s="177">
        <f>ROUND(E146*N146,2)</f>
        <v>3.29</v>
      </c>
      <c r="P146" s="177">
        <v>0</v>
      </c>
      <c r="Q146" s="178">
        <f>ROUND(E146*P146,2)</f>
        <v>0</v>
      </c>
      <c r="R146" s="159"/>
      <c r="S146" s="159" t="s">
        <v>177</v>
      </c>
      <c r="T146" s="159" t="s">
        <v>178</v>
      </c>
      <c r="U146" s="159">
        <v>3.2130000000000001</v>
      </c>
      <c r="V146" s="159">
        <f>ROUND(E146*U146,2)</f>
        <v>4.18</v>
      </c>
      <c r="W146" s="159"/>
      <c r="X146" s="159" t="s">
        <v>213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214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249" t="s">
        <v>320</v>
      </c>
      <c r="D147" s="250"/>
      <c r="E147" s="250"/>
      <c r="F147" s="250"/>
      <c r="G147" s="250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182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7"/>
      <c r="B148" s="158"/>
      <c r="C148" s="183" t="s">
        <v>215</v>
      </c>
      <c r="D148" s="163"/>
      <c r="E148" s="164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187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>
      <c r="A149" s="157"/>
      <c r="B149" s="158"/>
      <c r="C149" s="183" t="s">
        <v>321</v>
      </c>
      <c r="D149" s="163"/>
      <c r="E149" s="164">
        <v>1.3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187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72">
        <v>34</v>
      </c>
      <c r="B150" s="173" t="s">
        <v>322</v>
      </c>
      <c r="C150" s="182" t="s">
        <v>323</v>
      </c>
      <c r="D150" s="174" t="s">
        <v>212</v>
      </c>
      <c r="E150" s="175">
        <v>1.2323999999999999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2.5249999999999999</v>
      </c>
      <c r="O150" s="177">
        <f>ROUND(E150*N150,2)</f>
        <v>3.11</v>
      </c>
      <c r="P150" s="177">
        <v>0</v>
      </c>
      <c r="Q150" s="178">
        <f>ROUND(E150*P150,2)</f>
        <v>0</v>
      </c>
      <c r="R150" s="159"/>
      <c r="S150" s="159" t="s">
        <v>177</v>
      </c>
      <c r="T150" s="159" t="s">
        <v>178</v>
      </c>
      <c r="U150" s="159">
        <v>3.2130000000000001</v>
      </c>
      <c r="V150" s="159">
        <f>ROUND(E150*U150,2)</f>
        <v>3.96</v>
      </c>
      <c r="W150" s="159"/>
      <c r="X150" s="159" t="s">
        <v>213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214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249" t="s">
        <v>320</v>
      </c>
      <c r="D151" s="250"/>
      <c r="E151" s="250"/>
      <c r="F151" s="250"/>
      <c r="G151" s="250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>
      <c r="A152" s="157"/>
      <c r="B152" s="158"/>
      <c r="C152" s="183" t="s">
        <v>215</v>
      </c>
      <c r="D152" s="163"/>
      <c r="E152" s="164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187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>
      <c r="A153" s="157"/>
      <c r="B153" s="158"/>
      <c r="C153" s="183" t="s">
        <v>324</v>
      </c>
      <c r="D153" s="163"/>
      <c r="E153" s="164">
        <v>1.23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>
      <c r="A154" s="172">
        <v>35</v>
      </c>
      <c r="B154" s="173" t="s">
        <v>325</v>
      </c>
      <c r="C154" s="182" t="s">
        <v>326</v>
      </c>
      <c r="D154" s="174" t="s">
        <v>212</v>
      </c>
      <c r="E154" s="175">
        <v>0.34799999999999998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2.5249999999999999</v>
      </c>
      <c r="O154" s="177">
        <f>ROUND(E154*N154,2)</f>
        <v>0.88</v>
      </c>
      <c r="P154" s="177">
        <v>0</v>
      </c>
      <c r="Q154" s="178">
        <f>ROUND(E154*P154,2)</f>
        <v>0</v>
      </c>
      <c r="R154" s="159"/>
      <c r="S154" s="159" t="s">
        <v>177</v>
      </c>
      <c r="T154" s="159" t="s">
        <v>178</v>
      </c>
      <c r="U154" s="159">
        <v>3.2130000000000001</v>
      </c>
      <c r="V154" s="159">
        <f>ROUND(E154*U154,2)</f>
        <v>1.1200000000000001</v>
      </c>
      <c r="W154" s="159"/>
      <c r="X154" s="159" t="s">
        <v>213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214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249" t="s">
        <v>320</v>
      </c>
      <c r="D155" s="250"/>
      <c r="E155" s="250"/>
      <c r="F155" s="250"/>
      <c r="G155" s="250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182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7"/>
      <c r="B156" s="158"/>
      <c r="C156" s="183" t="s">
        <v>215</v>
      </c>
      <c r="D156" s="163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187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>
      <c r="A157" s="157"/>
      <c r="B157" s="158"/>
      <c r="C157" s="183" t="s">
        <v>327</v>
      </c>
      <c r="D157" s="163"/>
      <c r="E157" s="164">
        <v>0.35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187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>
      <c r="A158" s="172">
        <v>36</v>
      </c>
      <c r="B158" s="173" t="s">
        <v>328</v>
      </c>
      <c r="C158" s="182" t="s">
        <v>329</v>
      </c>
      <c r="D158" s="174" t="s">
        <v>212</v>
      </c>
      <c r="E158" s="175">
        <v>1.302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8">
        <f>ROUND(E158*P158,2)</f>
        <v>0</v>
      </c>
      <c r="R158" s="159"/>
      <c r="S158" s="159" t="s">
        <v>177</v>
      </c>
      <c r="T158" s="159" t="s">
        <v>178</v>
      </c>
      <c r="U158" s="159">
        <v>2.7</v>
      </c>
      <c r="V158" s="159">
        <f>ROUND(E158*U158,2)</f>
        <v>3.52</v>
      </c>
      <c r="W158" s="159"/>
      <c r="X158" s="159" t="s">
        <v>213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214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57"/>
      <c r="B159" s="158"/>
      <c r="C159" s="183" t="s">
        <v>215</v>
      </c>
      <c r="D159" s="163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187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>
      <c r="A160" s="157"/>
      <c r="B160" s="158"/>
      <c r="C160" s="183" t="s">
        <v>330</v>
      </c>
      <c r="D160" s="163"/>
      <c r="E160" s="164">
        <v>1.3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72">
        <v>37</v>
      </c>
      <c r="B161" s="173" t="s">
        <v>331</v>
      </c>
      <c r="C161" s="182" t="s">
        <v>332</v>
      </c>
      <c r="D161" s="174" t="s">
        <v>212</v>
      </c>
      <c r="E161" s="175">
        <v>1.65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8">
        <f>ROUND(E161*P161,2)</f>
        <v>0</v>
      </c>
      <c r="R161" s="159"/>
      <c r="S161" s="159" t="s">
        <v>177</v>
      </c>
      <c r="T161" s="159" t="s">
        <v>178</v>
      </c>
      <c r="U161" s="159">
        <v>0.82</v>
      </c>
      <c r="V161" s="159">
        <f>ROUND(E161*U161,2)</f>
        <v>1.35</v>
      </c>
      <c r="W161" s="159"/>
      <c r="X161" s="159" t="s">
        <v>213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214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57"/>
      <c r="B162" s="158"/>
      <c r="C162" s="183" t="s">
        <v>215</v>
      </c>
      <c r="D162" s="163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187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>
      <c r="A163" s="157"/>
      <c r="B163" s="158"/>
      <c r="C163" s="183" t="s">
        <v>321</v>
      </c>
      <c r="D163" s="163"/>
      <c r="E163" s="164">
        <v>1.3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187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7"/>
      <c r="B164" s="158"/>
      <c r="C164" s="196" t="s">
        <v>232</v>
      </c>
      <c r="D164" s="187"/>
      <c r="E164" s="188">
        <v>1.3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187</v>
      </c>
      <c r="AH164" s="150">
        <v>1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57"/>
      <c r="B165" s="158"/>
      <c r="C165" s="183" t="s">
        <v>215</v>
      </c>
      <c r="D165" s="163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187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>
      <c r="A166" s="157"/>
      <c r="B166" s="158"/>
      <c r="C166" s="183" t="s">
        <v>327</v>
      </c>
      <c r="D166" s="163"/>
      <c r="E166" s="164">
        <v>0.35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187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7"/>
      <c r="B167" s="158"/>
      <c r="C167" s="196" t="s">
        <v>232</v>
      </c>
      <c r="D167" s="187"/>
      <c r="E167" s="188">
        <v>0.35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187</v>
      </c>
      <c r="AH167" s="150">
        <v>1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72">
        <v>38</v>
      </c>
      <c r="B168" s="173" t="s">
        <v>333</v>
      </c>
      <c r="C168" s="182" t="s">
        <v>334</v>
      </c>
      <c r="D168" s="174" t="s">
        <v>212</v>
      </c>
      <c r="E168" s="175">
        <v>7.4573999999999998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8">
        <f>ROUND(E168*P168,2)</f>
        <v>0</v>
      </c>
      <c r="R168" s="159"/>
      <c r="S168" s="159" t="s">
        <v>177</v>
      </c>
      <c r="T168" s="159" t="s">
        <v>178</v>
      </c>
      <c r="U168" s="159">
        <v>0.41</v>
      </c>
      <c r="V168" s="159">
        <f>ROUND(E168*U168,2)</f>
        <v>3.06</v>
      </c>
      <c r="W168" s="159"/>
      <c r="X168" s="159" t="s">
        <v>213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214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57"/>
      <c r="B169" s="158"/>
      <c r="C169" s="183" t="s">
        <v>215</v>
      </c>
      <c r="D169" s="163"/>
      <c r="E169" s="164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187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>
      <c r="A170" s="157"/>
      <c r="B170" s="158"/>
      <c r="C170" s="183" t="s">
        <v>324</v>
      </c>
      <c r="D170" s="163"/>
      <c r="E170" s="164">
        <v>1.23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187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>
      <c r="A171" s="157"/>
      <c r="B171" s="158"/>
      <c r="C171" s="183" t="s">
        <v>278</v>
      </c>
      <c r="D171" s="163"/>
      <c r="E171" s="164">
        <v>0.45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187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>
      <c r="A172" s="157"/>
      <c r="B172" s="158"/>
      <c r="C172" s="183" t="s">
        <v>279</v>
      </c>
      <c r="D172" s="163"/>
      <c r="E172" s="164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187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7"/>
      <c r="B173" s="158"/>
      <c r="C173" s="196" t="s">
        <v>232</v>
      </c>
      <c r="D173" s="187"/>
      <c r="E173" s="188">
        <v>1.68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187</v>
      </c>
      <c r="AH173" s="150">
        <v>1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57"/>
      <c r="B174" s="158"/>
      <c r="C174" s="183" t="s">
        <v>215</v>
      </c>
      <c r="D174" s="163"/>
      <c r="E174" s="164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187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57"/>
      <c r="B175" s="158"/>
      <c r="C175" s="183" t="s">
        <v>280</v>
      </c>
      <c r="D175" s="163"/>
      <c r="E175" s="164">
        <v>5.78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187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7"/>
      <c r="B176" s="158"/>
      <c r="C176" s="196" t="s">
        <v>232</v>
      </c>
      <c r="D176" s="187"/>
      <c r="E176" s="188">
        <v>5.78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187</v>
      </c>
      <c r="AH176" s="150">
        <v>1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72">
        <v>39</v>
      </c>
      <c r="B177" s="173" t="s">
        <v>335</v>
      </c>
      <c r="C177" s="182" t="s">
        <v>336</v>
      </c>
      <c r="D177" s="174" t="s">
        <v>212</v>
      </c>
      <c r="E177" s="175">
        <v>1.3919999999999999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8">
        <f>ROUND(E177*P177,2)</f>
        <v>0</v>
      </c>
      <c r="R177" s="159"/>
      <c r="S177" s="159" t="s">
        <v>177</v>
      </c>
      <c r="T177" s="159" t="s">
        <v>178</v>
      </c>
      <c r="U177" s="159">
        <v>0.20499999999999999</v>
      </c>
      <c r="V177" s="159">
        <f>ROUND(E177*U177,2)</f>
        <v>0.28999999999999998</v>
      </c>
      <c r="W177" s="159"/>
      <c r="X177" s="159" t="s">
        <v>213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214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>
      <c r="A178" s="157"/>
      <c r="B178" s="158"/>
      <c r="C178" s="183" t="s">
        <v>215</v>
      </c>
      <c r="D178" s="163"/>
      <c r="E178" s="164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187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>
      <c r="A179" s="157"/>
      <c r="B179" s="158"/>
      <c r="C179" s="183" t="s">
        <v>277</v>
      </c>
      <c r="D179" s="163"/>
      <c r="E179" s="164">
        <v>1.39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187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>
      <c r="A180" s="172">
        <v>40</v>
      </c>
      <c r="B180" s="173" t="s">
        <v>337</v>
      </c>
      <c r="C180" s="182" t="s">
        <v>338</v>
      </c>
      <c r="D180" s="174" t="s">
        <v>212</v>
      </c>
      <c r="E180" s="175">
        <v>2.927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8">
        <f>ROUND(E180*P180,2)</f>
        <v>0</v>
      </c>
      <c r="R180" s="159"/>
      <c r="S180" s="159" t="s">
        <v>177</v>
      </c>
      <c r="T180" s="159" t="s">
        <v>178</v>
      </c>
      <c r="U180" s="159">
        <v>1.8360000000000001</v>
      </c>
      <c r="V180" s="159">
        <f>ROUND(E180*U180,2)</f>
        <v>5.37</v>
      </c>
      <c r="W180" s="159"/>
      <c r="X180" s="159" t="s">
        <v>213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268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>
      <c r="A181" s="157"/>
      <c r="B181" s="158"/>
      <c r="C181" s="183" t="s">
        <v>215</v>
      </c>
      <c r="D181" s="163"/>
      <c r="E181" s="164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187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>
      <c r="A182" s="157"/>
      <c r="B182" s="158"/>
      <c r="C182" s="183" t="s">
        <v>339</v>
      </c>
      <c r="D182" s="163"/>
      <c r="E182" s="164">
        <v>2.0499999999999998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187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>
      <c r="A183" s="157"/>
      <c r="B183" s="158"/>
      <c r="C183" s="183" t="s">
        <v>340</v>
      </c>
      <c r="D183" s="163"/>
      <c r="E183" s="164">
        <v>0.87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187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57"/>
      <c r="B184" s="158"/>
      <c r="C184" s="196" t="s">
        <v>232</v>
      </c>
      <c r="D184" s="187"/>
      <c r="E184" s="188">
        <v>2.93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187</v>
      </c>
      <c r="AH184" s="150">
        <v>1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>
      <c r="A185" s="172">
        <v>41</v>
      </c>
      <c r="B185" s="173" t="s">
        <v>341</v>
      </c>
      <c r="C185" s="182" t="s">
        <v>342</v>
      </c>
      <c r="D185" s="174" t="s">
        <v>219</v>
      </c>
      <c r="E185" s="175">
        <v>33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7">
        <v>7.7859999999999999E-2</v>
      </c>
      <c r="O185" s="177">
        <f>ROUND(E185*N185,2)</f>
        <v>2.57</v>
      </c>
      <c r="P185" s="177">
        <v>0</v>
      </c>
      <c r="Q185" s="178">
        <f>ROUND(E185*P185,2)</f>
        <v>0</v>
      </c>
      <c r="R185" s="159"/>
      <c r="S185" s="159" t="s">
        <v>177</v>
      </c>
      <c r="T185" s="159" t="s">
        <v>178</v>
      </c>
      <c r="U185" s="159">
        <v>0.48</v>
      </c>
      <c r="V185" s="159">
        <f>ROUND(E185*U185,2)</f>
        <v>15.84</v>
      </c>
      <c r="W185" s="159"/>
      <c r="X185" s="159" t="s">
        <v>213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214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7"/>
      <c r="B186" s="158"/>
      <c r="C186" s="183" t="s">
        <v>215</v>
      </c>
      <c r="D186" s="163"/>
      <c r="E186" s="164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187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>
      <c r="A187" s="157"/>
      <c r="B187" s="158"/>
      <c r="C187" s="183" t="s">
        <v>343</v>
      </c>
      <c r="D187" s="163"/>
      <c r="E187" s="164">
        <v>33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187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72">
        <v>42</v>
      </c>
      <c r="B188" s="173" t="s">
        <v>344</v>
      </c>
      <c r="C188" s="182" t="s">
        <v>345</v>
      </c>
      <c r="D188" s="174" t="s">
        <v>253</v>
      </c>
      <c r="E188" s="175">
        <v>5.2686000000000002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1</v>
      </c>
      <c r="O188" s="177">
        <f>ROUND(E188*N188,2)</f>
        <v>5.27</v>
      </c>
      <c r="P188" s="177">
        <v>0</v>
      </c>
      <c r="Q188" s="178">
        <f>ROUND(E188*P188,2)</f>
        <v>0</v>
      </c>
      <c r="R188" s="159"/>
      <c r="S188" s="159" t="s">
        <v>177</v>
      </c>
      <c r="T188" s="159" t="s">
        <v>178</v>
      </c>
      <c r="U188" s="159">
        <v>0</v>
      </c>
      <c r="V188" s="159">
        <f>ROUND(E188*U188,2)</f>
        <v>0</v>
      </c>
      <c r="W188" s="159"/>
      <c r="X188" s="159" t="s">
        <v>258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259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>
      <c r="A189" s="157"/>
      <c r="B189" s="158"/>
      <c r="C189" s="183" t="s">
        <v>215</v>
      </c>
      <c r="D189" s="163"/>
      <c r="E189" s="16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187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1">
      <c r="A190" s="157"/>
      <c r="B190" s="158"/>
      <c r="C190" s="183" t="s">
        <v>346</v>
      </c>
      <c r="D190" s="163"/>
      <c r="E190" s="164">
        <v>3.7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187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>
      <c r="A191" s="157"/>
      <c r="B191" s="158"/>
      <c r="C191" s="183" t="s">
        <v>347</v>
      </c>
      <c r="D191" s="163"/>
      <c r="E191" s="164">
        <v>1.57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187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>
      <c r="A192" s="157"/>
      <c r="B192" s="158"/>
      <c r="C192" s="196" t="s">
        <v>232</v>
      </c>
      <c r="D192" s="187"/>
      <c r="E192" s="188">
        <v>5.27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187</v>
      </c>
      <c r="AH192" s="150">
        <v>1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>
      <c r="A193" s="166" t="s">
        <v>172</v>
      </c>
      <c r="B193" s="167" t="s">
        <v>111</v>
      </c>
      <c r="C193" s="181" t="s">
        <v>112</v>
      </c>
      <c r="D193" s="168"/>
      <c r="E193" s="169"/>
      <c r="F193" s="170"/>
      <c r="G193" s="170">
        <f>SUMIF(AG194:AG199,"&lt;&gt;NOR",G194:G199)</f>
        <v>0</v>
      </c>
      <c r="H193" s="170"/>
      <c r="I193" s="170">
        <f>SUM(I194:I199)</f>
        <v>0</v>
      </c>
      <c r="J193" s="170"/>
      <c r="K193" s="170">
        <f>SUM(K194:K199)</f>
        <v>0</v>
      </c>
      <c r="L193" s="170"/>
      <c r="M193" s="170">
        <f>SUM(M194:M199)</f>
        <v>0</v>
      </c>
      <c r="N193" s="170"/>
      <c r="O193" s="170">
        <f>SUM(O194:O199)</f>
        <v>5.49</v>
      </c>
      <c r="P193" s="170"/>
      <c r="Q193" s="171">
        <f>SUM(Q194:Q199)</f>
        <v>0</v>
      </c>
      <c r="R193" s="165"/>
      <c r="S193" s="165"/>
      <c r="T193" s="165"/>
      <c r="U193" s="165"/>
      <c r="V193" s="165">
        <f>SUM(V194:V199)</f>
        <v>40.6</v>
      </c>
      <c r="W193" s="165"/>
      <c r="X193" s="165"/>
      <c r="AG193" t="s">
        <v>173</v>
      </c>
    </row>
    <row r="194" spans="1:60" outlineLevel="1">
      <c r="A194" s="172">
        <v>43</v>
      </c>
      <c r="B194" s="173" t="s">
        <v>348</v>
      </c>
      <c r="C194" s="182" t="s">
        <v>349</v>
      </c>
      <c r="D194" s="174" t="s">
        <v>212</v>
      </c>
      <c r="E194" s="175">
        <v>700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7">
        <v>7.3499999999999998E-3</v>
      </c>
      <c r="O194" s="177">
        <f>ROUND(E194*N194,2)</f>
        <v>5.15</v>
      </c>
      <c r="P194" s="177">
        <v>0</v>
      </c>
      <c r="Q194" s="178">
        <f>ROUND(E194*P194,2)</f>
        <v>0</v>
      </c>
      <c r="R194" s="159"/>
      <c r="S194" s="159" t="s">
        <v>177</v>
      </c>
      <c r="T194" s="159" t="s">
        <v>178</v>
      </c>
      <c r="U194" s="159">
        <v>3.3000000000000002E-2</v>
      </c>
      <c r="V194" s="159">
        <f>ROUND(E194*U194,2)</f>
        <v>23.1</v>
      </c>
      <c r="W194" s="159"/>
      <c r="X194" s="159" t="s">
        <v>213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268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>
      <c r="A195" s="157"/>
      <c r="B195" s="158"/>
      <c r="C195" s="183" t="s">
        <v>350</v>
      </c>
      <c r="D195" s="163"/>
      <c r="E195" s="164">
        <v>700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187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>
      <c r="A196" s="172">
        <v>44</v>
      </c>
      <c r="B196" s="173" t="s">
        <v>351</v>
      </c>
      <c r="C196" s="182" t="s">
        <v>352</v>
      </c>
      <c r="D196" s="174" t="s">
        <v>212</v>
      </c>
      <c r="E196" s="175">
        <v>2800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1.2E-4</v>
      </c>
      <c r="O196" s="177">
        <f>ROUND(E196*N196,2)</f>
        <v>0.34</v>
      </c>
      <c r="P196" s="177">
        <v>0</v>
      </c>
      <c r="Q196" s="178">
        <f>ROUND(E196*P196,2)</f>
        <v>0</v>
      </c>
      <c r="R196" s="159"/>
      <c r="S196" s="159" t="s">
        <v>177</v>
      </c>
      <c r="T196" s="159" t="s">
        <v>178</v>
      </c>
      <c r="U196" s="159">
        <v>1E-3</v>
      </c>
      <c r="V196" s="159">
        <f>ROUND(E196*U196,2)</f>
        <v>2.8</v>
      </c>
      <c r="W196" s="159"/>
      <c r="X196" s="159" t="s">
        <v>213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268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57"/>
      <c r="B197" s="158"/>
      <c r="C197" s="183" t="s">
        <v>353</v>
      </c>
      <c r="D197" s="163"/>
      <c r="E197" s="164">
        <v>2800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187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>
      <c r="A198" s="172">
        <v>45</v>
      </c>
      <c r="B198" s="173" t="s">
        <v>354</v>
      </c>
      <c r="C198" s="182" t="s">
        <v>355</v>
      </c>
      <c r="D198" s="174" t="s">
        <v>212</v>
      </c>
      <c r="E198" s="175">
        <v>700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8">
        <f>ROUND(E198*P198,2)</f>
        <v>0</v>
      </c>
      <c r="R198" s="159"/>
      <c r="S198" s="159" t="s">
        <v>177</v>
      </c>
      <c r="T198" s="159" t="s">
        <v>178</v>
      </c>
      <c r="U198" s="159">
        <v>2.1000000000000001E-2</v>
      </c>
      <c r="V198" s="159">
        <f>ROUND(E198*U198,2)</f>
        <v>14.7</v>
      </c>
      <c r="W198" s="159"/>
      <c r="X198" s="159" t="s">
        <v>213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268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>
      <c r="A199" s="157"/>
      <c r="B199" s="158"/>
      <c r="C199" s="183" t="s">
        <v>350</v>
      </c>
      <c r="D199" s="163"/>
      <c r="E199" s="164">
        <v>700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187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5.5">
      <c r="A200" s="166" t="s">
        <v>172</v>
      </c>
      <c r="B200" s="167" t="s">
        <v>113</v>
      </c>
      <c r="C200" s="181" t="s">
        <v>114</v>
      </c>
      <c r="D200" s="168"/>
      <c r="E200" s="169"/>
      <c r="F200" s="170"/>
      <c r="G200" s="170">
        <f>SUMIF(AG201:AG219,"&lt;&gt;NOR",G201:G219)</f>
        <v>0</v>
      </c>
      <c r="H200" s="170"/>
      <c r="I200" s="170">
        <f>SUM(I201:I219)</f>
        <v>0</v>
      </c>
      <c r="J200" s="170"/>
      <c r="K200" s="170">
        <f>SUM(K201:K219)</f>
        <v>0</v>
      </c>
      <c r="L200" s="170"/>
      <c r="M200" s="170">
        <f>SUM(M201:M219)</f>
        <v>0</v>
      </c>
      <c r="N200" s="170"/>
      <c r="O200" s="170">
        <f>SUM(O201:O219)</f>
        <v>0.01</v>
      </c>
      <c r="P200" s="170"/>
      <c r="Q200" s="171">
        <f>SUM(Q201:Q219)</f>
        <v>0.75</v>
      </c>
      <c r="R200" s="165"/>
      <c r="S200" s="165"/>
      <c r="T200" s="165"/>
      <c r="U200" s="165"/>
      <c r="V200" s="165">
        <f>SUM(V201:V219)</f>
        <v>43.18</v>
      </c>
      <c r="W200" s="165"/>
      <c r="X200" s="165"/>
      <c r="AG200" t="s">
        <v>173</v>
      </c>
    </row>
    <row r="201" spans="1:60" outlineLevel="1">
      <c r="A201" s="172">
        <v>46</v>
      </c>
      <c r="B201" s="173" t="s">
        <v>356</v>
      </c>
      <c r="C201" s="182" t="s">
        <v>357</v>
      </c>
      <c r="D201" s="174" t="s">
        <v>219</v>
      </c>
      <c r="E201" s="175">
        <v>96.23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7">
        <v>4.0000000000000003E-5</v>
      </c>
      <c r="O201" s="177">
        <f>ROUND(E201*N201,2)</f>
        <v>0</v>
      </c>
      <c r="P201" s="177">
        <v>0</v>
      </c>
      <c r="Q201" s="178">
        <f>ROUND(E201*P201,2)</f>
        <v>0</v>
      </c>
      <c r="R201" s="159"/>
      <c r="S201" s="159" t="s">
        <v>177</v>
      </c>
      <c r="T201" s="159" t="s">
        <v>178</v>
      </c>
      <c r="U201" s="159">
        <v>0.308</v>
      </c>
      <c r="V201" s="159">
        <f>ROUND(E201*U201,2)</f>
        <v>29.64</v>
      </c>
      <c r="W201" s="159"/>
      <c r="X201" s="159" t="s">
        <v>213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214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>
      <c r="A202" s="157"/>
      <c r="B202" s="158"/>
      <c r="C202" s="183" t="s">
        <v>358</v>
      </c>
      <c r="D202" s="163"/>
      <c r="E202" s="164">
        <v>59.35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187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7"/>
      <c r="B203" s="158"/>
      <c r="C203" s="183" t="s">
        <v>359</v>
      </c>
      <c r="D203" s="163"/>
      <c r="E203" s="164">
        <v>36.880000000000003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187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72">
        <v>47</v>
      </c>
      <c r="B204" s="173" t="s">
        <v>360</v>
      </c>
      <c r="C204" s="182" t="s">
        <v>361</v>
      </c>
      <c r="D204" s="174" t="s">
        <v>219</v>
      </c>
      <c r="E204" s="175">
        <v>15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7">
        <v>0</v>
      </c>
      <c r="O204" s="177">
        <f>ROUND(E204*N204,2)</f>
        <v>0</v>
      </c>
      <c r="P204" s="177">
        <v>0.05</v>
      </c>
      <c r="Q204" s="178">
        <f>ROUND(E204*P204,2)</f>
        <v>0.75</v>
      </c>
      <c r="R204" s="159"/>
      <c r="S204" s="159" t="s">
        <v>177</v>
      </c>
      <c r="T204" s="159" t="s">
        <v>178</v>
      </c>
      <c r="U204" s="159">
        <v>0.35</v>
      </c>
      <c r="V204" s="159">
        <f>ROUND(E204*U204,2)</f>
        <v>5.25</v>
      </c>
      <c r="W204" s="159"/>
      <c r="X204" s="159" t="s">
        <v>213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268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57"/>
      <c r="B205" s="158"/>
      <c r="C205" s="183" t="s">
        <v>362</v>
      </c>
      <c r="D205" s="163"/>
      <c r="E205" s="164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187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>
      <c r="A206" s="157"/>
      <c r="B206" s="158"/>
      <c r="C206" s="183" t="s">
        <v>363</v>
      </c>
      <c r="D206" s="163"/>
      <c r="E206" s="164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187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7"/>
      <c r="B207" s="158"/>
      <c r="C207" s="183" t="s">
        <v>364</v>
      </c>
      <c r="D207" s="163"/>
      <c r="E207" s="164">
        <v>15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187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>
      <c r="A208" s="172">
        <v>48</v>
      </c>
      <c r="B208" s="173" t="s">
        <v>365</v>
      </c>
      <c r="C208" s="182" t="s">
        <v>366</v>
      </c>
      <c r="D208" s="174" t="s">
        <v>219</v>
      </c>
      <c r="E208" s="175">
        <v>15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8">
        <f>ROUND(E208*P208,2)</f>
        <v>0</v>
      </c>
      <c r="R208" s="159"/>
      <c r="S208" s="159" t="s">
        <v>177</v>
      </c>
      <c r="T208" s="159" t="s">
        <v>178</v>
      </c>
      <c r="U208" s="159">
        <v>0.15</v>
      </c>
      <c r="V208" s="159">
        <f>ROUND(E208*U208,2)</f>
        <v>2.25</v>
      </c>
      <c r="W208" s="159"/>
      <c r="X208" s="159" t="s">
        <v>213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268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>
      <c r="A209" s="157"/>
      <c r="B209" s="158"/>
      <c r="C209" s="183" t="s">
        <v>362</v>
      </c>
      <c r="D209" s="163"/>
      <c r="E209" s="164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187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>
      <c r="A210" s="157"/>
      <c r="B210" s="158"/>
      <c r="C210" s="183" t="s">
        <v>363</v>
      </c>
      <c r="D210" s="163"/>
      <c r="E210" s="164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187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7"/>
      <c r="B211" s="158"/>
      <c r="C211" s="183" t="s">
        <v>364</v>
      </c>
      <c r="D211" s="163"/>
      <c r="E211" s="164">
        <v>15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187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>
      <c r="A212" s="172">
        <v>49</v>
      </c>
      <c r="B212" s="173" t="s">
        <v>367</v>
      </c>
      <c r="C212" s="182" t="s">
        <v>368</v>
      </c>
      <c r="D212" s="174" t="s">
        <v>264</v>
      </c>
      <c r="E212" s="175">
        <v>15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7">
        <v>6.4000000000000005E-4</v>
      </c>
      <c r="O212" s="177">
        <f>ROUND(E212*N212,2)</f>
        <v>0.01</v>
      </c>
      <c r="P212" s="177">
        <v>0</v>
      </c>
      <c r="Q212" s="178">
        <f>ROUND(E212*P212,2)</f>
        <v>0</v>
      </c>
      <c r="R212" s="159"/>
      <c r="S212" s="159" t="s">
        <v>177</v>
      </c>
      <c r="T212" s="159" t="s">
        <v>178</v>
      </c>
      <c r="U212" s="159">
        <v>0.3</v>
      </c>
      <c r="V212" s="159">
        <f>ROUND(E212*U212,2)</f>
        <v>4.5</v>
      </c>
      <c r="W212" s="159"/>
      <c r="X212" s="159" t="s">
        <v>213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268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>
      <c r="A213" s="157"/>
      <c r="B213" s="158"/>
      <c r="C213" s="183" t="s">
        <v>369</v>
      </c>
      <c r="D213" s="163"/>
      <c r="E213" s="164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187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>
      <c r="A214" s="157"/>
      <c r="B214" s="158"/>
      <c r="C214" s="183" t="s">
        <v>370</v>
      </c>
      <c r="D214" s="163"/>
      <c r="E214" s="164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187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57"/>
      <c r="B215" s="158"/>
      <c r="C215" s="183" t="s">
        <v>364</v>
      </c>
      <c r="D215" s="163"/>
      <c r="E215" s="164">
        <v>15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187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22.5" outlineLevel="1">
      <c r="A216" s="172">
        <v>50</v>
      </c>
      <c r="B216" s="173" t="s">
        <v>371</v>
      </c>
      <c r="C216" s="182" t="s">
        <v>372</v>
      </c>
      <c r="D216" s="174" t="s">
        <v>219</v>
      </c>
      <c r="E216" s="175">
        <v>96.23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8">
        <f>ROUND(E216*P216,2)</f>
        <v>0</v>
      </c>
      <c r="R216" s="159"/>
      <c r="S216" s="159" t="s">
        <v>177</v>
      </c>
      <c r="T216" s="159" t="s">
        <v>178</v>
      </c>
      <c r="U216" s="159">
        <v>1.6E-2</v>
      </c>
      <c r="V216" s="159">
        <f>ROUND(E216*U216,2)</f>
        <v>1.54</v>
      </c>
      <c r="W216" s="159"/>
      <c r="X216" s="159" t="s">
        <v>213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373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>
      <c r="A217" s="157"/>
      <c r="B217" s="158"/>
      <c r="C217" s="183" t="s">
        <v>358</v>
      </c>
      <c r="D217" s="163"/>
      <c r="E217" s="164">
        <v>59.35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187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>
      <c r="A218" s="157"/>
      <c r="B218" s="158"/>
      <c r="C218" s="183" t="s">
        <v>359</v>
      </c>
      <c r="D218" s="163"/>
      <c r="E218" s="164">
        <v>36.880000000000003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187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>
      <c r="A219" s="189">
        <v>51</v>
      </c>
      <c r="B219" s="190" t="s">
        <v>374</v>
      </c>
      <c r="C219" s="197" t="s">
        <v>375</v>
      </c>
      <c r="D219" s="191" t="s">
        <v>299</v>
      </c>
      <c r="E219" s="192">
        <v>1</v>
      </c>
      <c r="F219" s="193"/>
      <c r="G219" s="194">
        <f>ROUND(E219*F219,2)</f>
        <v>0</v>
      </c>
      <c r="H219" s="193"/>
      <c r="I219" s="194">
        <f>ROUND(E219*H219,2)</f>
        <v>0</v>
      </c>
      <c r="J219" s="193"/>
      <c r="K219" s="194">
        <f>ROUND(E219*J219,2)</f>
        <v>0</v>
      </c>
      <c r="L219" s="194">
        <v>21</v>
      </c>
      <c r="M219" s="194">
        <f>G219*(1+L219/100)</f>
        <v>0</v>
      </c>
      <c r="N219" s="194">
        <v>0</v>
      </c>
      <c r="O219" s="194">
        <f>ROUND(E219*N219,2)</f>
        <v>0</v>
      </c>
      <c r="P219" s="194">
        <v>0</v>
      </c>
      <c r="Q219" s="195">
        <f>ROUND(E219*P219,2)</f>
        <v>0</v>
      </c>
      <c r="R219" s="159"/>
      <c r="S219" s="159" t="s">
        <v>177</v>
      </c>
      <c r="T219" s="159" t="s">
        <v>178</v>
      </c>
      <c r="U219" s="159">
        <v>0</v>
      </c>
      <c r="V219" s="159">
        <f>ROUND(E219*U219,2)</f>
        <v>0</v>
      </c>
      <c r="W219" s="159"/>
      <c r="X219" s="159" t="s">
        <v>213</v>
      </c>
      <c r="Y219" s="150"/>
      <c r="Z219" s="150"/>
      <c r="AA219" s="150"/>
      <c r="AB219" s="150"/>
      <c r="AC219" s="150"/>
      <c r="AD219" s="150"/>
      <c r="AE219" s="150"/>
      <c r="AF219" s="150"/>
      <c r="AG219" s="150" t="s">
        <v>268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>
      <c r="A220" s="166" t="s">
        <v>172</v>
      </c>
      <c r="B220" s="167" t="s">
        <v>115</v>
      </c>
      <c r="C220" s="181" t="s">
        <v>116</v>
      </c>
      <c r="D220" s="168"/>
      <c r="E220" s="169"/>
      <c r="F220" s="170"/>
      <c r="G220" s="170">
        <f>SUMIF(AG221:AG237,"&lt;&gt;NOR",G221:G237)</f>
        <v>0</v>
      </c>
      <c r="H220" s="170"/>
      <c r="I220" s="170">
        <f>SUM(I221:I237)</f>
        <v>0</v>
      </c>
      <c r="J220" s="170"/>
      <c r="K220" s="170">
        <f>SUM(K221:K237)</f>
        <v>0</v>
      </c>
      <c r="L220" s="170"/>
      <c r="M220" s="170">
        <f>SUM(M221:M237)</f>
        <v>0</v>
      </c>
      <c r="N220" s="170"/>
      <c r="O220" s="170">
        <f>SUM(O221:O237)</f>
        <v>0</v>
      </c>
      <c r="P220" s="170"/>
      <c r="Q220" s="171">
        <f>SUM(Q221:Q237)</f>
        <v>95.12</v>
      </c>
      <c r="R220" s="165"/>
      <c r="S220" s="165"/>
      <c r="T220" s="165"/>
      <c r="U220" s="165"/>
      <c r="V220" s="165">
        <f>SUM(V221:V237)</f>
        <v>191.18</v>
      </c>
      <c r="W220" s="165"/>
      <c r="X220" s="165"/>
      <c r="AG220" t="s">
        <v>173</v>
      </c>
    </row>
    <row r="221" spans="1:60" ht="22.5" outlineLevel="1">
      <c r="A221" s="172">
        <v>52</v>
      </c>
      <c r="B221" s="173" t="s">
        <v>376</v>
      </c>
      <c r="C221" s="182" t="s">
        <v>377</v>
      </c>
      <c r="D221" s="174" t="s">
        <v>212</v>
      </c>
      <c r="E221" s="175">
        <v>3.15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7">
        <v>0</v>
      </c>
      <c r="O221" s="177">
        <f>ROUND(E221*N221,2)</f>
        <v>0</v>
      </c>
      <c r="P221" s="177">
        <v>2.2000000000000002</v>
      </c>
      <c r="Q221" s="178">
        <f>ROUND(E221*P221,2)</f>
        <v>6.93</v>
      </c>
      <c r="R221" s="159"/>
      <c r="S221" s="159" t="s">
        <v>177</v>
      </c>
      <c r="T221" s="159" t="s">
        <v>178</v>
      </c>
      <c r="U221" s="159">
        <v>8.6999999999999993</v>
      </c>
      <c r="V221" s="159">
        <f>ROUND(E221*U221,2)</f>
        <v>27.41</v>
      </c>
      <c r="W221" s="159"/>
      <c r="X221" s="159" t="s">
        <v>213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214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>
      <c r="A222" s="157"/>
      <c r="B222" s="158"/>
      <c r="C222" s="183" t="s">
        <v>215</v>
      </c>
      <c r="D222" s="163"/>
      <c r="E222" s="164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187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22.5" outlineLevel="1">
      <c r="A223" s="157"/>
      <c r="B223" s="158"/>
      <c r="C223" s="183" t="s">
        <v>378</v>
      </c>
      <c r="D223" s="163"/>
      <c r="E223" s="164">
        <v>3.15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187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>
      <c r="A224" s="172">
        <v>53</v>
      </c>
      <c r="B224" s="173" t="s">
        <v>379</v>
      </c>
      <c r="C224" s="182" t="s">
        <v>380</v>
      </c>
      <c r="D224" s="174" t="s">
        <v>219</v>
      </c>
      <c r="E224" s="175">
        <v>59.35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8.4000000000000005E-2</v>
      </c>
      <c r="Q224" s="178">
        <f>ROUND(E224*P224,2)</f>
        <v>4.99</v>
      </c>
      <c r="R224" s="159"/>
      <c r="S224" s="159" t="s">
        <v>177</v>
      </c>
      <c r="T224" s="159" t="s">
        <v>178</v>
      </c>
      <c r="U224" s="159">
        <v>0.44</v>
      </c>
      <c r="V224" s="159">
        <f>ROUND(E224*U224,2)</f>
        <v>26.11</v>
      </c>
      <c r="W224" s="159"/>
      <c r="X224" s="159" t="s">
        <v>213</v>
      </c>
      <c r="Y224" s="150"/>
      <c r="Z224" s="150"/>
      <c r="AA224" s="150"/>
      <c r="AB224" s="150"/>
      <c r="AC224" s="150"/>
      <c r="AD224" s="150"/>
      <c r="AE224" s="150"/>
      <c r="AF224" s="150"/>
      <c r="AG224" s="150" t="s">
        <v>214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>
      <c r="A225" s="157"/>
      <c r="B225" s="158"/>
      <c r="C225" s="183" t="s">
        <v>215</v>
      </c>
      <c r="D225" s="163"/>
      <c r="E225" s="164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187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>
      <c r="A226" s="157"/>
      <c r="B226" s="158"/>
      <c r="C226" s="183" t="s">
        <v>381</v>
      </c>
      <c r="D226" s="163"/>
      <c r="E226" s="164">
        <v>59.35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187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>
      <c r="A227" s="172">
        <v>54</v>
      </c>
      <c r="B227" s="173" t="s">
        <v>382</v>
      </c>
      <c r="C227" s="182" t="s">
        <v>383</v>
      </c>
      <c r="D227" s="174" t="s">
        <v>212</v>
      </c>
      <c r="E227" s="175">
        <v>59.35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0</v>
      </c>
      <c r="O227" s="177">
        <f>ROUND(E227*N227,2)</f>
        <v>0</v>
      </c>
      <c r="P227" s="177">
        <v>1.4</v>
      </c>
      <c r="Q227" s="178">
        <f>ROUND(E227*P227,2)</f>
        <v>83.09</v>
      </c>
      <c r="R227" s="159"/>
      <c r="S227" s="159" t="s">
        <v>177</v>
      </c>
      <c r="T227" s="159" t="s">
        <v>178</v>
      </c>
      <c r="U227" s="159">
        <v>1.2569999999999999</v>
      </c>
      <c r="V227" s="159">
        <f>ROUND(E227*U227,2)</f>
        <v>74.599999999999994</v>
      </c>
      <c r="W227" s="159"/>
      <c r="X227" s="159" t="s">
        <v>213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214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>
      <c r="A228" s="157"/>
      <c r="B228" s="158"/>
      <c r="C228" s="183" t="s">
        <v>215</v>
      </c>
      <c r="D228" s="163"/>
      <c r="E228" s="164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187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>
      <c r="A229" s="157"/>
      <c r="B229" s="158"/>
      <c r="C229" s="183" t="s">
        <v>381</v>
      </c>
      <c r="D229" s="163"/>
      <c r="E229" s="164">
        <v>59.35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187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72">
        <v>55</v>
      </c>
      <c r="B230" s="173" t="s">
        <v>384</v>
      </c>
      <c r="C230" s="182" t="s">
        <v>385</v>
      </c>
      <c r="D230" s="174" t="s">
        <v>264</v>
      </c>
      <c r="E230" s="175">
        <v>3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7">
        <v>0</v>
      </c>
      <c r="O230" s="177">
        <f>ROUND(E230*N230,2)</f>
        <v>0</v>
      </c>
      <c r="P230" s="177">
        <v>3.184E-2</v>
      </c>
      <c r="Q230" s="178">
        <f>ROUND(E230*P230,2)</f>
        <v>0.1</v>
      </c>
      <c r="R230" s="159"/>
      <c r="S230" s="159" t="s">
        <v>177</v>
      </c>
      <c r="T230" s="159" t="s">
        <v>178</v>
      </c>
      <c r="U230" s="159">
        <v>3.6</v>
      </c>
      <c r="V230" s="159">
        <f>ROUND(E230*U230,2)</f>
        <v>10.8</v>
      </c>
      <c r="W230" s="159"/>
      <c r="X230" s="159" t="s">
        <v>213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214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>
      <c r="A231" s="157"/>
      <c r="B231" s="158"/>
      <c r="C231" s="183" t="s">
        <v>386</v>
      </c>
      <c r="D231" s="163"/>
      <c r="E231" s="164">
        <v>3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187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>
      <c r="A232" s="172">
        <v>56</v>
      </c>
      <c r="B232" s="173" t="s">
        <v>387</v>
      </c>
      <c r="C232" s="182" t="s">
        <v>388</v>
      </c>
      <c r="D232" s="174" t="s">
        <v>264</v>
      </c>
      <c r="E232" s="175">
        <v>17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7">
        <v>0</v>
      </c>
      <c r="O232" s="177">
        <f>ROUND(E232*N232,2)</f>
        <v>0</v>
      </c>
      <c r="P232" s="177">
        <v>4.6000000000000001E-4</v>
      </c>
      <c r="Q232" s="178">
        <f>ROUND(E232*P232,2)</f>
        <v>0.01</v>
      </c>
      <c r="R232" s="159"/>
      <c r="S232" s="159" t="s">
        <v>177</v>
      </c>
      <c r="T232" s="159" t="s">
        <v>178</v>
      </c>
      <c r="U232" s="159">
        <v>2.25</v>
      </c>
      <c r="V232" s="159">
        <f>ROUND(E232*U232,2)</f>
        <v>38.25</v>
      </c>
      <c r="W232" s="159"/>
      <c r="X232" s="159" t="s">
        <v>213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214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>
      <c r="A233" s="157"/>
      <c r="B233" s="158"/>
      <c r="C233" s="183" t="s">
        <v>215</v>
      </c>
      <c r="D233" s="163"/>
      <c r="E233" s="164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187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>
      <c r="A234" s="157"/>
      <c r="B234" s="158"/>
      <c r="C234" s="183" t="s">
        <v>389</v>
      </c>
      <c r="D234" s="163"/>
      <c r="E234" s="164">
        <v>17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187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>
      <c r="A235" s="172">
        <v>57</v>
      </c>
      <c r="B235" s="173" t="s">
        <v>390</v>
      </c>
      <c r="C235" s="182" t="s">
        <v>391</v>
      </c>
      <c r="D235" s="174" t="s">
        <v>219</v>
      </c>
      <c r="E235" s="175">
        <v>59.36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8">
        <f>ROUND(E235*P235,2)</f>
        <v>0</v>
      </c>
      <c r="R235" s="159"/>
      <c r="S235" s="159" t="s">
        <v>177</v>
      </c>
      <c r="T235" s="159" t="s">
        <v>178</v>
      </c>
      <c r="U235" s="159">
        <v>0.23599999999999999</v>
      </c>
      <c r="V235" s="159">
        <f>ROUND(E235*U235,2)</f>
        <v>14.01</v>
      </c>
      <c r="W235" s="159"/>
      <c r="X235" s="159" t="s">
        <v>213</v>
      </c>
      <c r="Y235" s="150"/>
      <c r="Z235" s="150"/>
      <c r="AA235" s="150"/>
      <c r="AB235" s="150"/>
      <c r="AC235" s="150"/>
      <c r="AD235" s="150"/>
      <c r="AE235" s="150"/>
      <c r="AF235" s="150"/>
      <c r="AG235" s="150" t="s">
        <v>214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>
      <c r="A236" s="157"/>
      <c r="B236" s="158"/>
      <c r="C236" s="183" t="s">
        <v>215</v>
      </c>
      <c r="D236" s="163"/>
      <c r="E236" s="164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187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>
      <c r="A237" s="157"/>
      <c r="B237" s="158"/>
      <c r="C237" s="183" t="s">
        <v>392</v>
      </c>
      <c r="D237" s="163"/>
      <c r="E237" s="164">
        <v>59.36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187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>
      <c r="A238" s="166" t="s">
        <v>172</v>
      </c>
      <c r="B238" s="167" t="s">
        <v>117</v>
      </c>
      <c r="C238" s="181" t="s">
        <v>118</v>
      </c>
      <c r="D238" s="168"/>
      <c r="E238" s="169"/>
      <c r="F238" s="170"/>
      <c r="G238" s="170">
        <f>SUMIF(AG239:AG242,"&lt;&gt;NOR",G239:G242)</f>
        <v>0</v>
      </c>
      <c r="H238" s="170"/>
      <c r="I238" s="170">
        <f>SUM(I239:I242)</f>
        <v>0</v>
      </c>
      <c r="J238" s="170"/>
      <c r="K238" s="170">
        <f>SUM(K239:K242)</f>
        <v>0</v>
      </c>
      <c r="L238" s="170"/>
      <c r="M238" s="170">
        <f>SUM(M239:M242)</f>
        <v>0</v>
      </c>
      <c r="N238" s="170"/>
      <c r="O238" s="170">
        <f>SUM(O239:O242)</f>
        <v>0</v>
      </c>
      <c r="P238" s="170"/>
      <c r="Q238" s="171">
        <f>SUM(Q239:Q242)</f>
        <v>0</v>
      </c>
      <c r="R238" s="165"/>
      <c r="S238" s="165"/>
      <c r="T238" s="165"/>
      <c r="U238" s="165"/>
      <c r="V238" s="165">
        <f>SUM(V239:V242)</f>
        <v>72.39</v>
      </c>
      <c r="W238" s="165"/>
      <c r="X238" s="165"/>
      <c r="AG238" t="s">
        <v>173</v>
      </c>
    </row>
    <row r="239" spans="1:60" outlineLevel="1">
      <c r="A239" s="172">
        <v>58</v>
      </c>
      <c r="B239" s="173" t="s">
        <v>393</v>
      </c>
      <c r="C239" s="182" t="s">
        <v>394</v>
      </c>
      <c r="D239" s="174" t="s">
        <v>253</v>
      </c>
      <c r="E239" s="175">
        <v>77.134270000000001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7">
        <v>0</v>
      </c>
      <c r="O239" s="177">
        <f>ROUND(E239*N239,2)</f>
        <v>0</v>
      </c>
      <c r="P239" s="177">
        <v>0</v>
      </c>
      <c r="Q239" s="178">
        <f>ROUND(E239*P239,2)</f>
        <v>0</v>
      </c>
      <c r="R239" s="159"/>
      <c r="S239" s="159" t="s">
        <v>177</v>
      </c>
      <c r="T239" s="159" t="s">
        <v>178</v>
      </c>
      <c r="U239" s="159">
        <v>0.9385</v>
      </c>
      <c r="V239" s="159">
        <f>ROUND(E239*U239,2)</f>
        <v>72.39</v>
      </c>
      <c r="W239" s="159"/>
      <c r="X239" s="159" t="s">
        <v>213</v>
      </c>
      <c r="Y239" s="150"/>
      <c r="Z239" s="150"/>
      <c r="AA239" s="150"/>
      <c r="AB239" s="150"/>
      <c r="AC239" s="150"/>
      <c r="AD239" s="150"/>
      <c r="AE239" s="150"/>
      <c r="AF239" s="150"/>
      <c r="AG239" s="150" t="s">
        <v>214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>
      <c r="A240" s="157"/>
      <c r="B240" s="158"/>
      <c r="C240" s="183" t="s">
        <v>395</v>
      </c>
      <c r="D240" s="163"/>
      <c r="E240" s="164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187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ht="22.5" outlineLevel="1">
      <c r="A241" s="157"/>
      <c r="B241" s="158"/>
      <c r="C241" s="183" t="s">
        <v>396</v>
      </c>
      <c r="D241" s="163"/>
      <c r="E241" s="164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187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>
      <c r="A242" s="157"/>
      <c r="B242" s="158"/>
      <c r="C242" s="183" t="s">
        <v>397</v>
      </c>
      <c r="D242" s="163"/>
      <c r="E242" s="164">
        <v>77.13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187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>
      <c r="A243" s="166" t="s">
        <v>172</v>
      </c>
      <c r="B243" s="167" t="s">
        <v>119</v>
      </c>
      <c r="C243" s="181" t="s">
        <v>120</v>
      </c>
      <c r="D243" s="168"/>
      <c r="E243" s="169"/>
      <c r="F243" s="170"/>
      <c r="G243" s="170">
        <f>SUMIF(AG244:AG277,"&lt;&gt;NOR",G244:G277)</f>
        <v>0</v>
      </c>
      <c r="H243" s="170"/>
      <c r="I243" s="170">
        <f>SUM(I244:I277)</f>
        <v>0</v>
      </c>
      <c r="J243" s="170"/>
      <c r="K243" s="170">
        <f>SUM(K244:K277)</f>
        <v>0</v>
      </c>
      <c r="L243" s="170"/>
      <c r="M243" s="170">
        <f>SUM(M244:M277)</f>
        <v>0</v>
      </c>
      <c r="N243" s="170"/>
      <c r="O243" s="170">
        <f>SUM(O244:O277)</f>
        <v>0.84000000000000008</v>
      </c>
      <c r="P243" s="170"/>
      <c r="Q243" s="171">
        <f>SUM(Q244:Q277)</f>
        <v>0</v>
      </c>
      <c r="R243" s="165"/>
      <c r="S243" s="165"/>
      <c r="T243" s="165"/>
      <c r="U243" s="165"/>
      <c r="V243" s="165">
        <f>SUM(V244:V277)</f>
        <v>48.360000000000007</v>
      </c>
      <c r="W243" s="165"/>
      <c r="X243" s="165"/>
      <c r="AG243" t="s">
        <v>173</v>
      </c>
    </row>
    <row r="244" spans="1:60" ht="22.5" outlineLevel="1">
      <c r="A244" s="172">
        <v>59</v>
      </c>
      <c r="B244" s="173" t="s">
        <v>398</v>
      </c>
      <c r="C244" s="182" t="s">
        <v>399</v>
      </c>
      <c r="D244" s="174" t="s">
        <v>219</v>
      </c>
      <c r="E244" s="175">
        <v>39.96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7">
        <v>8.8000000000000003E-4</v>
      </c>
      <c r="O244" s="177">
        <f>ROUND(E244*N244,2)</f>
        <v>0.04</v>
      </c>
      <c r="P244" s="177">
        <v>0</v>
      </c>
      <c r="Q244" s="178">
        <f>ROUND(E244*P244,2)</f>
        <v>0</v>
      </c>
      <c r="R244" s="159"/>
      <c r="S244" s="159" t="s">
        <v>400</v>
      </c>
      <c r="T244" s="159" t="s">
        <v>400</v>
      </c>
      <c r="U244" s="159">
        <v>5.1999999999999998E-2</v>
      </c>
      <c r="V244" s="159">
        <f>ROUND(E244*U244,2)</f>
        <v>2.08</v>
      </c>
      <c r="W244" s="159"/>
      <c r="X244" s="159" t="s">
        <v>213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373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>
      <c r="A245" s="157"/>
      <c r="B245" s="158"/>
      <c r="C245" s="183" t="s">
        <v>215</v>
      </c>
      <c r="D245" s="163"/>
      <c r="E245" s="164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187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>
      <c r="A246" s="157"/>
      <c r="B246" s="158"/>
      <c r="C246" s="183" t="s">
        <v>401</v>
      </c>
      <c r="D246" s="163"/>
      <c r="E246" s="164">
        <v>6.96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187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>
      <c r="A247" s="157"/>
      <c r="B247" s="158"/>
      <c r="C247" s="183" t="s">
        <v>402</v>
      </c>
      <c r="D247" s="163"/>
      <c r="E247" s="164">
        <v>33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187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>
      <c r="A248" s="157"/>
      <c r="B248" s="158"/>
      <c r="C248" s="196" t="s">
        <v>232</v>
      </c>
      <c r="D248" s="187"/>
      <c r="E248" s="188">
        <v>39.96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187</v>
      </c>
      <c r="AH248" s="150">
        <v>1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.5" outlineLevel="1">
      <c r="A249" s="172">
        <v>60</v>
      </c>
      <c r="B249" s="173" t="s">
        <v>403</v>
      </c>
      <c r="C249" s="182" t="s">
        <v>404</v>
      </c>
      <c r="D249" s="174" t="s">
        <v>219</v>
      </c>
      <c r="E249" s="175">
        <v>18.55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7">
        <v>1.09E-3</v>
      </c>
      <c r="O249" s="177">
        <f>ROUND(E249*N249,2)</f>
        <v>0.02</v>
      </c>
      <c r="P249" s="177">
        <v>0</v>
      </c>
      <c r="Q249" s="178">
        <f>ROUND(E249*P249,2)</f>
        <v>0</v>
      </c>
      <c r="R249" s="159"/>
      <c r="S249" s="159" t="s">
        <v>177</v>
      </c>
      <c r="T249" s="159" t="s">
        <v>178</v>
      </c>
      <c r="U249" s="159">
        <v>8.2000000000000003E-2</v>
      </c>
      <c r="V249" s="159">
        <f>ROUND(E249*U249,2)</f>
        <v>1.52</v>
      </c>
      <c r="W249" s="159"/>
      <c r="X249" s="159" t="s">
        <v>213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373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>
      <c r="A250" s="157"/>
      <c r="B250" s="158"/>
      <c r="C250" s="183" t="s">
        <v>215</v>
      </c>
      <c r="D250" s="163"/>
      <c r="E250" s="164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187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>
      <c r="A251" s="157"/>
      <c r="B251" s="158"/>
      <c r="C251" s="183" t="s">
        <v>405</v>
      </c>
      <c r="D251" s="163"/>
      <c r="E251" s="164">
        <v>18.55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187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>
      <c r="A252" s="172">
        <v>61</v>
      </c>
      <c r="B252" s="173" t="s">
        <v>406</v>
      </c>
      <c r="C252" s="182" t="s">
        <v>407</v>
      </c>
      <c r="D252" s="174" t="s">
        <v>219</v>
      </c>
      <c r="E252" s="175">
        <v>47.951999999999998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7">
        <v>1.1169999999999999E-2</v>
      </c>
      <c r="O252" s="177">
        <f>ROUND(E252*N252,2)</f>
        <v>0.54</v>
      </c>
      <c r="P252" s="177">
        <v>0</v>
      </c>
      <c r="Q252" s="178">
        <f>ROUND(E252*P252,2)</f>
        <v>0</v>
      </c>
      <c r="R252" s="159"/>
      <c r="S252" s="159" t="s">
        <v>400</v>
      </c>
      <c r="T252" s="159" t="s">
        <v>400</v>
      </c>
      <c r="U252" s="159">
        <v>0.45982000000000001</v>
      </c>
      <c r="V252" s="159">
        <f>ROUND(E252*U252,2)</f>
        <v>22.05</v>
      </c>
      <c r="W252" s="159"/>
      <c r="X252" s="159" t="s">
        <v>213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373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ht="22.5" outlineLevel="1">
      <c r="A253" s="157"/>
      <c r="B253" s="158"/>
      <c r="C253" s="249" t="s">
        <v>408</v>
      </c>
      <c r="D253" s="250"/>
      <c r="E253" s="250"/>
      <c r="F253" s="250"/>
      <c r="G253" s="250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182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79" t="str">
        <f>C253</f>
        <v>s dodávkou izolačního pásu se skleněnou, polyesterovou nebo hliníkovou vložkou, horní pás s minerálním posypem</v>
      </c>
      <c r="BB253" s="150"/>
      <c r="BC253" s="150"/>
      <c r="BD253" s="150"/>
      <c r="BE253" s="150"/>
      <c r="BF253" s="150"/>
      <c r="BG253" s="150"/>
      <c r="BH253" s="150"/>
    </row>
    <row r="254" spans="1:60" outlineLevel="1">
      <c r="A254" s="157"/>
      <c r="B254" s="158"/>
      <c r="C254" s="183" t="s">
        <v>215</v>
      </c>
      <c r="D254" s="163"/>
      <c r="E254" s="164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187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>
      <c r="A255" s="157"/>
      <c r="B255" s="158"/>
      <c r="C255" s="183" t="s">
        <v>409</v>
      </c>
      <c r="D255" s="163"/>
      <c r="E255" s="164">
        <v>8.3520000000000003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187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>
      <c r="A256" s="157"/>
      <c r="B256" s="158"/>
      <c r="C256" s="183" t="s">
        <v>410</v>
      </c>
      <c r="D256" s="163"/>
      <c r="E256" s="164">
        <v>39.6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187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>
      <c r="A257" s="157"/>
      <c r="B257" s="158"/>
      <c r="C257" s="196" t="s">
        <v>232</v>
      </c>
      <c r="D257" s="187"/>
      <c r="E257" s="188">
        <v>47.951999999999998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187</v>
      </c>
      <c r="AH257" s="150">
        <v>1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33.75" outlineLevel="1">
      <c r="A258" s="172">
        <v>62</v>
      </c>
      <c r="B258" s="173" t="s">
        <v>411</v>
      </c>
      <c r="C258" s="182" t="s">
        <v>412</v>
      </c>
      <c r="D258" s="174" t="s">
        <v>219</v>
      </c>
      <c r="E258" s="175">
        <v>22.26</v>
      </c>
      <c r="F258" s="176"/>
      <c r="G258" s="177">
        <f>ROUND(E258*F258,2)</f>
        <v>0</v>
      </c>
      <c r="H258" s="176"/>
      <c r="I258" s="177">
        <f>ROUND(E258*H258,2)</f>
        <v>0</v>
      </c>
      <c r="J258" s="176"/>
      <c r="K258" s="177">
        <f>ROUND(E258*J258,2)</f>
        <v>0</v>
      </c>
      <c r="L258" s="177">
        <v>21</v>
      </c>
      <c r="M258" s="177">
        <f>G258*(1+L258/100)</f>
        <v>0</v>
      </c>
      <c r="N258" s="177">
        <v>1.03E-2</v>
      </c>
      <c r="O258" s="177">
        <f>ROUND(E258*N258,2)</f>
        <v>0.23</v>
      </c>
      <c r="P258" s="177">
        <v>0</v>
      </c>
      <c r="Q258" s="178">
        <f>ROUND(E258*P258,2)</f>
        <v>0</v>
      </c>
      <c r="R258" s="159"/>
      <c r="S258" s="159" t="s">
        <v>400</v>
      </c>
      <c r="T258" s="159" t="s">
        <v>400</v>
      </c>
      <c r="U258" s="159">
        <v>0.53200000000000003</v>
      </c>
      <c r="V258" s="159">
        <f>ROUND(E258*U258,2)</f>
        <v>11.84</v>
      </c>
      <c r="W258" s="159"/>
      <c r="X258" s="159" t="s">
        <v>213</v>
      </c>
      <c r="Y258" s="150"/>
      <c r="Z258" s="150"/>
      <c r="AA258" s="150"/>
      <c r="AB258" s="150"/>
      <c r="AC258" s="150"/>
      <c r="AD258" s="150"/>
      <c r="AE258" s="150"/>
      <c r="AF258" s="150"/>
      <c r="AG258" s="150" t="s">
        <v>373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>
      <c r="A259" s="157"/>
      <c r="B259" s="158"/>
      <c r="C259" s="183" t="s">
        <v>215</v>
      </c>
      <c r="D259" s="163"/>
      <c r="E259" s="164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187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ht="22.5" outlineLevel="1">
      <c r="A260" s="157"/>
      <c r="B260" s="158"/>
      <c r="C260" s="183" t="s">
        <v>413</v>
      </c>
      <c r="D260" s="163"/>
      <c r="E260" s="164">
        <v>22.26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187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>
      <c r="A261" s="172">
        <v>63</v>
      </c>
      <c r="B261" s="173" t="s">
        <v>414</v>
      </c>
      <c r="C261" s="182" t="s">
        <v>415</v>
      </c>
      <c r="D261" s="174" t="s">
        <v>219</v>
      </c>
      <c r="E261" s="175">
        <v>8.3520000000000003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7">
        <v>3.2000000000000003E-4</v>
      </c>
      <c r="O261" s="177">
        <f>ROUND(E261*N261,2)</f>
        <v>0</v>
      </c>
      <c r="P261" s="177">
        <v>0</v>
      </c>
      <c r="Q261" s="178">
        <f>ROUND(E261*P261,2)</f>
        <v>0</v>
      </c>
      <c r="R261" s="159"/>
      <c r="S261" s="159" t="s">
        <v>400</v>
      </c>
      <c r="T261" s="159" t="s">
        <v>400</v>
      </c>
      <c r="U261" s="159">
        <v>0.05</v>
      </c>
      <c r="V261" s="159">
        <f>ROUND(E261*U261,2)</f>
        <v>0.42</v>
      </c>
      <c r="W261" s="159"/>
      <c r="X261" s="159" t="s">
        <v>213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268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>
      <c r="A262" s="157"/>
      <c r="B262" s="158"/>
      <c r="C262" s="183" t="s">
        <v>215</v>
      </c>
      <c r="D262" s="163"/>
      <c r="E262" s="164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187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ht="22.5" outlineLevel="1">
      <c r="A263" s="157"/>
      <c r="B263" s="158"/>
      <c r="C263" s="183" t="s">
        <v>416</v>
      </c>
      <c r="D263" s="163"/>
      <c r="E263" s="164">
        <v>8.3520000000000003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187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ht="22.5" outlineLevel="1">
      <c r="A264" s="172">
        <v>64</v>
      </c>
      <c r="B264" s="173" t="s">
        <v>417</v>
      </c>
      <c r="C264" s="182" t="s">
        <v>418</v>
      </c>
      <c r="D264" s="174" t="s">
        <v>219</v>
      </c>
      <c r="E264" s="175">
        <v>43.27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7">
        <v>3.2000000000000003E-4</v>
      </c>
      <c r="O264" s="177">
        <f>ROUND(E264*N264,2)</f>
        <v>0.01</v>
      </c>
      <c r="P264" s="177">
        <v>0</v>
      </c>
      <c r="Q264" s="178">
        <f>ROUND(E264*P264,2)</f>
        <v>0</v>
      </c>
      <c r="R264" s="159"/>
      <c r="S264" s="159" t="s">
        <v>400</v>
      </c>
      <c r="T264" s="159" t="s">
        <v>400</v>
      </c>
      <c r="U264" s="159">
        <v>0.14000000000000001</v>
      </c>
      <c r="V264" s="159">
        <f>ROUND(E264*U264,2)</f>
        <v>6.06</v>
      </c>
      <c r="W264" s="159"/>
      <c r="X264" s="159" t="s">
        <v>213</v>
      </c>
      <c r="Y264" s="150"/>
      <c r="Z264" s="150"/>
      <c r="AA264" s="150"/>
      <c r="AB264" s="150"/>
      <c r="AC264" s="150"/>
      <c r="AD264" s="150"/>
      <c r="AE264" s="150"/>
      <c r="AF264" s="150"/>
      <c r="AG264" s="150" t="s">
        <v>214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>
      <c r="A265" s="157"/>
      <c r="B265" s="158"/>
      <c r="C265" s="183" t="s">
        <v>215</v>
      </c>
      <c r="D265" s="163"/>
      <c r="E265" s="164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187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>
      <c r="A266" s="157"/>
      <c r="B266" s="158"/>
      <c r="C266" s="183" t="s">
        <v>419</v>
      </c>
      <c r="D266" s="163"/>
      <c r="E266" s="164">
        <v>10.27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187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>
      <c r="A267" s="157"/>
      <c r="B267" s="158"/>
      <c r="C267" s="183" t="s">
        <v>420</v>
      </c>
      <c r="D267" s="163"/>
      <c r="E267" s="164">
        <v>33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187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>
      <c r="A268" s="157"/>
      <c r="B268" s="158"/>
      <c r="C268" s="196" t="s">
        <v>232</v>
      </c>
      <c r="D268" s="187"/>
      <c r="E268" s="188">
        <v>43.27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187</v>
      </c>
      <c r="AH268" s="150">
        <v>1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>
      <c r="A269" s="172">
        <v>65</v>
      </c>
      <c r="B269" s="173" t="s">
        <v>421</v>
      </c>
      <c r="C269" s="182" t="s">
        <v>422</v>
      </c>
      <c r="D269" s="174" t="s">
        <v>219</v>
      </c>
      <c r="E269" s="175">
        <v>43.956000000000003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7">
        <v>1.0000000000000001E-5</v>
      </c>
      <c r="O269" s="177">
        <f>ROUND(E269*N269,2)</f>
        <v>0</v>
      </c>
      <c r="P269" s="177">
        <v>0</v>
      </c>
      <c r="Q269" s="178">
        <f>ROUND(E269*P269,2)</f>
        <v>0</v>
      </c>
      <c r="R269" s="159"/>
      <c r="S269" s="159" t="s">
        <v>177</v>
      </c>
      <c r="T269" s="159" t="s">
        <v>178</v>
      </c>
      <c r="U269" s="159">
        <v>7.0000000000000007E-2</v>
      </c>
      <c r="V269" s="159">
        <f>ROUND(E269*U269,2)</f>
        <v>3.08</v>
      </c>
      <c r="W269" s="159"/>
      <c r="X269" s="159" t="s">
        <v>213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373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>
      <c r="A270" s="157"/>
      <c r="B270" s="158"/>
      <c r="C270" s="183" t="s">
        <v>215</v>
      </c>
      <c r="D270" s="163"/>
      <c r="E270" s="164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187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>
      <c r="A271" s="157"/>
      <c r="B271" s="158"/>
      <c r="C271" s="183" t="s">
        <v>423</v>
      </c>
      <c r="D271" s="163"/>
      <c r="E271" s="164">
        <v>7.66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187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>
      <c r="A272" s="157"/>
      <c r="B272" s="158"/>
      <c r="C272" s="183" t="s">
        <v>424</v>
      </c>
      <c r="D272" s="163"/>
      <c r="E272" s="164">
        <v>36.299999999999997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187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>
      <c r="A273" s="157"/>
      <c r="B273" s="158"/>
      <c r="C273" s="196" t="s">
        <v>232</v>
      </c>
      <c r="D273" s="187"/>
      <c r="E273" s="18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187</v>
      </c>
      <c r="AH273" s="150">
        <v>1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>
      <c r="A274" s="172">
        <v>66</v>
      </c>
      <c r="B274" s="173" t="s">
        <v>425</v>
      </c>
      <c r="C274" s="182" t="s">
        <v>426</v>
      </c>
      <c r="D274" s="174" t="s">
        <v>253</v>
      </c>
      <c r="E274" s="175">
        <v>0.83723999999999998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7">
        <v>0</v>
      </c>
      <c r="O274" s="177">
        <f>ROUND(E274*N274,2)</f>
        <v>0</v>
      </c>
      <c r="P274" s="177">
        <v>0</v>
      </c>
      <c r="Q274" s="178">
        <f>ROUND(E274*P274,2)</f>
        <v>0</v>
      </c>
      <c r="R274" s="159"/>
      <c r="S274" s="159" t="s">
        <v>177</v>
      </c>
      <c r="T274" s="159" t="s">
        <v>178</v>
      </c>
      <c r="U274" s="159">
        <v>1.5669999999999999</v>
      </c>
      <c r="V274" s="159">
        <f>ROUND(E274*U274,2)</f>
        <v>1.31</v>
      </c>
      <c r="W274" s="159"/>
      <c r="X274" s="159" t="s">
        <v>213</v>
      </c>
      <c r="Y274" s="150"/>
      <c r="Z274" s="150"/>
      <c r="AA274" s="150"/>
      <c r="AB274" s="150"/>
      <c r="AC274" s="150"/>
      <c r="AD274" s="150"/>
      <c r="AE274" s="150"/>
      <c r="AF274" s="150"/>
      <c r="AG274" s="150" t="s">
        <v>373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>
      <c r="A275" s="157"/>
      <c r="B275" s="158"/>
      <c r="C275" s="183" t="s">
        <v>395</v>
      </c>
      <c r="D275" s="163"/>
      <c r="E275" s="164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187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>
      <c r="A276" s="157"/>
      <c r="B276" s="158"/>
      <c r="C276" s="183" t="s">
        <v>427</v>
      </c>
      <c r="D276" s="163"/>
      <c r="E276" s="164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187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>
      <c r="A277" s="157"/>
      <c r="B277" s="158"/>
      <c r="C277" s="183" t="s">
        <v>428</v>
      </c>
      <c r="D277" s="163"/>
      <c r="E277" s="164">
        <v>0.84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187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>
      <c r="A278" s="166" t="s">
        <v>172</v>
      </c>
      <c r="B278" s="167" t="s">
        <v>121</v>
      </c>
      <c r="C278" s="181" t="s">
        <v>122</v>
      </c>
      <c r="D278" s="168"/>
      <c r="E278" s="169"/>
      <c r="F278" s="170"/>
      <c r="G278" s="170">
        <f>SUMIF(AG279:AG291,"&lt;&gt;NOR",G279:G291)</f>
        <v>0</v>
      </c>
      <c r="H278" s="170"/>
      <c r="I278" s="170">
        <f>SUM(I279:I291)</f>
        <v>0</v>
      </c>
      <c r="J278" s="170"/>
      <c r="K278" s="170">
        <f>SUM(K279:K291)</f>
        <v>0</v>
      </c>
      <c r="L278" s="170"/>
      <c r="M278" s="170">
        <f>SUM(M279:M291)</f>
        <v>0</v>
      </c>
      <c r="N278" s="170"/>
      <c r="O278" s="170">
        <f>SUM(O279:O291)</f>
        <v>0.01</v>
      </c>
      <c r="P278" s="170"/>
      <c r="Q278" s="171">
        <f>SUM(Q279:Q291)</f>
        <v>0</v>
      </c>
      <c r="R278" s="165"/>
      <c r="S278" s="165"/>
      <c r="T278" s="165"/>
      <c r="U278" s="165"/>
      <c r="V278" s="165">
        <f>SUM(V279:V291)</f>
        <v>0.05</v>
      </c>
      <c r="W278" s="165"/>
      <c r="X278" s="165"/>
      <c r="AG278" t="s">
        <v>173</v>
      </c>
    </row>
    <row r="279" spans="1:60" ht="22.5" outlineLevel="1">
      <c r="A279" s="172">
        <v>67</v>
      </c>
      <c r="B279" s="173" t="s">
        <v>429</v>
      </c>
      <c r="C279" s="182" t="s">
        <v>430</v>
      </c>
      <c r="D279" s="174" t="s">
        <v>299</v>
      </c>
      <c r="E279" s="175">
        <v>1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77">
        <v>0.01</v>
      </c>
      <c r="O279" s="177">
        <f>ROUND(E279*N279,2)</f>
        <v>0.01</v>
      </c>
      <c r="P279" s="177">
        <v>0</v>
      </c>
      <c r="Q279" s="178">
        <f>ROUND(E279*P279,2)</f>
        <v>0</v>
      </c>
      <c r="R279" s="159"/>
      <c r="S279" s="159" t="s">
        <v>177</v>
      </c>
      <c r="T279" s="159" t="s">
        <v>178</v>
      </c>
      <c r="U279" s="159">
        <v>0</v>
      </c>
      <c r="V279" s="159">
        <f>ROUND(E279*U279,2)</f>
        <v>0</v>
      </c>
      <c r="W279" s="159"/>
      <c r="X279" s="159" t="s">
        <v>213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268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>
      <c r="A280" s="157"/>
      <c r="B280" s="158"/>
      <c r="C280" s="249" t="s">
        <v>431</v>
      </c>
      <c r="D280" s="250"/>
      <c r="E280" s="250"/>
      <c r="F280" s="250"/>
      <c r="G280" s="250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182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>
      <c r="A281" s="157"/>
      <c r="B281" s="158"/>
      <c r="C281" s="272" t="s">
        <v>432</v>
      </c>
      <c r="D281" s="273"/>
      <c r="E281" s="273"/>
      <c r="F281" s="273"/>
      <c r="G281" s="273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182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>
      <c r="A282" s="157"/>
      <c r="B282" s="158"/>
      <c r="C282" s="272" t="s">
        <v>433</v>
      </c>
      <c r="D282" s="273"/>
      <c r="E282" s="273"/>
      <c r="F282" s="273"/>
      <c r="G282" s="273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182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>
      <c r="A283" s="157"/>
      <c r="B283" s="158"/>
      <c r="C283" s="272" t="s">
        <v>434</v>
      </c>
      <c r="D283" s="273"/>
      <c r="E283" s="273"/>
      <c r="F283" s="273"/>
      <c r="G283" s="273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182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>
      <c r="A284" s="157"/>
      <c r="B284" s="158"/>
      <c r="C284" s="272" t="s">
        <v>435</v>
      </c>
      <c r="D284" s="273"/>
      <c r="E284" s="273"/>
      <c r="F284" s="273"/>
      <c r="G284" s="27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182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>
      <c r="A285" s="157"/>
      <c r="B285" s="158"/>
      <c r="C285" s="272" t="s">
        <v>436</v>
      </c>
      <c r="D285" s="273"/>
      <c r="E285" s="273"/>
      <c r="F285" s="273"/>
      <c r="G285" s="273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182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>
      <c r="A286" s="157"/>
      <c r="B286" s="158"/>
      <c r="C286" s="183" t="s">
        <v>437</v>
      </c>
      <c r="D286" s="163"/>
      <c r="E286" s="164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187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>
      <c r="A287" s="157"/>
      <c r="B287" s="158"/>
      <c r="C287" s="183" t="s">
        <v>438</v>
      </c>
      <c r="D287" s="163"/>
      <c r="E287" s="164">
        <v>1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187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>
      <c r="A288" s="172">
        <v>68</v>
      </c>
      <c r="B288" s="173" t="s">
        <v>439</v>
      </c>
      <c r="C288" s="182" t="s">
        <v>440</v>
      </c>
      <c r="D288" s="174" t="s">
        <v>253</v>
      </c>
      <c r="E288" s="175">
        <v>0.01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7">
        <v>0</v>
      </c>
      <c r="O288" s="177">
        <f>ROUND(E288*N288,2)</f>
        <v>0</v>
      </c>
      <c r="P288" s="177">
        <v>0</v>
      </c>
      <c r="Q288" s="178">
        <f>ROUND(E288*P288,2)</f>
        <v>0</v>
      </c>
      <c r="R288" s="159"/>
      <c r="S288" s="159" t="s">
        <v>177</v>
      </c>
      <c r="T288" s="159" t="s">
        <v>178</v>
      </c>
      <c r="U288" s="159">
        <v>4.7370000000000001</v>
      </c>
      <c r="V288" s="159">
        <f>ROUND(E288*U288,2)</f>
        <v>0.05</v>
      </c>
      <c r="W288" s="159"/>
      <c r="X288" s="159" t="s">
        <v>213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373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>
      <c r="A289" s="157"/>
      <c r="B289" s="158"/>
      <c r="C289" s="183" t="s">
        <v>395</v>
      </c>
      <c r="D289" s="163"/>
      <c r="E289" s="164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187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>
      <c r="A290" s="157"/>
      <c r="B290" s="158"/>
      <c r="C290" s="183" t="s">
        <v>441</v>
      </c>
      <c r="D290" s="163"/>
      <c r="E290" s="164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187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>
      <c r="A291" s="157"/>
      <c r="B291" s="158"/>
      <c r="C291" s="183" t="s">
        <v>442</v>
      </c>
      <c r="D291" s="163"/>
      <c r="E291" s="164">
        <v>0.01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187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>
      <c r="A292" s="166" t="s">
        <v>172</v>
      </c>
      <c r="B292" s="167" t="s">
        <v>123</v>
      </c>
      <c r="C292" s="181" t="s">
        <v>124</v>
      </c>
      <c r="D292" s="168"/>
      <c r="E292" s="169"/>
      <c r="F292" s="170"/>
      <c r="G292" s="170">
        <f>SUMIF(AG293:AG300,"&lt;&gt;NOR",G293:G300)</f>
        <v>0</v>
      </c>
      <c r="H292" s="170"/>
      <c r="I292" s="170">
        <f>SUM(I293:I300)</f>
        <v>0</v>
      </c>
      <c r="J292" s="170"/>
      <c r="K292" s="170">
        <f>SUM(K293:K300)</f>
        <v>0</v>
      </c>
      <c r="L292" s="170"/>
      <c r="M292" s="170">
        <f>SUM(M293:M300)</f>
        <v>0</v>
      </c>
      <c r="N292" s="170"/>
      <c r="O292" s="170">
        <f>SUM(O293:O300)</f>
        <v>0.01</v>
      </c>
      <c r="P292" s="170"/>
      <c r="Q292" s="171">
        <f>SUM(Q293:Q300)</f>
        <v>0</v>
      </c>
      <c r="R292" s="165"/>
      <c r="S292" s="165"/>
      <c r="T292" s="165"/>
      <c r="U292" s="165"/>
      <c r="V292" s="165">
        <f>SUM(V293:V300)</f>
        <v>0.17</v>
      </c>
      <c r="W292" s="165"/>
      <c r="X292" s="165"/>
      <c r="AG292" t="s">
        <v>173</v>
      </c>
    </row>
    <row r="293" spans="1:60" ht="22.5" outlineLevel="1">
      <c r="A293" s="172">
        <v>69</v>
      </c>
      <c r="B293" s="173" t="s">
        <v>443</v>
      </c>
      <c r="C293" s="182" t="s">
        <v>444</v>
      </c>
      <c r="D293" s="174" t="s">
        <v>445</v>
      </c>
      <c r="E293" s="175">
        <v>1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7">
        <v>6.0800000000000003E-3</v>
      </c>
      <c r="O293" s="177">
        <f>ROUND(E293*N293,2)</f>
        <v>0.01</v>
      </c>
      <c r="P293" s="177">
        <v>0</v>
      </c>
      <c r="Q293" s="178">
        <f>ROUND(E293*P293,2)</f>
        <v>0</v>
      </c>
      <c r="R293" s="159"/>
      <c r="S293" s="159" t="s">
        <v>177</v>
      </c>
      <c r="T293" s="159" t="s">
        <v>178</v>
      </c>
      <c r="U293" s="159">
        <v>0.16500000000000001</v>
      </c>
      <c r="V293" s="159">
        <f>ROUND(E293*U293,2)</f>
        <v>0.17</v>
      </c>
      <c r="W293" s="159"/>
      <c r="X293" s="159" t="s">
        <v>213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373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ht="22.5" outlineLevel="1">
      <c r="A294" s="157"/>
      <c r="B294" s="158"/>
      <c r="C294" s="249" t="s">
        <v>446</v>
      </c>
      <c r="D294" s="250"/>
      <c r="E294" s="250"/>
      <c r="F294" s="250"/>
      <c r="G294" s="250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182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79" t="str">
        <f>C294</f>
        <v>-	Z lešení zkontrolovat stav břidlicových šablon a prasklé vyměnit. V místě zatékání bude nutné šablony vyjmout a znovu položit</v>
      </c>
      <c r="BB294" s="150"/>
      <c r="BC294" s="150"/>
      <c r="BD294" s="150"/>
      <c r="BE294" s="150"/>
      <c r="BF294" s="150"/>
      <c r="BG294" s="150"/>
      <c r="BH294" s="150"/>
    </row>
    <row r="295" spans="1:60" outlineLevel="1">
      <c r="A295" s="157"/>
      <c r="B295" s="158"/>
      <c r="C295" s="272" t="s">
        <v>447</v>
      </c>
      <c r="D295" s="273"/>
      <c r="E295" s="273"/>
      <c r="F295" s="273"/>
      <c r="G295" s="273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182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>
      <c r="A296" s="157"/>
      <c r="B296" s="158"/>
      <c r="C296" s="272" t="s">
        <v>448</v>
      </c>
      <c r="D296" s="273"/>
      <c r="E296" s="273"/>
      <c r="F296" s="273"/>
      <c r="G296" s="273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182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>
      <c r="A297" s="157"/>
      <c r="B297" s="158"/>
      <c r="C297" s="272" t="s">
        <v>449</v>
      </c>
      <c r="D297" s="273"/>
      <c r="E297" s="273"/>
      <c r="F297" s="273"/>
      <c r="G297" s="273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182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>
      <c r="A298" s="157"/>
      <c r="B298" s="158"/>
      <c r="C298" s="272" t="s">
        <v>450</v>
      </c>
      <c r="D298" s="273"/>
      <c r="E298" s="273"/>
      <c r="F298" s="273"/>
      <c r="G298" s="273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182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>
      <c r="A299" s="157"/>
      <c r="B299" s="158"/>
      <c r="C299" s="272" t="s">
        <v>451</v>
      </c>
      <c r="D299" s="273"/>
      <c r="E299" s="273"/>
      <c r="F299" s="273"/>
      <c r="G299" s="273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182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>
      <c r="A300" s="157"/>
      <c r="B300" s="158"/>
      <c r="C300" s="272" t="s">
        <v>452</v>
      </c>
      <c r="D300" s="273"/>
      <c r="E300" s="273"/>
      <c r="F300" s="273"/>
      <c r="G300" s="27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182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>
      <c r="A301" s="166" t="s">
        <v>172</v>
      </c>
      <c r="B301" s="167" t="s">
        <v>125</v>
      </c>
      <c r="C301" s="181" t="s">
        <v>126</v>
      </c>
      <c r="D301" s="168"/>
      <c r="E301" s="169"/>
      <c r="F301" s="170"/>
      <c r="G301" s="170">
        <f>SUMIF(AG302:AG425,"&lt;&gt;NOR",G302:G425)</f>
        <v>0</v>
      </c>
      <c r="H301" s="170"/>
      <c r="I301" s="170">
        <f>SUM(I302:I425)</f>
        <v>0</v>
      </c>
      <c r="J301" s="170"/>
      <c r="K301" s="170">
        <f>SUM(K302:K425)</f>
        <v>0</v>
      </c>
      <c r="L301" s="170"/>
      <c r="M301" s="170">
        <f>SUM(M302:M425)</f>
        <v>0</v>
      </c>
      <c r="N301" s="170"/>
      <c r="O301" s="170">
        <f>SUM(O302:O425)</f>
        <v>0.59</v>
      </c>
      <c r="P301" s="170"/>
      <c r="Q301" s="171">
        <f>SUM(Q302:Q425)</f>
        <v>0.34</v>
      </c>
      <c r="R301" s="165"/>
      <c r="S301" s="165"/>
      <c r="T301" s="165"/>
      <c r="U301" s="165"/>
      <c r="V301" s="165">
        <f>SUM(V302:V425)</f>
        <v>2</v>
      </c>
      <c r="W301" s="165"/>
      <c r="X301" s="165"/>
      <c r="AG301" t="s">
        <v>173</v>
      </c>
    </row>
    <row r="302" spans="1:60" outlineLevel="1">
      <c r="A302" s="172">
        <v>70</v>
      </c>
      <c r="B302" s="173" t="s">
        <v>453</v>
      </c>
      <c r="C302" s="182" t="s">
        <v>454</v>
      </c>
      <c r="D302" s="174" t="s">
        <v>219</v>
      </c>
      <c r="E302" s="175">
        <v>68</v>
      </c>
      <c r="F302" s="176"/>
      <c r="G302" s="177">
        <f>ROUND(E302*F302,2)</f>
        <v>0</v>
      </c>
      <c r="H302" s="176"/>
      <c r="I302" s="177">
        <f>ROUND(E302*H302,2)</f>
        <v>0</v>
      </c>
      <c r="J302" s="176"/>
      <c r="K302" s="177">
        <f>ROUND(E302*J302,2)</f>
        <v>0</v>
      </c>
      <c r="L302" s="177">
        <v>21</v>
      </c>
      <c r="M302" s="177">
        <f>G302*(1+L302/100)</f>
        <v>0</v>
      </c>
      <c r="N302" s="177">
        <v>0</v>
      </c>
      <c r="O302" s="177">
        <f>ROUND(E302*N302,2)</f>
        <v>0</v>
      </c>
      <c r="P302" s="177">
        <v>5.0000000000000001E-3</v>
      </c>
      <c r="Q302" s="178">
        <f>ROUND(E302*P302,2)</f>
        <v>0.34</v>
      </c>
      <c r="R302" s="159"/>
      <c r="S302" s="159" t="s">
        <v>177</v>
      </c>
      <c r="T302" s="159" t="s">
        <v>178</v>
      </c>
      <c r="U302" s="159">
        <v>0</v>
      </c>
      <c r="V302" s="159">
        <f>ROUND(E302*U302,2)</f>
        <v>0</v>
      </c>
      <c r="W302" s="159"/>
      <c r="X302" s="159" t="s">
        <v>213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268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>
      <c r="A303" s="157"/>
      <c r="B303" s="158"/>
      <c r="C303" s="183" t="s">
        <v>455</v>
      </c>
      <c r="D303" s="163"/>
      <c r="E303" s="164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187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>
      <c r="A304" s="157"/>
      <c r="B304" s="158"/>
      <c r="C304" s="183" t="s">
        <v>456</v>
      </c>
      <c r="D304" s="163"/>
      <c r="E304" s="164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187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>
      <c r="A305" s="157"/>
      <c r="B305" s="158"/>
      <c r="C305" s="183" t="s">
        <v>457</v>
      </c>
      <c r="D305" s="163"/>
      <c r="E305" s="164">
        <v>68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187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1">
      <c r="A306" s="172">
        <v>71</v>
      </c>
      <c r="B306" s="173" t="s">
        <v>458</v>
      </c>
      <c r="C306" s="182" t="s">
        <v>459</v>
      </c>
      <c r="D306" s="174" t="s">
        <v>299</v>
      </c>
      <c r="E306" s="175">
        <v>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7">
        <v>2.4E-2</v>
      </c>
      <c r="O306" s="177">
        <f>ROUND(E306*N306,2)</f>
        <v>0.02</v>
      </c>
      <c r="P306" s="177">
        <v>0</v>
      </c>
      <c r="Q306" s="178">
        <f>ROUND(E306*P306,2)</f>
        <v>0</v>
      </c>
      <c r="R306" s="159"/>
      <c r="S306" s="159" t="s">
        <v>177</v>
      </c>
      <c r="T306" s="159" t="s">
        <v>178</v>
      </c>
      <c r="U306" s="159">
        <v>0</v>
      </c>
      <c r="V306" s="159">
        <f>ROUND(E306*U306,2)</f>
        <v>0</v>
      </c>
      <c r="W306" s="159"/>
      <c r="X306" s="159" t="s">
        <v>213</v>
      </c>
      <c r="Y306" s="150"/>
      <c r="Z306" s="150"/>
      <c r="AA306" s="150"/>
      <c r="AB306" s="150"/>
      <c r="AC306" s="150"/>
      <c r="AD306" s="150"/>
      <c r="AE306" s="150"/>
      <c r="AF306" s="150"/>
      <c r="AG306" s="150" t="s">
        <v>268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>
      <c r="A307" s="157"/>
      <c r="B307" s="158"/>
      <c r="C307" s="249" t="s">
        <v>460</v>
      </c>
      <c r="D307" s="250"/>
      <c r="E307" s="250"/>
      <c r="F307" s="250"/>
      <c r="G307" s="250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182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>
      <c r="A308" s="157"/>
      <c r="B308" s="158"/>
      <c r="C308" s="272" t="s">
        <v>461</v>
      </c>
      <c r="D308" s="273"/>
      <c r="E308" s="273"/>
      <c r="F308" s="273"/>
      <c r="G308" s="273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182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>
      <c r="A309" s="157"/>
      <c r="B309" s="158"/>
      <c r="C309" s="272" t="s">
        <v>462</v>
      </c>
      <c r="D309" s="273"/>
      <c r="E309" s="273"/>
      <c r="F309" s="273"/>
      <c r="G309" s="273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182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>
      <c r="A310" s="157"/>
      <c r="B310" s="158"/>
      <c r="C310" s="272" t="s">
        <v>463</v>
      </c>
      <c r="D310" s="273"/>
      <c r="E310" s="273"/>
      <c r="F310" s="273"/>
      <c r="G310" s="273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182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>
      <c r="A311" s="157"/>
      <c r="B311" s="158"/>
      <c r="C311" s="272" t="s">
        <v>464</v>
      </c>
      <c r="D311" s="273"/>
      <c r="E311" s="273"/>
      <c r="F311" s="273"/>
      <c r="G311" s="273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182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>
      <c r="A312" s="157"/>
      <c r="B312" s="158"/>
      <c r="C312" s="272" t="s">
        <v>465</v>
      </c>
      <c r="D312" s="273"/>
      <c r="E312" s="273"/>
      <c r="F312" s="273"/>
      <c r="G312" s="273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182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>
      <c r="A313" s="157"/>
      <c r="B313" s="158"/>
      <c r="C313" s="272" t="s">
        <v>466</v>
      </c>
      <c r="D313" s="273"/>
      <c r="E313" s="273"/>
      <c r="F313" s="273"/>
      <c r="G313" s="273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182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>
      <c r="A314" s="157"/>
      <c r="B314" s="158"/>
      <c r="C314" s="272" t="s">
        <v>467</v>
      </c>
      <c r="D314" s="273"/>
      <c r="E314" s="273"/>
      <c r="F314" s="273"/>
      <c r="G314" s="273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182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>
      <c r="A315" s="157"/>
      <c r="B315" s="158"/>
      <c r="C315" s="198" t="s">
        <v>468</v>
      </c>
      <c r="D315" s="160"/>
      <c r="E315" s="161"/>
      <c r="F315" s="162"/>
      <c r="G315" s="162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182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>
      <c r="A316" s="157"/>
      <c r="B316" s="158"/>
      <c r="C316" s="198" t="s">
        <v>468</v>
      </c>
      <c r="D316" s="160"/>
      <c r="E316" s="161"/>
      <c r="F316" s="162"/>
      <c r="G316" s="162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182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>
      <c r="A317" s="157"/>
      <c r="B317" s="158"/>
      <c r="C317" s="272" t="s">
        <v>469</v>
      </c>
      <c r="D317" s="273"/>
      <c r="E317" s="273"/>
      <c r="F317" s="273"/>
      <c r="G317" s="273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182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>
      <c r="A318" s="157"/>
      <c r="B318" s="158"/>
      <c r="C318" s="272" t="s">
        <v>470</v>
      </c>
      <c r="D318" s="273"/>
      <c r="E318" s="273"/>
      <c r="F318" s="273"/>
      <c r="G318" s="273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182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>
      <c r="A319" s="157"/>
      <c r="B319" s="158"/>
      <c r="C319" s="198" t="s">
        <v>468</v>
      </c>
      <c r="D319" s="160"/>
      <c r="E319" s="161"/>
      <c r="F319" s="162"/>
      <c r="G319" s="162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182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>
      <c r="A320" s="157"/>
      <c r="B320" s="158"/>
      <c r="C320" s="272" t="s">
        <v>471</v>
      </c>
      <c r="D320" s="273"/>
      <c r="E320" s="273"/>
      <c r="F320" s="273"/>
      <c r="G320" s="273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182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>
      <c r="A321" s="157"/>
      <c r="B321" s="158"/>
      <c r="C321" s="272" t="s">
        <v>472</v>
      </c>
      <c r="D321" s="273"/>
      <c r="E321" s="273"/>
      <c r="F321" s="273"/>
      <c r="G321" s="273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182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ht="22.5" outlineLevel="1">
      <c r="A322" s="172">
        <v>72</v>
      </c>
      <c r="B322" s="173" t="s">
        <v>473</v>
      </c>
      <c r="C322" s="182" t="s">
        <v>474</v>
      </c>
      <c r="D322" s="174" t="s">
        <v>299</v>
      </c>
      <c r="E322" s="175">
        <v>1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7">
        <v>2.4E-2</v>
      </c>
      <c r="O322" s="177">
        <f>ROUND(E322*N322,2)</f>
        <v>0.02</v>
      </c>
      <c r="P322" s="177">
        <v>0</v>
      </c>
      <c r="Q322" s="178">
        <f>ROUND(E322*P322,2)</f>
        <v>0</v>
      </c>
      <c r="R322" s="159"/>
      <c r="S322" s="159" t="s">
        <v>177</v>
      </c>
      <c r="T322" s="159" t="s">
        <v>178</v>
      </c>
      <c r="U322" s="159">
        <v>0</v>
      </c>
      <c r="V322" s="159">
        <f>ROUND(E322*U322,2)</f>
        <v>0</v>
      </c>
      <c r="W322" s="159"/>
      <c r="X322" s="159" t="s">
        <v>213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268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>
      <c r="A323" s="157"/>
      <c r="B323" s="158"/>
      <c r="C323" s="249" t="s">
        <v>475</v>
      </c>
      <c r="D323" s="250"/>
      <c r="E323" s="250"/>
      <c r="F323" s="250"/>
      <c r="G323" s="250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182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>
      <c r="A324" s="157"/>
      <c r="B324" s="158"/>
      <c r="C324" s="272" t="s">
        <v>461</v>
      </c>
      <c r="D324" s="273"/>
      <c r="E324" s="273"/>
      <c r="F324" s="273"/>
      <c r="G324" s="273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182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>
      <c r="A325" s="157"/>
      <c r="B325" s="158"/>
      <c r="C325" s="198" t="s">
        <v>468</v>
      </c>
      <c r="D325" s="160"/>
      <c r="E325" s="161"/>
      <c r="F325" s="162"/>
      <c r="G325" s="162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182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>
      <c r="A326" s="157"/>
      <c r="B326" s="158"/>
      <c r="C326" s="272" t="s">
        <v>462</v>
      </c>
      <c r="D326" s="273"/>
      <c r="E326" s="273"/>
      <c r="F326" s="273"/>
      <c r="G326" s="273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182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>
      <c r="A327" s="157"/>
      <c r="B327" s="158"/>
      <c r="C327" s="272" t="s">
        <v>476</v>
      </c>
      <c r="D327" s="273"/>
      <c r="E327" s="273"/>
      <c r="F327" s="273"/>
      <c r="G327" s="27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182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>
      <c r="A328" s="157"/>
      <c r="B328" s="158"/>
      <c r="C328" s="272" t="s">
        <v>477</v>
      </c>
      <c r="D328" s="273"/>
      <c r="E328" s="273"/>
      <c r="F328" s="273"/>
      <c r="G328" s="273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182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>
      <c r="A329" s="157"/>
      <c r="B329" s="158"/>
      <c r="C329" s="272" t="s">
        <v>464</v>
      </c>
      <c r="D329" s="273"/>
      <c r="E329" s="273"/>
      <c r="F329" s="273"/>
      <c r="G329" s="27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182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>
      <c r="A330" s="157"/>
      <c r="B330" s="158"/>
      <c r="C330" s="272" t="s">
        <v>478</v>
      </c>
      <c r="D330" s="273"/>
      <c r="E330" s="273"/>
      <c r="F330" s="273"/>
      <c r="G330" s="273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182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>
      <c r="A331" s="157"/>
      <c r="B331" s="158"/>
      <c r="C331" s="272" t="s">
        <v>479</v>
      </c>
      <c r="D331" s="273"/>
      <c r="E331" s="273"/>
      <c r="F331" s="273"/>
      <c r="G331" s="273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182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>
      <c r="A332" s="157"/>
      <c r="B332" s="158"/>
      <c r="C332" s="272" t="s">
        <v>467</v>
      </c>
      <c r="D332" s="273"/>
      <c r="E332" s="273"/>
      <c r="F332" s="273"/>
      <c r="G332" s="273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182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>
      <c r="A333" s="157"/>
      <c r="B333" s="158"/>
      <c r="C333" s="198" t="s">
        <v>468</v>
      </c>
      <c r="D333" s="160"/>
      <c r="E333" s="161"/>
      <c r="F333" s="162"/>
      <c r="G333" s="162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182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>
      <c r="A334" s="157"/>
      <c r="B334" s="158"/>
      <c r="C334" s="272" t="s">
        <v>469</v>
      </c>
      <c r="D334" s="273"/>
      <c r="E334" s="273"/>
      <c r="F334" s="273"/>
      <c r="G334" s="273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182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>
      <c r="A335" s="157"/>
      <c r="B335" s="158"/>
      <c r="C335" s="272" t="s">
        <v>470</v>
      </c>
      <c r="D335" s="273"/>
      <c r="E335" s="273"/>
      <c r="F335" s="273"/>
      <c r="G335" s="273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182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>
      <c r="A336" s="157"/>
      <c r="B336" s="158"/>
      <c r="C336" s="198" t="s">
        <v>468</v>
      </c>
      <c r="D336" s="160"/>
      <c r="E336" s="161"/>
      <c r="F336" s="162"/>
      <c r="G336" s="162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182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>
      <c r="A337" s="157"/>
      <c r="B337" s="158"/>
      <c r="C337" s="272" t="s">
        <v>471</v>
      </c>
      <c r="D337" s="273"/>
      <c r="E337" s="273"/>
      <c r="F337" s="273"/>
      <c r="G337" s="273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182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>
      <c r="A338" s="157"/>
      <c r="B338" s="158"/>
      <c r="C338" s="272" t="s">
        <v>472</v>
      </c>
      <c r="D338" s="273"/>
      <c r="E338" s="273"/>
      <c r="F338" s="273"/>
      <c r="G338" s="273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182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33.75" outlineLevel="1">
      <c r="A339" s="172">
        <v>73</v>
      </c>
      <c r="B339" s="173" t="s">
        <v>480</v>
      </c>
      <c r="C339" s="182" t="s">
        <v>481</v>
      </c>
      <c r="D339" s="174" t="s">
        <v>299</v>
      </c>
      <c r="E339" s="175">
        <v>1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7">
        <v>2.4E-2</v>
      </c>
      <c r="O339" s="177">
        <f>ROUND(E339*N339,2)</f>
        <v>0.02</v>
      </c>
      <c r="P339" s="177">
        <v>0</v>
      </c>
      <c r="Q339" s="178">
        <f>ROUND(E339*P339,2)</f>
        <v>0</v>
      </c>
      <c r="R339" s="159"/>
      <c r="S339" s="159" t="s">
        <v>177</v>
      </c>
      <c r="T339" s="159" t="s">
        <v>178</v>
      </c>
      <c r="U339" s="159">
        <v>0</v>
      </c>
      <c r="V339" s="159">
        <f>ROUND(E339*U339,2)</f>
        <v>0</v>
      </c>
      <c r="W339" s="159"/>
      <c r="X339" s="159" t="s">
        <v>213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268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>
      <c r="A340" s="157"/>
      <c r="B340" s="158"/>
      <c r="C340" s="249" t="s">
        <v>482</v>
      </c>
      <c r="D340" s="250"/>
      <c r="E340" s="250"/>
      <c r="F340" s="250"/>
      <c r="G340" s="250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182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>
      <c r="A341" s="157"/>
      <c r="B341" s="158"/>
      <c r="C341" s="272" t="s">
        <v>483</v>
      </c>
      <c r="D341" s="273"/>
      <c r="E341" s="273"/>
      <c r="F341" s="273"/>
      <c r="G341" s="273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182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>
      <c r="A342" s="157"/>
      <c r="B342" s="158"/>
      <c r="C342" s="272" t="s">
        <v>484</v>
      </c>
      <c r="D342" s="273"/>
      <c r="E342" s="273"/>
      <c r="F342" s="273"/>
      <c r="G342" s="273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182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>
      <c r="A343" s="157"/>
      <c r="B343" s="158"/>
      <c r="C343" s="198" t="s">
        <v>468</v>
      </c>
      <c r="D343" s="160"/>
      <c r="E343" s="161"/>
      <c r="F343" s="162"/>
      <c r="G343" s="162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182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>
      <c r="A344" s="157"/>
      <c r="B344" s="158"/>
      <c r="C344" s="272" t="s">
        <v>485</v>
      </c>
      <c r="D344" s="273"/>
      <c r="E344" s="273"/>
      <c r="F344" s="273"/>
      <c r="G344" s="273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182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>
      <c r="A345" s="157"/>
      <c r="B345" s="158"/>
      <c r="C345" s="272" t="s">
        <v>486</v>
      </c>
      <c r="D345" s="273"/>
      <c r="E345" s="273"/>
      <c r="F345" s="273"/>
      <c r="G345" s="273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182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>
      <c r="A346" s="157"/>
      <c r="B346" s="158"/>
      <c r="C346" s="272" t="s">
        <v>487</v>
      </c>
      <c r="D346" s="273"/>
      <c r="E346" s="273"/>
      <c r="F346" s="273"/>
      <c r="G346" s="273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182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>
      <c r="A347" s="157"/>
      <c r="B347" s="158"/>
      <c r="C347" s="272" t="s">
        <v>488</v>
      </c>
      <c r="D347" s="273"/>
      <c r="E347" s="273"/>
      <c r="F347" s="273"/>
      <c r="G347" s="273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182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>
      <c r="A348" s="157"/>
      <c r="B348" s="158"/>
      <c r="C348" s="272" t="s">
        <v>489</v>
      </c>
      <c r="D348" s="273"/>
      <c r="E348" s="273"/>
      <c r="F348" s="273"/>
      <c r="G348" s="273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182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>
      <c r="A349" s="157"/>
      <c r="B349" s="158"/>
      <c r="C349" s="198" t="s">
        <v>468</v>
      </c>
      <c r="D349" s="160"/>
      <c r="E349" s="161"/>
      <c r="F349" s="162"/>
      <c r="G349" s="162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182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>
      <c r="A350" s="157"/>
      <c r="B350" s="158"/>
      <c r="C350" s="272" t="s">
        <v>471</v>
      </c>
      <c r="D350" s="273"/>
      <c r="E350" s="273"/>
      <c r="F350" s="273"/>
      <c r="G350" s="273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182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>
      <c r="A351" s="157"/>
      <c r="B351" s="158"/>
      <c r="C351" s="272" t="s">
        <v>472</v>
      </c>
      <c r="D351" s="273"/>
      <c r="E351" s="273"/>
      <c r="F351" s="273"/>
      <c r="G351" s="273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182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ht="22.5" outlineLevel="1">
      <c r="A352" s="172">
        <v>74</v>
      </c>
      <c r="B352" s="173" t="s">
        <v>490</v>
      </c>
      <c r="C352" s="182" t="s">
        <v>491</v>
      </c>
      <c r="D352" s="174" t="s">
        <v>299</v>
      </c>
      <c r="E352" s="175">
        <v>1</v>
      </c>
      <c r="F352" s="176"/>
      <c r="G352" s="177">
        <f>ROUND(E352*F352,2)</f>
        <v>0</v>
      </c>
      <c r="H352" s="176"/>
      <c r="I352" s="177">
        <f>ROUND(E352*H352,2)</f>
        <v>0</v>
      </c>
      <c r="J352" s="176"/>
      <c r="K352" s="177">
        <f>ROUND(E352*J352,2)</f>
        <v>0</v>
      </c>
      <c r="L352" s="177">
        <v>21</v>
      </c>
      <c r="M352" s="177">
        <f>G352*(1+L352/100)</f>
        <v>0</v>
      </c>
      <c r="N352" s="177">
        <v>0.05</v>
      </c>
      <c r="O352" s="177">
        <f>ROUND(E352*N352,2)</f>
        <v>0.05</v>
      </c>
      <c r="P352" s="177">
        <v>0</v>
      </c>
      <c r="Q352" s="178">
        <f>ROUND(E352*P352,2)</f>
        <v>0</v>
      </c>
      <c r="R352" s="159"/>
      <c r="S352" s="159" t="s">
        <v>177</v>
      </c>
      <c r="T352" s="159" t="s">
        <v>178</v>
      </c>
      <c r="U352" s="159">
        <v>0</v>
      </c>
      <c r="V352" s="159">
        <f>ROUND(E352*U352,2)</f>
        <v>0</v>
      </c>
      <c r="W352" s="159"/>
      <c r="X352" s="159" t="s">
        <v>213</v>
      </c>
      <c r="Y352" s="150"/>
      <c r="Z352" s="150"/>
      <c r="AA352" s="150"/>
      <c r="AB352" s="150"/>
      <c r="AC352" s="150"/>
      <c r="AD352" s="150"/>
      <c r="AE352" s="150"/>
      <c r="AF352" s="150"/>
      <c r="AG352" s="150" t="s">
        <v>268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>
      <c r="A353" s="157"/>
      <c r="B353" s="158"/>
      <c r="C353" s="249" t="s">
        <v>492</v>
      </c>
      <c r="D353" s="250"/>
      <c r="E353" s="250"/>
      <c r="F353" s="250"/>
      <c r="G353" s="250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182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>
      <c r="A354" s="157"/>
      <c r="B354" s="158"/>
      <c r="C354" s="272" t="s">
        <v>461</v>
      </c>
      <c r="D354" s="273"/>
      <c r="E354" s="273"/>
      <c r="F354" s="273"/>
      <c r="G354" s="273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182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>
      <c r="A355" s="157"/>
      <c r="B355" s="158"/>
      <c r="C355" s="198" t="s">
        <v>468</v>
      </c>
      <c r="D355" s="160"/>
      <c r="E355" s="161"/>
      <c r="F355" s="162"/>
      <c r="G355" s="162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182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>
      <c r="A356" s="157"/>
      <c r="B356" s="158"/>
      <c r="C356" s="272" t="s">
        <v>493</v>
      </c>
      <c r="D356" s="273"/>
      <c r="E356" s="273"/>
      <c r="F356" s="273"/>
      <c r="G356" s="273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182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>
      <c r="A357" s="157"/>
      <c r="B357" s="158"/>
      <c r="C357" s="272" t="s">
        <v>494</v>
      </c>
      <c r="D357" s="273"/>
      <c r="E357" s="273"/>
      <c r="F357" s="273"/>
      <c r="G357" s="273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182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>
      <c r="A358" s="157"/>
      <c r="B358" s="158"/>
      <c r="C358" s="272" t="s">
        <v>495</v>
      </c>
      <c r="D358" s="273"/>
      <c r="E358" s="273"/>
      <c r="F358" s="273"/>
      <c r="G358" s="273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182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>
      <c r="A359" s="157"/>
      <c r="B359" s="158"/>
      <c r="C359" s="198" t="s">
        <v>468</v>
      </c>
      <c r="D359" s="160"/>
      <c r="E359" s="161"/>
      <c r="F359" s="162"/>
      <c r="G359" s="162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182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>
      <c r="A360" s="157"/>
      <c r="B360" s="158"/>
      <c r="C360" s="272" t="s">
        <v>496</v>
      </c>
      <c r="D360" s="273"/>
      <c r="E360" s="273"/>
      <c r="F360" s="273"/>
      <c r="G360" s="273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182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>
      <c r="A361" s="157"/>
      <c r="B361" s="158"/>
      <c r="C361" s="272" t="s">
        <v>497</v>
      </c>
      <c r="D361" s="273"/>
      <c r="E361" s="273"/>
      <c r="F361" s="273"/>
      <c r="G361" s="273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182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>
      <c r="A362" s="157"/>
      <c r="B362" s="158"/>
      <c r="C362" s="272" t="s">
        <v>498</v>
      </c>
      <c r="D362" s="273"/>
      <c r="E362" s="273"/>
      <c r="F362" s="273"/>
      <c r="G362" s="273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182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>
      <c r="A363" s="157"/>
      <c r="B363" s="158"/>
      <c r="C363" s="272" t="s">
        <v>499</v>
      </c>
      <c r="D363" s="273"/>
      <c r="E363" s="273"/>
      <c r="F363" s="273"/>
      <c r="G363" s="273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182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>
      <c r="A364" s="157"/>
      <c r="B364" s="158"/>
      <c r="C364" s="198" t="s">
        <v>468</v>
      </c>
      <c r="D364" s="160"/>
      <c r="E364" s="161"/>
      <c r="F364" s="162"/>
      <c r="G364" s="162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182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>
      <c r="A365" s="157"/>
      <c r="B365" s="158"/>
      <c r="C365" s="272" t="s">
        <v>469</v>
      </c>
      <c r="D365" s="273"/>
      <c r="E365" s="273"/>
      <c r="F365" s="273"/>
      <c r="G365" s="273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182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>
      <c r="A366" s="157"/>
      <c r="B366" s="158"/>
      <c r="C366" s="272" t="s">
        <v>470</v>
      </c>
      <c r="D366" s="273"/>
      <c r="E366" s="273"/>
      <c r="F366" s="273"/>
      <c r="G366" s="273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182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>
      <c r="A367" s="157"/>
      <c r="B367" s="158"/>
      <c r="C367" s="198" t="s">
        <v>468</v>
      </c>
      <c r="D367" s="160"/>
      <c r="E367" s="161"/>
      <c r="F367" s="162"/>
      <c r="G367" s="162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182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>
      <c r="A368" s="157"/>
      <c r="B368" s="158"/>
      <c r="C368" s="272" t="s">
        <v>471</v>
      </c>
      <c r="D368" s="273"/>
      <c r="E368" s="273"/>
      <c r="F368" s="273"/>
      <c r="G368" s="273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182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>
      <c r="A369" s="157"/>
      <c r="B369" s="158"/>
      <c r="C369" s="272" t="s">
        <v>472</v>
      </c>
      <c r="D369" s="273"/>
      <c r="E369" s="273"/>
      <c r="F369" s="273"/>
      <c r="G369" s="273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182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ht="33.75" outlineLevel="1">
      <c r="A370" s="172">
        <v>75</v>
      </c>
      <c r="B370" s="173" t="s">
        <v>500</v>
      </c>
      <c r="C370" s="182" t="s">
        <v>501</v>
      </c>
      <c r="D370" s="174" t="s">
        <v>299</v>
      </c>
      <c r="E370" s="175">
        <v>1</v>
      </c>
      <c r="F370" s="176"/>
      <c r="G370" s="177">
        <f>ROUND(E370*F370,2)</f>
        <v>0</v>
      </c>
      <c r="H370" s="176"/>
      <c r="I370" s="177">
        <f>ROUND(E370*H370,2)</f>
        <v>0</v>
      </c>
      <c r="J370" s="176"/>
      <c r="K370" s="177">
        <f>ROUND(E370*J370,2)</f>
        <v>0</v>
      </c>
      <c r="L370" s="177">
        <v>21</v>
      </c>
      <c r="M370" s="177">
        <f>G370*(1+L370/100)</f>
        <v>0</v>
      </c>
      <c r="N370" s="177">
        <v>0.05</v>
      </c>
      <c r="O370" s="177">
        <f>ROUND(E370*N370,2)</f>
        <v>0.05</v>
      </c>
      <c r="P370" s="177">
        <v>0</v>
      </c>
      <c r="Q370" s="178">
        <f>ROUND(E370*P370,2)</f>
        <v>0</v>
      </c>
      <c r="R370" s="159"/>
      <c r="S370" s="159" t="s">
        <v>177</v>
      </c>
      <c r="T370" s="159" t="s">
        <v>178</v>
      </c>
      <c r="U370" s="159">
        <v>0</v>
      </c>
      <c r="V370" s="159">
        <f>ROUND(E370*U370,2)</f>
        <v>0</v>
      </c>
      <c r="W370" s="159"/>
      <c r="X370" s="159" t="s">
        <v>213</v>
      </c>
      <c r="Y370" s="150"/>
      <c r="Z370" s="150"/>
      <c r="AA370" s="150"/>
      <c r="AB370" s="150"/>
      <c r="AC370" s="150"/>
      <c r="AD370" s="150"/>
      <c r="AE370" s="150"/>
      <c r="AF370" s="150"/>
      <c r="AG370" s="150" t="s">
        <v>268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>
      <c r="A371" s="157"/>
      <c r="B371" s="158"/>
      <c r="C371" s="249" t="s">
        <v>502</v>
      </c>
      <c r="D371" s="250"/>
      <c r="E371" s="250"/>
      <c r="F371" s="250"/>
      <c r="G371" s="250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0"/>
      <c r="Z371" s="150"/>
      <c r="AA371" s="150"/>
      <c r="AB371" s="150"/>
      <c r="AC371" s="150"/>
      <c r="AD371" s="150"/>
      <c r="AE371" s="150"/>
      <c r="AF371" s="150"/>
      <c r="AG371" s="150" t="s">
        <v>182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>
      <c r="A372" s="157"/>
      <c r="B372" s="158"/>
      <c r="C372" s="272" t="s">
        <v>461</v>
      </c>
      <c r="D372" s="273"/>
      <c r="E372" s="273"/>
      <c r="F372" s="273"/>
      <c r="G372" s="273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182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>
      <c r="A373" s="157"/>
      <c r="B373" s="158"/>
      <c r="C373" s="272" t="s">
        <v>503</v>
      </c>
      <c r="D373" s="273"/>
      <c r="E373" s="273"/>
      <c r="F373" s="273"/>
      <c r="G373" s="273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182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>
      <c r="A374" s="157"/>
      <c r="B374" s="158"/>
      <c r="C374" s="272" t="s">
        <v>504</v>
      </c>
      <c r="D374" s="273"/>
      <c r="E374" s="273"/>
      <c r="F374" s="273"/>
      <c r="G374" s="273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182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>
      <c r="A375" s="157"/>
      <c r="B375" s="158"/>
      <c r="C375" s="198" t="s">
        <v>468</v>
      </c>
      <c r="D375" s="160"/>
      <c r="E375" s="161"/>
      <c r="F375" s="162"/>
      <c r="G375" s="162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182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>
      <c r="A376" s="157"/>
      <c r="B376" s="158"/>
      <c r="C376" s="272" t="s">
        <v>505</v>
      </c>
      <c r="D376" s="273"/>
      <c r="E376" s="273"/>
      <c r="F376" s="273"/>
      <c r="G376" s="273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182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>
      <c r="A377" s="157"/>
      <c r="B377" s="158"/>
      <c r="C377" s="198" t="s">
        <v>468</v>
      </c>
      <c r="D377" s="160"/>
      <c r="E377" s="161"/>
      <c r="F377" s="162"/>
      <c r="G377" s="162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182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>
      <c r="A378" s="157"/>
      <c r="B378" s="158"/>
      <c r="C378" s="272" t="s">
        <v>506</v>
      </c>
      <c r="D378" s="273"/>
      <c r="E378" s="273"/>
      <c r="F378" s="273"/>
      <c r="G378" s="273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182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>
      <c r="A379" s="172">
        <v>76</v>
      </c>
      <c r="B379" s="173" t="s">
        <v>507</v>
      </c>
      <c r="C379" s="182" t="s">
        <v>508</v>
      </c>
      <c r="D379" s="174" t="s">
        <v>219</v>
      </c>
      <c r="E379" s="175">
        <v>68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7">
        <v>5.0000000000000001E-3</v>
      </c>
      <c r="O379" s="177">
        <f>ROUND(E379*N379,2)</f>
        <v>0.34</v>
      </c>
      <c r="P379" s="177">
        <v>0</v>
      </c>
      <c r="Q379" s="178">
        <f>ROUND(E379*P379,2)</f>
        <v>0</v>
      </c>
      <c r="R379" s="159"/>
      <c r="S379" s="159" t="s">
        <v>177</v>
      </c>
      <c r="T379" s="159" t="s">
        <v>178</v>
      </c>
      <c r="U379" s="159">
        <v>0</v>
      </c>
      <c r="V379" s="159">
        <f>ROUND(E379*U379,2)</f>
        <v>0</v>
      </c>
      <c r="W379" s="159"/>
      <c r="X379" s="159" t="s">
        <v>213</v>
      </c>
      <c r="Y379" s="150"/>
      <c r="Z379" s="150"/>
      <c r="AA379" s="150"/>
      <c r="AB379" s="150"/>
      <c r="AC379" s="150"/>
      <c r="AD379" s="150"/>
      <c r="AE379" s="150"/>
      <c r="AF379" s="150"/>
      <c r="AG379" s="150" t="s">
        <v>268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>
      <c r="A380" s="157"/>
      <c r="B380" s="158"/>
      <c r="C380" s="249" t="s">
        <v>509</v>
      </c>
      <c r="D380" s="250"/>
      <c r="E380" s="250"/>
      <c r="F380" s="250"/>
      <c r="G380" s="250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182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>
      <c r="A381" s="157"/>
      <c r="B381" s="158"/>
      <c r="C381" s="272" t="s">
        <v>510</v>
      </c>
      <c r="D381" s="273"/>
      <c r="E381" s="273"/>
      <c r="F381" s="273"/>
      <c r="G381" s="273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182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>
      <c r="A382" s="157"/>
      <c r="B382" s="158"/>
      <c r="C382" s="272" t="s">
        <v>511</v>
      </c>
      <c r="D382" s="273"/>
      <c r="E382" s="273"/>
      <c r="F382" s="273"/>
      <c r="G382" s="273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182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>
      <c r="A383" s="157"/>
      <c r="B383" s="158"/>
      <c r="C383" s="198" t="s">
        <v>468</v>
      </c>
      <c r="D383" s="160"/>
      <c r="E383" s="161"/>
      <c r="F383" s="162"/>
      <c r="G383" s="162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182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>
      <c r="A384" s="157"/>
      <c r="B384" s="158"/>
      <c r="C384" s="272" t="s">
        <v>512</v>
      </c>
      <c r="D384" s="273"/>
      <c r="E384" s="273"/>
      <c r="F384" s="273"/>
      <c r="G384" s="273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182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>
      <c r="A385" s="157"/>
      <c r="B385" s="158"/>
      <c r="C385" s="272" t="s">
        <v>434</v>
      </c>
      <c r="D385" s="273"/>
      <c r="E385" s="273"/>
      <c r="F385" s="273"/>
      <c r="G385" s="273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182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>
      <c r="A386" s="157"/>
      <c r="B386" s="158"/>
      <c r="C386" s="272" t="s">
        <v>513</v>
      </c>
      <c r="D386" s="273"/>
      <c r="E386" s="273"/>
      <c r="F386" s="273"/>
      <c r="G386" s="273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182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>
      <c r="A387" s="157"/>
      <c r="B387" s="158"/>
      <c r="C387" s="198" t="s">
        <v>468</v>
      </c>
      <c r="D387" s="160"/>
      <c r="E387" s="161"/>
      <c r="F387" s="162"/>
      <c r="G387" s="162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182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>
      <c r="A388" s="157"/>
      <c r="B388" s="158"/>
      <c r="C388" s="272" t="s">
        <v>514</v>
      </c>
      <c r="D388" s="273"/>
      <c r="E388" s="273"/>
      <c r="F388" s="273"/>
      <c r="G388" s="273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182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>
      <c r="A389" s="157"/>
      <c r="B389" s="158"/>
      <c r="C389" s="183" t="s">
        <v>369</v>
      </c>
      <c r="D389" s="163"/>
      <c r="E389" s="164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187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>
      <c r="A390" s="157"/>
      <c r="B390" s="158"/>
      <c r="C390" s="183" t="s">
        <v>455</v>
      </c>
      <c r="D390" s="163"/>
      <c r="E390" s="164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187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>
      <c r="A391" s="157"/>
      <c r="B391" s="158"/>
      <c r="C391" s="183" t="s">
        <v>456</v>
      </c>
      <c r="D391" s="163"/>
      <c r="E391" s="164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187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>
      <c r="A392" s="157"/>
      <c r="B392" s="158"/>
      <c r="C392" s="183" t="s">
        <v>515</v>
      </c>
      <c r="D392" s="163"/>
      <c r="E392" s="164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187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>
      <c r="A393" s="157"/>
      <c r="B393" s="158"/>
      <c r="C393" s="183" t="s">
        <v>457</v>
      </c>
      <c r="D393" s="163"/>
      <c r="E393" s="164">
        <v>68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187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>
      <c r="A394" s="172">
        <v>77</v>
      </c>
      <c r="B394" s="173" t="s">
        <v>516</v>
      </c>
      <c r="C394" s="182" t="s">
        <v>517</v>
      </c>
      <c r="D394" s="174" t="s">
        <v>299</v>
      </c>
      <c r="E394" s="175">
        <v>1</v>
      </c>
      <c r="F394" s="176"/>
      <c r="G394" s="177">
        <f>ROUND(E394*F394,2)</f>
        <v>0</v>
      </c>
      <c r="H394" s="176"/>
      <c r="I394" s="177">
        <f>ROUND(E394*H394,2)</f>
        <v>0</v>
      </c>
      <c r="J394" s="176"/>
      <c r="K394" s="177">
        <f>ROUND(E394*J394,2)</f>
        <v>0</v>
      </c>
      <c r="L394" s="177">
        <v>21</v>
      </c>
      <c r="M394" s="177">
        <f>G394*(1+L394/100)</f>
        <v>0</v>
      </c>
      <c r="N394" s="177">
        <v>0.08</v>
      </c>
      <c r="O394" s="177">
        <f>ROUND(E394*N394,2)</f>
        <v>0.08</v>
      </c>
      <c r="P394" s="177">
        <v>0</v>
      </c>
      <c r="Q394" s="178">
        <f>ROUND(E394*P394,2)</f>
        <v>0</v>
      </c>
      <c r="R394" s="159"/>
      <c r="S394" s="159" t="s">
        <v>177</v>
      </c>
      <c r="T394" s="159" t="s">
        <v>178</v>
      </c>
      <c r="U394" s="159">
        <v>0</v>
      </c>
      <c r="V394" s="159">
        <f>ROUND(E394*U394,2)</f>
        <v>0</v>
      </c>
      <c r="W394" s="159"/>
      <c r="X394" s="159" t="s">
        <v>213</v>
      </c>
      <c r="Y394" s="150"/>
      <c r="Z394" s="150"/>
      <c r="AA394" s="150"/>
      <c r="AB394" s="150"/>
      <c r="AC394" s="150"/>
      <c r="AD394" s="150"/>
      <c r="AE394" s="150"/>
      <c r="AF394" s="150"/>
      <c r="AG394" s="150" t="s">
        <v>268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>
      <c r="A395" s="157"/>
      <c r="B395" s="158"/>
      <c r="C395" s="249" t="s">
        <v>518</v>
      </c>
      <c r="D395" s="250"/>
      <c r="E395" s="250"/>
      <c r="F395" s="250"/>
      <c r="G395" s="250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182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>
      <c r="A396" s="157"/>
      <c r="B396" s="158"/>
      <c r="C396" s="272" t="s">
        <v>461</v>
      </c>
      <c r="D396" s="273"/>
      <c r="E396" s="273"/>
      <c r="F396" s="273"/>
      <c r="G396" s="273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182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>
      <c r="A397" s="157"/>
      <c r="B397" s="158"/>
      <c r="C397" s="272" t="s">
        <v>519</v>
      </c>
      <c r="D397" s="273"/>
      <c r="E397" s="273"/>
      <c r="F397" s="273"/>
      <c r="G397" s="273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182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>
      <c r="A398" s="157"/>
      <c r="B398" s="158"/>
      <c r="C398" s="272" t="s">
        <v>520</v>
      </c>
      <c r="D398" s="273"/>
      <c r="E398" s="273"/>
      <c r="F398" s="273"/>
      <c r="G398" s="273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182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>
      <c r="A399" s="157"/>
      <c r="B399" s="158"/>
      <c r="C399" s="272" t="s">
        <v>521</v>
      </c>
      <c r="D399" s="273"/>
      <c r="E399" s="273"/>
      <c r="F399" s="273"/>
      <c r="G399" s="273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182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>
      <c r="A400" s="157"/>
      <c r="B400" s="158"/>
      <c r="C400" s="272" t="s">
        <v>522</v>
      </c>
      <c r="D400" s="273"/>
      <c r="E400" s="273"/>
      <c r="F400" s="273"/>
      <c r="G400" s="273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182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>
      <c r="A401" s="157"/>
      <c r="B401" s="158"/>
      <c r="C401" s="198" t="s">
        <v>468</v>
      </c>
      <c r="D401" s="160"/>
      <c r="E401" s="161"/>
      <c r="F401" s="162"/>
      <c r="G401" s="162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182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>
      <c r="A402" s="157"/>
      <c r="B402" s="158"/>
      <c r="C402" s="272" t="s">
        <v>523</v>
      </c>
      <c r="D402" s="273"/>
      <c r="E402" s="273"/>
      <c r="F402" s="273"/>
      <c r="G402" s="273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182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>
      <c r="A403" s="157"/>
      <c r="B403" s="158"/>
      <c r="C403" s="272" t="s">
        <v>506</v>
      </c>
      <c r="D403" s="273"/>
      <c r="E403" s="273"/>
      <c r="F403" s="273"/>
      <c r="G403" s="273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182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>
      <c r="A404" s="172">
        <v>78</v>
      </c>
      <c r="B404" s="173" t="s">
        <v>524</v>
      </c>
      <c r="C404" s="182" t="s">
        <v>525</v>
      </c>
      <c r="D404" s="174" t="s">
        <v>299</v>
      </c>
      <c r="E404" s="175">
        <v>3</v>
      </c>
      <c r="F404" s="176"/>
      <c r="G404" s="177">
        <f>ROUND(E404*F404,2)</f>
        <v>0</v>
      </c>
      <c r="H404" s="176"/>
      <c r="I404" s="177">
        <f>ROUND(E404*H404,2)</f>
        <v>0</v>
      </c>
      <c r="J404" s="176"/>
      <c r="K404" s="177">
        <f>ROUND(E404*J404,2)</f>
        <v>0</v>
      </c>
      <c r="L404" s="177">
        <v>21</v>
      </c>
      <c r="M404" s="177">
        <f>G404*(1+L404/100)</f>
        <v>0</v>
      </c>
      <c r="N404" s="177">
        <v>2E-3</v>
      </c>
      <c r="O404" s="177">
        <f>ROUND(E404*N404,2)</f>
        <v>0.01</v>
      </c>
      <c r="P404" s="177">
        <v>0</v>
      </c>
      <c r="Q404" s="178">
        <f>ROUND(E404*P404,2)</f>
        <v>0</v>
      </c>
      <c r="R404" s="159"/>
      <c r="S404" s="159" t="s">
        <v>177</v>
      </c>
      <c r="T404" s="159" t="s">
        <v>178</v>
      </c>
      <c r="U404" s="159">
        <v>0</v>
      </c>
      <c r="V404" s="159">
        <f>ROUND(E404*U404,2)</f>
        <v>0</v>
      </c>
      <c r="W404" s="159"/>
      <c r="X404" s="159" t="s">
        <v>213</v>
      </c>
      <c r="Y404" s="150"/>
      <c r="Z404" s="150"/>
      <c r="AA404" s="150"/>
      <c r="AB404" s="150"/>
      <c r="AC404" s="150"/>
      <c r="AD404" s="150"/>
      <c r="AE404" s="150"/>
      <c r="AF404" s="150"/>
      <c r="AG404" s="150" t="s">
        <v>268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>
      <c r="A405" s="157"/>
      <c r="B405" s="158"/>
      <c r="C405" s="249" t="s">
        <v>526</v>
      </c>
      <c r="D405" s="250"/>
      <c r="E405" s="250"/>
      <c r="F405" s="250"/>
      <c r="G405" s="250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182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>
      <c r="A406" s="157"/>
      <c r="B406" s="158"/>
      <c r="C406" s="272" t="s">
        <v>527</v>
      </c>
      <c r="D406" s="273"/>
      <c r="E406" s="273"/>
      <c r="F406" s="273"/>
      <c r="G406" s="273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182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>
      <c r="A407" s="157"/>
      <c r="B407" s="158"/>
      <c r="C407" s="198" t="s">
        <v>468</v>
      </c>
      <c r="D407" s="160"/>
      <c r="E407" s="161"/>
      <c r="F407" s="162"/>
      <c r="G407" s="162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182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>
      <c r="A408" s="157"/>
      <c r="B408" s="158"/>
      <c r="C408" s="272" t="s">
        <v>528</v>
      </c>
      <c r="D408" s="273"/>
      <c r="E408" s="273"/>
      <c r="F408" s="273"/>
      <c r="G408" s="273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182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>
      <c r="A409" s="157"/>
      <c r="B409" s="158"/>
      <c r="C409" s="198" t="s">
        <v>468</v>
      </c>
      <c r="D409" s="160"/>
      <c r="E409" s="161"/>
      <c r="F409" s="162"/>
      <c r="G409" s="162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182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>
      <c r="A410" s="157"/>
      <c r="B410" s="158"/>
      <c r="C410" s="272" t="s">
        <v>529</v>
      </c>
      <c r="D410" s="273"/>
      <c r="E410" s="273"/>
      <c r="F410" s="273"/>
      <c r="G410" s="273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182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>
      <c r="A411" s="157"/>
      <c r="B411" s="158"/>
      <c r="C411" s="272" t="s">
        <v>530</v>
      </c>
      <c r="D411" s="273"/>
      <c r="E411" s="273"/>
      <c r="F411" s="273"/>
      <c r="G411" s="273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182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>
      <c r="A412" s="157"/>
      <c r="B412" s="158"/>
      <c r="C412" s="272" t="s">
        <v>531</v>
      </c>
      <c r="D412" s="273"/>
      <c r="E412" s="273"/>
      <c r="F412" s="273"/>
      <c r="G412" s="273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182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>
      <c r="A413" s="157"/>
      <c r="B413" s="158"/>
      <c r="C413" s="198" t="s">
        <v>468</v>
      </c>
      <c r="D413" s="160"/>
      <c r="E413" s="161"/>
      <c r="F413" s="162"/>
      <c r="G413" s="162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182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>
      <c r="A414" s="157"/>
      <c r="B414" s="158"/>
      <c r="C414" s="272" t="s">
        <v>532</v>
      </c>
      <c r="D414" s="273"/>
      <c r="E414" s="273"/>
      <c r="F414" s="273"/>
      <c r="G414" s="273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182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>
      <c r="A415" s="157"/>
      <c r="B415" s="158"/>
      <c r="C415" s="272" t="s">
        <v>533</v>
      </c>
      <c r="D415" s="273"/>
      <c r="E415" s="273"/>
      <c r="F415" s="273"/>
      <c r="G415" s="273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182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>
      <c r="A416" s="172">
        <v>79</v>
      </c>
      <c r="B416" s="173" t="s">
        <v>534</v>
      </c>
      <c r="C416" s="182" t="s">
        <v>535</v>
      </c>
      <c r="D416" s="174" t="s">
        <v>299</v>
      </c>
      <c r="E416" s="175">
        <v>2</v>
      </c>
      <c r="F416" s="176"/>
      <c r="G416" s="177">
        <f>ROUND(E416*F416,2)</f>
        <v>0</v>
      </c>
      <c r="H416" s="176"/>
      <c r="I416" s="177">
        <f>ROUND(E416*H416,2)</f>
        <v>0</v>
      </c>
      <c r="J416" s="176"/>
      <c r="K416" s="177">
        <f>ROUND(E416*J416,2)</f>
        <v>0</v>
      </c>
      <c r="L416" s="177">
        <v>21</v>
      </c>
      <c r="M416" s="177">
        <f>G416*(1+L416/100)</f>
        <v>0</v>
      </c>
      <c r="N416" s="177">
        <v>2E-3</v>
      </c>
      <c r="O416" s="177">
        <f>ROUND(E416*N416,2)</f>
        <v>0</v>
      </c>
      <c r="P416" s="177">
        <v>0</v>
      </c>
      <c r="Q416" s="178">
        <f>ROUND(E416*P416,2)</f>
        <v>0</v>
      </c>
      <c r="R416" s="159"/>
      <c r="S416" s="159" t="s">
        <v>177</v>
      </c>
      <c r="T416" s="159" t="s">
        <v>178</v>
      </c>
      <c r="U416" s="159">
        <v>0</v>
      </c>
      <c r="V416" s="159">
        <f>ROUND(E416*U416,2)</f>
        <v>0</v>
      </c>
      <c r="W416" s="159"/>
      <c r="X416" s="159" t="s">
        <v>213</v>
      </c>
      <c r="Y416" s="150"/>
      <c r="Z416" s="150"/>
      <c r="AA416" s="150"/>
      <c r="AB416" s="150"/>
      <c r="AC416" s="150"/>
      <c r="AD416" s="150"/>
      <c r="AE416" s="150"/>
      <c r="AF416" s="150"/>
      <c r="AG416" s="150" t="s">
        <v>268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>
      <c r="A417" s="157"/>
      <c r="B417" s="158"/>
      <c r="C417" s="249" t="s">
        <v>526</v>
      </c>
      <c r="D417" s="250"/>
      <c r="E417" s="250"/>
      <c r="F417" s="250"/>
      <c r="G417" s="250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182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>
      <c r="A418" s="157"/>
      <c r="B418" s="158"/>
      <c r="C418" s="272" t="s">
        <v>536</v>
      </c>
      <c r="D418" s="273"/>
      <c r="E418" s="273"/>
      <c r="F418" s="273"/>
      <c r="G418" s="273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182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>
      <c r="A419" s="157"/>
      <c r="B419" s="158"/>
      <c r="C419" s="198" t="s">
        <v>468</v>
      </c>
      <c r="D419" s="160"/>
      <c r="E419" s="161"/>
      <c r="F419" s="162"/>
      <c r="G419" s="162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182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>
      <c r="A420" s="157"/>
      <c r="B420" s="158"/>
      <c r="C420" s="272" t="s">
        <v>537</v>
      </c>
      <c r="D420" s="273"/>
      <c r="E420" s="273"/>
      <c r="F420" s="273"/>
      <c r="G420" s="273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182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>
      <c r="A421" s="157"/>
      <c r="B421" s="158"/>
      <c r="C421" s="272" t="s">
        <v>531</v>
      </c>
      <c r="D421" s="273"/>
      <c r="E421" s="273"/>
      <c r="F421" s="273"/>
      <c r="G421" s="273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182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>
      <c r="A422" s="172">
        <v>80</v>
      </c>
      <c r="B422" s="173" t="s">
        <v>538</v>
      </c>
      <c r="C422" s="182" t="s">
        <v>539</v>
      </c>
      <c r="D422" s="174" t="s">
        <v>253</v>
      </c>
      <c r="E422" s="175">
        <v>0.60199999999999998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7">
        <v>0</v>
      </c>
      <c r="O422" s="177">
        <f>ROUND(E422*N422,2)</f>
        <v>0</v>
      </c>
      <c r="P422" s="177">
        <v>0</v>
      </c>
      <c r="Q422" s="178">
        <f>ROUND(E422*P422,2)</f>
        <v>0</v>
      </c>
      <c r="R422" s="159"/>
      <c r="S422" s="159" t="s">
        <v>177</v>
      </c>
      <c r="T422" s="159" t="s">
        <v>178</v>
      </c>
      <c r="U422" s="159">
        <v>3.327</v>
      </c>
      <c r="V422" s="159">
        <f>ROUND(E422*U422,2)</f>
        <v>2</v>
      </c>
      <c r="W422" s="159"/>
      <c r="X422" s="159" t="s">
        <v>213</v>
      </c>
      <c r="Y422" s="150"/>
      <c r="Z422" s="150"/>
      <c r="AA422" s="150"/>
      <c r="AB422" s="150"/>
      <c r="AC422" s="150"/>
      <c r="AD422" s="150"/>
      <c r="AE422" s="150"/>
      <c r="AF422" s="150"/>
      <c r="AG422" s="150" t="s">
        <v>373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>
      <c r="A423" s="157"/>
      <c r="B423" s="158"/>
      <c r="C423" s="183" t="s">
        <v>395</v>
      </c>
      <c r="D423" s="163"/>
      <c r="E423" s="164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187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>
      <c r="A424" s="157"/>
      <c r="B424" s="158"/>
      <c r="C424" s="183" t="s">
        <v>540</v>
      </c>
      <c r="D424" s="163"/>
      <c r="E424" s="164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187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>
      <c r="A425" s="157"/>
      <c r="B425" s="158"/>
      <c r="C425" s="183" t="s">
        <v>541</v>
      </c>
      <c r="D425" s="163"/>
      <c r="E425" s="164">
        <v>0.6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187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>
      <c r="A426" s="166" t="s">
        <v>172</v>
      </c>
      <c r="B426" s="167" t="s">
        <v>127</v>
      </c>
      <c r="C426" s="181" t="s">
        <v>128</v>
      </c>
      <c r="D426" s="168"/>
      <c r="E426" s="169"/>
      <c r="F426" s="170"/>
      <c r="G426" s="170">
        <f>SUMIF(AG427:AG439,"&lt;&gt;NOR",G427:G439)</f>
        <v>0</v>
      </c>
      <c r="H426" s="170"/>
      <c r="I426" s="170">
        <f>SUM(I427:I439)</f>
        <v>0</v>
      </c>
      <c r="J426" s="170"/>
      <c r="K426" s="170">
        <f>SUM(K427:K439)</f>
        <v>0</v>
      </c>
      <c r="L426" s="170"/>
      <c r="M426" s="170">
        <f>SUM(M427:M439)</f>
        <v>0</v>
      </c>
      <c r="N426" s="170"/>
      <c r="O426" s="170">
        <f>SUM(O427:O439)</f>
        <v>7.98</v>
      </c>
      <c r="P426" s="170"/>
      <c r="Q426" s="171">
        <f>SUM(Q427:Q439)</f>
        <v>0</v>
      </c>
      <c r="R426" s="165"/>
      <c r="S426" s="165"/>
      <c r="T426" s="165"/>
      <c r="U426" s="165"/>
      <c r="V426" s="165">
        <f>SUM(V427:V439)</f>
        <v>80.460000000000008</v>
      </c>
      <c r="W426" s="165"/>
      <c r="X426" s="165"/>
      <c r="AG426" t="s">
        <v>173</v>
      </c>
    </row>
    <row r="427" spans="1:60" outlineLevel="1">
      <c r="A427" s="172">
        <v>81</v>
      </c>
      <c r="B427" s="173" t="s">
        <v>542</v>
      </c>
      <c r="C427" s="182" t="s">
        <v>543</v>
      </c>
      <c r="D427" s="174" t="s">
        <v>219</v>
      </c>
      <c r="E427" s="175">
        <v>59.35</v>
      </c>
      <c r="F427" s="176"/>
      <c r="G427" s="177">
        <f>ROUND(E427*F427,2)</f>
        <v>0</v>
      </c>
      <c r="H427" s="176"/>
      <c r="I427" s="177">
        <f>ROUND(E427*H427,2)</f>
        <v>0</v>
      </c>
      <c r="J427" s="176"/>
      <c r="K427" s="177">
        <f>ROUND(E427*J427,2)</f>
        <v>0</v>
      </c>
      <c r="L427" s="177">
        <v>21</v>
      </c>
      <c r="M427" s="177">
        <f>G427*(1+L427/100)</f>
        <v>0</v>
      </c>
      <c r="N427" s="177">
        <v>0.12053</v>
      </c>
      <c r="O427" s="177">
        <f>ROUND(E427*N427,2)</f>
        <v>7.15</v>
      </c>
      <c r="P427" s="177">
        <v>0</v>
      </c>
      <c r="Q427" s="178">
        <f>ROUND(E427*P427,2)</f>
        <v>0</v>
      </c>
      <c r="R427" s="159"/>
      <c r="S427" s="159" t="s">
        <v>177</v>
      </c>
      <c r="T427" s="159" t="s">
        <v>178</v>
      </c>
      <c r="U427" s="159">
        <v>1.131</v>
      </c>
      <c r="V427" s="159">
        <f>ROUND(E427*U427,2)</f>
        <v>67.12</v>
      </c>
      <c r="W427" s="159"/>
      <c r="X427" s="159" t="s">
        <v>213</v>
      </c>
      <c r="Y427" s="150"/>
      <c r="Z427" s="150"/>
      <c r="AA427" s="150"/>
      <c r="AB427" s="150"/>
      <c r="AC427" s="150"/>
      <c r="AD427" s="150"/>
      <c r="AE427" s="150"/>
      <c r="AF427" s="150"/>
      <c r="AG427" s="150" t="s">
        <v>373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>
      <c r="A428" s="157"/>
      <c r="B428" s="158"/>
      <c r="C428" s="183" t="s">
        <v>215</v>
      </c>
      <c r="D428" s="163"/>
      <c r="E428" s="164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187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>
      <c r="A429" s="157"/>
      <c r="B429" s="158"/>
      <c r="C429" s="183" t="s">
        <v>544</v>
      </c>
      <c r="D429" s="163"/>
      <c r="E429" s="164">
        <v>59.35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187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ht="22.5" outlineLevel="1">
      <c r="A430" s="189">
        <v>82</v>
      </c>
      <c r="B430" s="190" t="s">
        <v>545</v>
      </c>
      <c r="C430" s="197" t="s">
        <v>546</v>
      </c>
      <c r="D430" s="191" t="s">
        <v>219</v>
      </c>
      <c r="E430" s="192">
        <v>59.35</v>
      </c>
      <c r="F430" s="193"/>
      <c r="G430" s="194">
        <f>ROUND(E430*F430,2)</f>
        <v>0</v>
      </c>
      <c r="H430" s="193"/>
      <c r="I430" s="194">
        <f>ROUND(E430*H430,2)</f>
        <v>0</v>
      </c>
      <c r="J430" s="193"/>
      <c r="K430" s="194">
        <f>ROUND(E430*J430,2)</f>
        <v>0</v>
      </c>
      <c r="L430" s="194">
        <v>21</v>
      </c>
      <c r="M430" s="194">
        <f>G430*(1+L430/100)</f>
        <v>0</v>
      </c>
      <c r="N430" s="194">
        <v>3.6999999999999999E-4</v>
      </c>
      <c r="O430" s="194">
        <f>ROUND(E430*N430,2)</f>
        <v>0.02</v>
      </c>
      <c r="P430" s="194">
        <v>0</v>
      </c>
      <c r="Q430" s="195">
        <f>ROUND(E430*P430,2)</f>
        <v>0</v>
      </c>
      <c r="R430" s="159"/>
      <c r="S430" s="159" t="s">
        <v>177</v>
      </c>
      <c r="T430" s="159" t="s">
        <v>178</v>
      </c>
      <c r="U430" s="159">
        <v>0</v>
      </c>
      <c r="V430" s="159">
        <f>ROUND(E430*U430,2)</f>
        <v>0</v>
      </c>
      <c r="W430" s="159"/>
      <c r="X430" s="159" t="s">
        <v>213</v>
      </c>
      <c r="Y430" s="150"/>
      <c r="Z430" s="150"/>
      <c r="AA430" s="150"/>
      <c r="AB430" s="150"/>
      <c r="AC430" s="150"/>
      <c r="AD430" s="150"/>
      <c r="AE430" s="150"/>
      <c r="AF430" s="150"/>
      <c r="AG430" s="150" t="s">
        <v>214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ht="22.5" outlineLevel="1">
      <c r="A431" s="189">
        <v>83</v>
      </c>
      <c r="B431" s="190" t="s">
        <v>547</v>
      </c>
      <c r="C431" s="197" t="s">
        <v>548</v>
      </c>
      <c r="D431" s="191" t="s">
        <v>219</v>
      </c>
      <c r="E431" s="192">
        <v>59.35</v>
      </c>
      <c r="F431" s="193"/>
      <c r="G431" s="194">
        <f>ROUND(E431*F431,2)</f>
        <v>0</v>
      </c>
      <c r="H431" s="193"/>
      <c r="I431" s="194">
        <f>ROUND(E431*H431,2)</f>
        <v>0</v>
      </c>
      <c r="J431" s="193"/>
      <c r="K431" s="194">
        <f>ROUND(E431*J431,2)</f>
        <v>0</v>
      </c>
      <c r="L431" s="194">
        <v>21</v>
      </c>
      <c r="M431" s="194">
        <f>G431*(1+L431/100)</f>
        <v>0</v>
      </c>
      <c r="N431" s="194">
        <v>0</v>
      </c>
      <c r="O431" s="194">
        <f>ROUND(E431*N431,2)</f>
        <v>0</v>
      </c>
      <c r="P431" s="194">
        <v>0</v>
      </c>
      <c r="Q431" s="195">
        <f>ROUND(E431*P431,2)</f>
        <v>0</v>
      </c>
      <c r="R431" s="159"/>
      <c r="S431" s="159" t="s">
        <v>177</v>
      </c>
      <c r="T431" s="159" t="s">
        <v>178</v>
      </c>
      <c r="U431" s="159">
        <v>0</v>
      </c>
      <c r="V431" s="159">
        <f>ROUND(E431*U431,2)</f>
        <v>0</v>
      </c>
      <c r="W431" s="159"/>
      <c r="X431" s="159" t="s">
        <v>213</v>
      </c>
      <c r="Y431" s="150"/>
      <c r="Z431" s="150"/>
      <c r="AA431" s="150"/>
      <c r="AB431" s="150"/>
      <c r="AC431" s="150"/>
      <c r="AD431" s="150"/>
      <c r="AE431" s="150"/>
      <c r="AF431" s="150"/>
      <c r="AG431" s="150" t="s">
        <v>268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>
      <c r="A432" s="172">
        <v>84</v>
      </c>
      <c r="B432" s="173" t="s">
        <v>549</v>
      </c>
      <c r="C432" s="182" t="s">
        <v>550</v>
      </c>
      <c r="D432" s="174" t="s">
        <v>219</v>
      </c>
      <c r="E432" s="175">
        <v>10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21</v>
      </c>
      <c r="M432" s="177">
        <f>G432*(1+L432/100)</f>
        <v>0</v>
      </c>
      <c r="N432" s="177">
        <v>8.1000000000000003E-2</v>
      </c>
      <c r="O432" s="177">
        <f>ROUND(E432*N432,2)</f>
        <v>0.81</v>
      </c>
      <c r="P432" s="177">
        <v>0</v>
      </c>
      <c r="Q432" s="178">
        <f>ROUND(E432*P432,2)</f>
        <v>0</v>
      </c>
      <c r="R432" s="159"/>
      <c r="S432" s="159" t="s">
        <v>177</v>
      </c>
      <c r="T432" s="159" t="s">
        <v>178</v>
      </c>
      <c r="U432" s="159">
        <v>0</v>
      </c>
      <c r="V432" s="159">
        <f>ROUND(E432*U432,2)</f>
        <v>0</v>
      </c>
      <c r="W432" s="159"/>
      <c r="X432" s="159" t="s">
        <v>258</v>
      </c>
      <c r="Y432" s="150"/>
      <c r="Z432" s="150"/>
      <c r="AA432" s="150"/>
      <c r="AB432" s="150"/>
      <c r="AC432" s="150"/>
      <c r="AD432" s="150"/>
      <c r="AE432" s="150"/>
      <c r="AF432" s="150"/>
      <c r="AG432" s="150" t="s">
        <v>551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>
      <c r="A433" s="157"/>
      <c r="B433" s="158"/>
      <c r="C433" s="183" t="s">
        <v>552</v>
      </c>
      <c r="D433" s="163"/>
      <c r="E433" s="164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187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ht="22.5" outlineLevel="1">
      <c r="A434" s="157"/>
      <c r="B434" s="158"/>
      <c r="C434" s="183" t="s">
        <v>553</v>
      </c>
      <c r="D434" s="163"/>
      <c r="E434" s="164">
        <v>10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187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>
      <c r="A435" s="157"/>
      <c r="B435" s="158"/>
      <c r="C435" s="183" t="s">
        <v>554</v>
      </c>
      <c r="D435" s="163"/>
      <c r="E435" s="164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187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>
      <c r="A436" s="172">
        <v>85</v>
      </c>
      <c r="B436" s="173" t="s">
        <v>555</v>
      </c>
      <c r="C436" s="182" t="s">
        <v>556</v>
      </c>
      <c r="D436" s="174" t="s">
        <v>253</v>
      </c>
      <c r="E436" s="175">
        <v>7.9854200000000004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21</v>
      </c>
      <c r="M436" s="177">
        <f>G436*(1+L436/100)</f>
        <v>0</v>
      </c>
      <c r="N436" s="177">
        <v>0</v>
      </c>
      <c r="O436" s="177">
        <f>ROUND(E436*N436,2)</f>
        <v>0</v>
      </c>
      <c r="P436" s="177">
        <v>0</v>
      </c>
      <c r="Q436" s="178">
        <f>ROUND(E436*P436,2)</f>
        <v>0</v>
      </c>
      <c r="R436" s="159"/>
      <c r="S436" s="159" t="s">
        <v>177</v>
      </c>
      <c r="T436" s="159" t="s">
        <v>178</v>
      </c>
      <c r="U436" s="159">
        <v>1.67</v>
      </c>
      <c r="V436" s="159">
        <f>ROUND(E436*U436,2)</f>
        <v>13.34</v>
      </c>
      <c r="W436" s="159"/>
      <c r="X436" s="159" t="s">
        <v>213</v>
      </c>
      <c r="Y436" s="150"/>
      <c r="Z436" s="150"/>
      <c r="AA436" s="150"/>
      <c r="AB436" s="150"/>
      <c r="AC436" s="150"/>
      <c r="AD436" s="150"/>
      <c r="AE436" s="150"/>
      <c r="AF436" s="150"/>
      <c r="AG436" s="150" t="s">
        <v>373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>
      <c r="A437" s="157"/>
      <c r="B437" s="158"/>
      <c r="C437" s="183" t="s">
        <v>395</v>
      </c>
      <c r="D437" s="163"/>
      <c r="E437" s="164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187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>
      <c r="A438" s="157"/>
      <c r="B438" s="158"/>
      <c r="C438" s="183" t="s">
        <v>557</v>
      </c>
      <c r="D438" s="163"/>
      <c r="E438" s="164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187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>
      <c r="A439" s="157"/>
      <c r="B439" s="158"/>
      <c r="C439" s="183" t="s">
        <v>558</v>
      </c>
      <c r="D439" s="163"/>
      <c r="E439" s="164">
        <v>7.99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187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ht="25.5">
      <c r="A440" s="166" t="s">
        <v>172</v>
      </c>
      <c r="B440" s="167" t="s">
        <v>129</v>
      </c>
      <c r="C440" s="181" t="s">
        <v>130</v>
      </c>
      <c r="D440" s="168"/>
      <c r="E440" s="169"/>
      <c r="F440" s="170"/>
      <c r="G440" s="170">
        <f>SUMIF(AG441:AG496,"&lt;&gt;NOR",G441:G496)</f>
        <v>0</v>
      </c>
      <c r="H440" s="170"/>
      <c r="I440" s="170">
        <f>SUM(I441:I496)</f>
        <v>0</v>
      </c>
      <c r="J440" s="170"/>
      <c r="K440" s="170">
        <f>SUM(K441:K496)</f>
        <v>0</v>
      </c>
      <c r="L440" s="170"/>
      <c r="M440" s="170">
        <f>SUM(M441:M496)</f>
        <v>0</v>
      </c>
      <c r="N440" s="170"/>
      <c r="O440" s="170">
        <f>SUM(O441:O496)</f>
        <v>9.51</v>
      </c>
      <c r="P440" s="170"/>
      <c r="Q440" s="171">
        <f>SUM(Q441:Q496)</f>
        <v>0</v>
      </c>
      <c r="R440" s="165"/>
      <c r="S440" s="165"/>
      <c r="T440" s="165"/>
      <c r="U440" s="165"/>
      <c r="V440" s="165">
        <f>SUM(V441:V496)</f>
        <v>0</v>
      </c>
      <c r="W440" s="165"/>
      <c r="X440" s="165"/>
      <c r="AG440" t="s">
        <v>173</v>
      </c>
    </row>
    <row r="441" spans="1:60" outlineLevel="1">
      <c r="A441" s="172">
        <v>86</v>
      </c>
      <c r="B441" s="173" t="s">
        <v>559</v>
      </c>
      <c r="C441" s="182" t="s">
        <v>560</v>
      </c>
      <c r="D441" s="174" t="s">
        <v>299</v>
      </c>
      <c r="E441" s="175">
        <v>1</v>
      </c>
      <c r="F441" s="176"/>
      <c r="G441" s="177">
        <f>ROUND(E441*F441,2)</f>
        <v>0</v>
      </c>
      <c r="H441" s="176"/>
      <c r="I441" s="177">
        <f>ROUND(E441*H441,2)</f>
        <v>0</v>
      </c>
      <c r="J441" s="176"/>
      <c r="K441" s="177">
        <f>ROUND(E441*J441,2)</f>
        <v>0</v>
      </c>
      <c r="L441" s="177">
        <v>21</v>
      </c>
      <c r="M441" s="177">
        <f>G441*(1+L441/100)</f>
        <v>0</v>
      </c>
      <c r="N441" s="177">
        <v>1</v>
      </c>
      <c r="O441" s="177">
        <f>ROUND(E441*N441,2)</f>
        <v>1</v>
      </c>
      <c r="P441" s="177">
        <v>0</v>
      </c>
      <c r="Q441" s="178">
        <f>ROUND(E441*P441,2)</f>
        <v>0</v>
      </c>
      <c r="R441" s="159"/>
      <c r="S441" s="159" t="s">
        <v>177</v>
      </c>
      <c r="T441" s="159" t="s">
        <v>178</v>
      </c>
      <c r="U441" s="159">
        <v>0</v>
      </c>
      <c r="V441" s="159">
        <f>ROUND(E441*U441,2)</f>
        <v>0</v>
      </c>
      <c r="W441" s="159"/>
      <c r="X441" s="159" t="s">
        <v>213</v>
      </c>
      <c r="Y441" s="150"/>
      <c r="Z441" s="150"/>
      <c r="AA441" s="150"/>
      <c r="AB441" s="150"/>
      <c r="AC441" s="150"/>
      <c r="AD441" s="150"/>
      <c r="AE441" s="150"/>
      <c r="AF441" s="150"/>
      <c r="AG441" s="150" t="s">
        <v>268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>
      <c r="A442" s="157"/>
      <c r="B442" s="158"/>
      <c r="C442" s="249" t="s">
        <v>561</v>
      </c>
      <c r="D442" s="250"/>
      <c r="E442" s="250"/>
      <c r="F442" s="250"/>
      <c r="G442" s="250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182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>
      <c r="A443" s="157"/>
      <c r="B443" s="158"/>
      <c r="C443" s="272" t="s">
        <v>562</v>
      </c>
      <c r="D443" s="273"/>
      <c r="E443" s="273"/>
      <c r="F443" s="273"/>
      <c r="G443" s="273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182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>
      <c r="A444" s="157"/>
      <c r="B444" s="158"/>
      <c r="C444" s="272" t="s">
        <v>563</v>
      </c>
      <c r="D444" s="273"/>
      <c r="E444" s="273"/>
      <c r="F444" s="273"/>
      <c r="G444" s="273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182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>
      <c r="A445" s="157"/>
      <c r="B445" s="158"/>
      <c r="C445" s="272" t="s">
        <v>564</v>
      </c>
      <c r="D445" s="273"/>
      <c r="E445" s="273"/>
      <c r="F445" s="273"/>
      <c r="G445" s="273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182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>
      <c r="A446" s="157"/>
      <c r="B446" s="158"/>
      <c r="C446" s="272" t="s">
        <v>565</v>
      </c>
      <c r="D446" s="273"/>
      <c r="E446" s="273"/>
      <c r="F446" s="273"/>
      <c r="G446" s="273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182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>
      <c r="A447" s="157"/>
      <c r="B447" s="158"/>
      <c r="C447" s="198" t="s">
        <v>468</v>
      </c>
      <c r="D447" s="160"/>
      <c r="E447" s="161"/>
      <c r="F447" s="162"/>
      <c r="G447" s="162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182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>
      <c r="A448" s="157"/>
      <c r="B448" s="158"/>
      <c r="C448" s="272" t="s">
        <v>566</v>
      </c>
      <c r="D448" s="273"/>
      <c r="E448" s="273"/>
      <c r="F448" s="273"/>
      <c r="G448" s="273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182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>
      <c r="A449" s="157"/>
      <c r="B449" s="158"/>
      <c r="C449" s="272" t="s">
        <v>567</v>
      </c>
      <c r="D449" s="273"/>
      <c r="E449" s="273"/>
      <c r="F449" s="273"/>
      <c r="G449" s="273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182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>
      <c r="A450" s="157"/>
      <c r="B450" s="158"/>
      <c r="C450" s="272" t="s">
        <v>568</v>
      </c>
      <c r="D450" s="273"/>
      <c r="E450" s="273"/>
      <c r="F450" s="273"/>
      <c r="G450" s="273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182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>
      <c r="A451" s="172">
        <v>87</v>
      </c>
      <c r="B451" s="173" t="s">
        <v>569</v>
      </c>
      <c r="C451" s="182" t="s">
        <v>570</v>
      </c>
      <c r="D451" s="174" t="s">
        <v>299</v>
      </c>
      <c r="E451" s="175">
        <v>1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21</v>
      </c>
      <c r="M451" s="177">
        <f>G451*(1+L451/100)</f>
        <v>0</v>
      </c>
      <c r="N451" s="177">
        <v>1</v>
      </c>
      <c r="O451" s="177">
        <f>ROUND(E451*N451,2)</f>
        <v>1</v>
      </c>
      <c r="P451" s="177">
        <v>0</v>
      </c>
      <c r="Q451" s="178">
        <f>ROUND(E451*P451,2)</f>
        <v>0</v>
      </c>
      <c r="R451" s="159"/>
      <c r="S451" s="159" t="s">
        <v>177</v>
      </c>
      <c r="T451" s="159" t="s">
        <v>178</v>
      </c>
      <c r="U451" s="159">
        <v>0</v>
      </c>
      <c r="V451" s="159">
        <f>ROUND(E451*U451,2)</f>
        <v>0</v>
      </c>
      <c r="W451" s="159"/>
      <c r="X451" s="159" t="s">
        <v>213</v>
      </c>
      <c r="Y451" s="150"/>
      <c r="Z451" s="150"/>
      <c r="AA451" s="150"/>
      <c r="AB451" s="150"/>
      <c r="AC451" s="150"/>
      <c r="AD451" s="150"/>
      <c r="AE451" s="150"/>
      <c r="AF451" s="150"/>
      <c r="AG451" s="150" t="s">
        <v>268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>
      <c r="A452" s="157"/>
      <c r="B452" s="158"/>
      <c r="C452" s="249" t="s">
        <v>561</v>
      </c>
      <c r="D452" s="250"/>
      <c r="E452" s="250"/>
      <c r="F452" s="250"/>
      <c r="G452" s="250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182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>
      <c r="A453" s="157"/>
      <c r="B453" s="158"/>
      <c r="C453" s="272" t="s">
        <v>562</v>
      </c>
      <c r="D453" s="273"/>
      <c r="E453" s="273"/>
      <c r="F453" s="273"/>
      <c r="G453" s="273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182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>
      <c r="A454" s="157"/>
      <c r="B454" s="158"/>
      <c r="C454" s="272" t="s">
        <v>571</v>
      </c>
      <c r="D454" s="273"/>
      <c r="E454" s="273"/>
      <c r="F454" s="273"/>
      <c r="G454" s="273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182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>
      <c r="A455" s="157"/>
      <c r="B455" s="158"/>
      <c r="C455" s="272" t="s">
        <v>572</v>
      </c>
      <c r="D455" s="273"/>
      <c r="E455" s="273"/>
      <c r="F455" s="273"/>
      <c r="G455" s="273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182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>
      <c r="A456" s="157"/>
      <c r="B456" s="158"/>
      <c r="C456" s="272" t="s">
        <v>573</v>
      </c>
      <c r="D456" s="273"/>
      <c r="E456" s="273"/>
      <c r="F456" s="273"/>
      <c r="G456" s="273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182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>
      <c r="A457" s="157"/>
      <c r="B457" s="158"/>
      <c r="C457" s="198" t="s">
        <v>468</v>
      </c>
      <c r="D457" s="160"/>
      <c r="E457" s="161"/>
      <c r="F457" s="162"/>
      <c r="G457" s="162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182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>
      <c r="A458" s="157"/>
      <c r="B458" s="158"/>
      <c r="C458" s="272" t="s">
        <v>566</v>
      </c>
      <c r="D458" s="273"/>
      <c r="E458" s="273"/>
      <c r="F458" s="273"/>
      <c r="G458" s="273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182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>
      <c r="A459" s="157"/>
      <c r="B459" s="158"/>
      <c r="C459" s="272" t="s">
        <v>567</v>
      </c>
      <c r="D459" s="273"/>
      <c r="E459" s="273"/>
      <c r="F459" s="273"/>
      <c r="G459" s="273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182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>
      <c r="A460" s="157"/>
      <c r="B460" s="158"/>
      <c r="C460" s="272" t="s">
        <v>568</v>
      </c>
      <c r="D460" s="273"/>
      <c r="E460" s="273"/>
      <c r="F460" s="273"/>
      <c r="G460" s="273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182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>
      <c r="A461" s="172">
        <v>88</v>
      </c>
      <c r="B461" s="173" t="s">
        <v>574</v>
      </c>
      <c r="C461" s="182" t="s">
        <v>575</v>
      </c>
      <c r="D461" s="174" t="s">
        <v>299</v>
      </c>
      <c r="E461" s="175">
        <v>5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21</v>
      </c>
      <c r="M461" s="177">
        <f>G461*(1+L461/100)</f>
        <v>0</v>
      </c>
      <c r="N461" s="177">
        <v>1.5</v>
      </c>
      <c r="O461" s="177">
        <f>ROUND(E461*N461,2)</f>
        <v>7.5</v>
      </c>
      <c r="P461" s="177">
        <v>0</v>
      </c>
      <c r="Q461" s="178">
        <f>ROUND(E461*P461,2)</f>
        <v>0</v>
      </c>
      <c r="R461" s="159"/>
      <c r="S461" s="159" t="s">
        <v>177</v>
      </c>
      <c r="T461" s="159" t="s">
        <v>178</v>
      </c>
      <c r="U461" s="159">
        <v>0</v>
      </c>
      <c r="V461" s="159">
        <f>ROUND(E461*U461,2)</f>
        <v>0</v>
      </c>
      <c r="W461" s="159"/>
      <c r="X461" s="159" t="s">
        <v>213</v>
      </c>
      <c r="Y461" s="150"/>
      <c r="Z461" s="150"/>
      <c r="AA461" s="150"/>
      <c r="AB461" s="150"/>
      <c r="AC461" s="150"/>
      <c r="AD461" s="150"/>
      <c r="AE461" s="150"/>
      <c r="AF461" s="150"/>
      <c r="AG461" s="150" t="s">
        <v>268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>
      <c r="A462" s="157"/>
      <c r="B462" s="158"/>
      <c r="C462" s="249" t="s">
        <v>576</v>
      </c>
      <c r="D462" s="250"/>
      <c r="E462" s="250"/>
      <c r="F462" s="250"/>
      <c r="G462" s="250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182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ht="22.5" outlineLevel="1">
      <c r="A463" s="157"/>
      <c r="B463" s="158"/>
      <c r="C463" s="272" t="s">
        <v>577</v>
      </c>
      <c r="D463" s="273"/>
      <c r="E463" s="273"/>
      <c r="F463" s="273"/>
      <c r="G463" s="273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0"/>
      <c r="Z463" s="150"/>
      <c r="AA463" s="150"/>
      <c r="AB463" s="150"/>
      <c r="AC463" s="150"/>
      <c r="AD463" s="150"/>
      <c r="AE463" s="150"/>
      <c r="AF463" s="150"/>
      <c r="AG463" s="150" t="s">
        <v>182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79" t="str">
        <f>C463</f>
        <v>-	Zkontrolovat a znovu letovat napojení trubky chrliče na žlab. Zkontrolovat stav dekoru a těsnost trubky</v>
      </c>
      <c r="BB463" s="150"/>
      <c r="BC463" s="150"/>
      <c r="BD463" s="150"/>
      <c r="BE463" s="150"/>
      <c r="BF463" s="150"/>
      <c r="BG463" s="150"/>
      <c r="BH463" s="150"/>
    </row>
    <row r="464" spans="1:60" outlineLevel="1">
      <c r="A464" s="157"/>
      <c r="B464" s="158"/>
      <c r="C464" s="272" t="s">
        <v>578</v>
      </c>
      <c r="D464" s="273"/>
      <c r="E464" s="273"/>
      <c r="F464" s="273"/>
      <c r="G464" s="273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0"/>
      <c r="Z464" s="150"/>
      <c r="AA464" s="150"/>
      <c r="AB464" s="150"/>
      <c r="AC464" s="150"/>
      <c r="AD464" s="150"/>
      <c r="AE464" s="150"/>
      <c r="AF464" s="150"/>
      <c r="AG464" s="150" t="s">
        <v>182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ht="22.5" outlineLevel="1">
      <c r="A465" s="172">
        <v>89</v>
      </c>
      <c r="B465" s="173" t="s">
        <v>579</v>
      </c>
      <c r="C465" s="182" t="s">
        <v>580</v>
      </c>
      <c r="D465" s="174" t="s">
        <v>299</v>
      </c>
      <c r="E465" s="175">
        <v>1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77">
        <v>5.0000000000000001E-3</v>
      </c>
      <c r="O465" s="177">
        <f>ROUND(E465*N465,2)</f>
        <v>0.01</v>
      </c>
      <c r="P465" s="177">
        <v>0</v>
      </c>
      <c r="Q465" s="178">
        <f>ROUND(E465*P465,2)</f>
        <v>0</v>
      </c>
      <c r="R465" s="159"/>
      <c r="S465" s="159" t="s">
        <v>177</v>
      </c>
      <c r="T465" s="159" t="s">
        <v>178</v>
      </c>
      <c r="U465" s="159">
        <v>0</v>
      </c>
      <c r="V465" s="159">
        <f>ROUND(E465*U465,2)</f>
        <v>0</v>
      </c>
      <c r="W465" s="159"/>
      <c r="X465" s="159" t="s">
        <v>213</v>
      </c>
      <c r="Y465" s="150"/>
      <c r="Z465" s="150"/>
      <c r="AA465" s="150"/>
      <c r="AB465" s="150"/>
      <c r="AC465" s="150"/>
      <c r="AD465" s="150"/>
      <c r="AE465" s="150"/>
      <c r="AF465" s="150"/>
      <c r="AG465" s="150" t="s">
        <v>268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33.75" outlineLevel="1">
      <c r="A466" s="157"/>
      <c r="B466" s="158"/>
      <c r="C466" s="249" t="s">
        <v>581</v>
      </c>
      <c r="D466" s="250"/>
      <c r="E466" s="250"/>
      <c r="F466" s="250"/>
      <c r="G466" s="250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0"/>
      <c r="Z466" s="150"/>
      <c r="AA466" s="150"/>
      <c r="AB466" s="150"/>
      <c r="AC466" s="150"/>
      <c r="AD466" s="150"/>
      <c r="AE466" s="150"/>
      <c r="AF466" s="150"/>
      <c r="AG466" s="150" t="s">
        <v>182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79" t="str">
        <f>C466</f>
        <v>-	Socha Hygie zhotovená z pískovce bude restaurátorem s příslušnou licencí MK ČR opatrně sejmuta a následně očištěná (nutno připravit restaurátorský průzkum, závěrečnou zprávu). Po dobu stavby bude socha bezpečně deponována u restaurátora.</v>
      </c>
      <c r="BB466" s="150"/>
      <c r="BC466" s="150"/>
      <c r="BD466" s="150"/>
      <c r="BE466" s="150"/>
      <c r="BF466" s="150"/>
      <c r="BG466" s="150"/>
      <c r="BH466" s="150"/>
    </row>
    <row r="467" spans="1:60" ht="22.5" outlineLevel="1">
      <c r="A467" s="157"/>
      <c r="B467" s="158"/>
      <c r="C467" s="272" t="s">
        <v>582</v>
      </c>
      <c r="D467" s="273"/>
      <c r="E467" s="273"/>
      <c r="F467" s="273"/>
      <c r="G467" s="273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182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79" t="str">
        <f>C467</f>
        <v>-	Sokl z Vračanského mramoru dnes vykazuje řadu prasklin. Před demontáží bude sokl po obvodu zpevněn.</v>
      </c>
      <c r="BB467" s="150"/>
      <c r="BC467" s="150"/>
      <c r="BD467" s="150"/>
      <c r="BE467" s="150"/>
      <c r="BF467" s="150"/>
      <c r="BG467" s="150"/>
      <c r="BH467" s="150"/>
    </row>
    <row r="468" spans="1:60" ht="56.25" outlineLevel="1">
      <c r="A468" s="157"/>
      <c r="B468" s="158"/>
      <c r="C468" s="272" t="s">
        <v>583</v>
      </c>
      <c r="D468" s="273"/>
      <c r="E468" s="273"/>
      <c r="F468" s="273"/>
      <c r="G468" s="273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0"/>
      <c r="Z468" s="150"/>
      <c r="AA468" s="150"/>
      <c r="AB468" s="150"/>
      <c r="AC468" s="150"/>
      <c r="AD468" s="150"/>
      <c r="AE468" s="150"/>
      <c r="AF468" s="150"/>
      <c r="AG468" s="150" t="s">
        <v>182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79" t="str">
        <f>C468</f>
        <v>-	Stávající sokl lze po opravě použít na méně exponovaném místě v interiéru (např. vnitřní prostory Mlýnské kolonády). Sokl z Vračanského mramoru je tvarovou kopií původního žulového soklu, dnes použitého pro vyústění Hadího pramene. Při zhotovení došlo k redukci dvou profilací. Proto bude jako vzor použit původní historický sokl. Materiál – železem zbarvená Mrákotínská žula (nutno odsouhlasit vzorek). Povrch upraven na lesk. (viz. TAB, KA1, KA2)</v>
      </c>
      <c r="BB468" s="150"/>
      <c r="BC468" s="150"/>
      <c r="BD468" s="150"/>
      <c r="BE468" s="150"/>
      <c r="BF468" s="150"/>
      <c r="BG468" s="150"/>
      <c r="BH468" s="150"/>
    </row>
    <row r="469" spans="1:60" ht="22.5" outlineLevel="1">
      <c r="A469" s="157"/>
      <c r="B469" s="158"/>
      <c r="C469" s="272" t="s">
        <v>584</v>
      </c>
      <c r="D469" s="273"/>
      <c r="E469" s="273"/>
      <c r="F469" s="273"/>
      <c r="G469" s="273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182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79" t="str">
        <f>C469</f>
        <v>-	Sokl bude zestaven ze dvou kusů, dříku a patky, vzájemně propojenými pomocí zatmelených nerezových trnů O 16 mm do připravených otvorů O 20 mm.</v>
      </c>
      <c r="BB469" s="150"/>
      <c r="BC469" s="150"/>
      <c r="BD469" s="150"/>
      <c r="BE469" s="150"/>
      <c r="BF469" s="150"/>
      <c r="BG469" s="150"/>
      <c r="BH469" s="150"/>
    </row>
    <row r="470" spans="1:60" outlineLevel="1">
      <c r="A470" s="157"/>
      <c r="B470" s="158"/>
      <c r="C470" s="272" t="s">
        <v>585</v>
      </c>
      <c r="D470" s="273"/>
      <c r="E470" s="273"/>
      <c r="F470" s="273"/>
      <c r="G470" s="273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182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>
      <c r="A471" s="157"/>
      <c r="B471" s="158"/>
      <c r="C471" s="272" t="s">
        <v>586</v>
      </c>
      <c r="D471" s="273"/>
      <c r="E471" s="273"/>
      <c r="F471" s="273"/>
      <c r="G471" s="273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182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79" t="str">
        <f>C471</f>
        <v>-	Do ocel. plátu a ŽB stropní desky provrtat 7x O 20 mm a 2x O 64 mm pro ukotvení sochy a provlečení vody a kanalizace</v>
      </c>
      <c r="BB471" s="150"/>
      <c r="BC471" s="150"/>
      <c r="BD471" s="150"/>
      <c r="BE471" s="150"/>
      <c r="BF471" s="150"/>
      <c r="BG471" s="150"/>
      <c r="BH471" s="150"/>
    </row>
    <row r="472" spans="1:60" ht="45" outlineLevel="1">
      <c r="A472" s="157"/>
      <c r="B472" s="158"/>
      <c r="C472" s="272" t="s">
        <v>587</v>
      </c>
      <c r="D472" s="273"/>
      <c r="E472" s="273"/>
      <c r="F472" s="273"/>
      <c r="G472" s="273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182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79" t="str">
        <f>C472</f>
        <v>-	Sokl bude kotven skrze 7 závitových tyčí M16x160 vlepených epoxydovým tmelem do připravených otvorů O 20 mm ve spodní hraně patky soklu. Tyče z prostoru kontrolní šachty kotvit pomocí válcovaných profilů U65 o délce 1000 mm včetně matek a podložek, ve vytyčeném období po realizaci závity průběžně dotáhnout.</v>
      </c>
      <c r="BB472" s="150"/>
      <c r="BC472" s="150"/>
      <c r="BD472" s="150"/>
      <c r="BE472" s="150"/>
      <c r="BF472" s="150"/>
      <c r="BG472" s="150"/>
      <c r="BH472" s="150"/>
    </row>
    <row r="473" spans="1:60" outlineLevel="1">
      <c r="A473" s="157"/>
      <c r="B473" s="158"/>
      <c r="C473" s="272" t="s">
        <v>588</v>
      </c>
      <c r="D473" s="273"/>
      <c r="E473" s="273"/>
      <c r="F473" s="273"/>
      <c r="G473" s="273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0"/>
      <c r="Z473" s="150"/>
      <c r="AA473" s="150"/>
      <c r="AB473" s="150"/>
      <c r="AC473" s="150"/>
      <c r="AD473" s="150"/>
      <c r="AE473" s="150"/>
      <c r="AF473" s="150"/>
      <c r="AG473" s="150" t="s">
        <v>182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56.25" outlineLevel="1">
      <c r="A474" s="157"/>
      <c r="B474" s="158"/>
      <c r="C474" s="272" t="s">
        <v>589</v>
      </c>
      <c r="D474" s="273"/>
      <c r="E474" s="273"/>
      <c r="F474" s="273"/>
      <c r="G474" s="273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182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79" t="str">
        <f>C474</f>
        <v>-	Autorem ideového návrhu plastiky chrliče ve stylizaci dvou ještěrek je akad. mal. Tomáš Rafl. Bude nutné připravit a odsouhlasit model z hlíny v měřítku 1:1 a následně vytvořit sádrový vzor jak chrliče, tak i popisové desky (viz. TAB, Z1,Z2). Zadní část chrliče vytvořit dle laserového skenu ložního povrchu pro umístění chrliče. Tyto předlohy poslouží pro zaformování a následné odlití z bronzové slitiny. Oba prvky budou pečlivě cizelovány a patinovány.</v>
      </c>
      <c r="BB474" s="150"/>
      <c r="BC474" s="150"/>
      <c r="BD474" s="150"/>
      <c r="BE474" s="150"/>
      <c r="BF474" s="150"/>
      <c r="BG474" s="150"/>
      <c r="BH474" s="150"/>
    </row>
    <row r="475" spans="1:60" ht="22.5" outlineLevel="1">
      <c r="A475" s="157"/>
      <c r="B475" s="158"/>
      <c r="C475" s="272" t="s">
        <v>590</v>
      </c>
      <c r="D475" s="273"/>
      <c r="E475" s="273"/>
      <c r="F475" s="273"/>
      <c r="G475" s="273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182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79" t="str">
        <f>C475</f>
        <v>-	Na zadní plochu desky osadit 4x trny z nekorod. oceli O 12 mm a vlepit do připravených otvorů O 20 mm</v>
      </c>
      <c r="BB475" s="150"/>
      <c r="BC475" s="150"/>
      <c r="BD475" s="150"/>
      <c r="BE475" s="150"/>
      <c r="BF475" s="150"/>
      <c r="BG475" s="150"/>
      <c r="BH475" s="150"/>
    </row>
    <row r="476" spans="1:60" ht="22.5" outlineLevel="1">
      <c r="A476" s="157"/>
      <c r="B476" s="158"/>
      <c r="C476" s="272" t="s">
        <v>591</v>
      </c>
      <c r="D476" s="273"/>
      <c r="E476" s="273"/>
      <c r="F476" s="273"/>
      <c r="G476" s="273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182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79" t="str">
        <f>C476</f>
        <v>-	Na spodních plochu chrliče osadit 2x trny z nekorod. oceli O 10 mm a vlepit do připravených otvorů O 13 mm, souběžně chrlič souběžně nalepit dvousložkovým čirým epoxidovým lepidlem</v>
      </c>
      <c r="BB476" s="150"/>
      <c r="BC476" s="150"/>
      <c r="BD476" s="150"/>
      <c r="BE476" s="150"/>
      <c r="BF476" s="150"/>
      <c r="BG476" s="150"/>
      <c r="BH476" s="150"/>
    </row>
    <row r="477" spans="1:60" ht="22.5" outlineLevel="1">
      <c r="A477" s="157"/>
      <c r="B477" s="158"/>
      <c r="C477" s="272" t="s">
        <v>592</v>
      </c>
      <c r="D477" s="273"/>
      <c r="E477" s="273"/>
      <c r="F477" s="273"/>
      <c r="G477" s="273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182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79" t="str">
        <f>C477</f>
        <v>-	Součástí soklu je i kamenná vana. Po vyhloubení vany bude prohlubeň naskenována a poslouží pro zhotovení vložky odlité z nekorodující oceli. (viz. TAB, Z3)</v>
      </c>
      <c r="BB477" s="150"/>
      <c r="BC477" s="150"/>
      <c r="BD477" s="150"/>
      <c r="BE477" s="150"/>
      <c r="BF477" s="150"/>
      <c r="BG477" s="150"/>
      <c r="BH477" s="150"/>
    </row>
    <row r="478" spans="1:60" ht="33.75" outlineLevel="1">
      <c r="A478" s="157"/>
      <c r="B478" s="158"/>
      <c r="C478" s="272" t="s">
        <v>593</v>
      </c>
      <c r="D478" s="273"/>
      <c r="E478" s="273"/>
      <c r="F478" s="273"/>
      <c r="G478" s="273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182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79" t="str">
        <f>C478</f>
        <v>-	Na závěr bude soklem protažen přívod termominerální vody a odpad. Po dokončení prací v rámci I. etapy se na nerez. trny (4 x O 16 mm) do připravených otvorů O 20 mm osadí restaurovaná socha Hygie.</v>
      </c>
      <c r="BB478" s="150"/>
      <c r="BC478" s="150"/>
      <c r="BD478" s="150"/>
      <c r="BE478" s="150"/>
      <c r="BF478" s="150"/>
      <c r="BG478" s="150"/>
      <c r="BH478" s="150"/>
    </row>
    <row r="479" spans="1:60" outlineLevel="1">
      <c r="A479" s="157"/>
      <c r="B479" s="158"/>
      <c r="C479" s="198" t="s">
        <v>468</v>
      </c>
      <c r="D479" s="160"/>
      <c r="E479" s="161"/>
      <c r="F479" s="162"/>
      <c r="G479" s="162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0"/>
      <c r="Z479" s="150"/>
      <c r="AA479" s="150"/>
      <c r="AB479" s="150"/>
      <c r="AC479" s="150"/>
      <c r="AD479" s="150"/>
      <c r="AE479" s="150"/>
      <c r="AF479" s="150"/>
      <c r="AG479" s="150" t="s">
        <v>182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>
      <c r="A480" s="157"/>
      <c r="B480" s="158"/>
      <c r="C480" s="272" t="s">
        <v>594</v>
      </c>
      <c r="D480" s="273"/>
      <c r="E480" s="273"/>
      <c r="F480" s="273"/>
      <c r="G480" s="273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182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>
      <c r="A481" s="157"/>
      <c r="B481" s="158"/>
      <c r="C481" s="272" t="s">
        <v>595</v>
      </c>
      <c r="D481" s="273"/>
      <c r="E481" s="273"/>
      <c r="F481" s="273"/>
      <c r="G481" s="273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182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>
      <c r="A482" s="157"/>
      <c r="B482" s="158"/>
      <c r="C482" s="272" t="s">
        <v>596</v>
      </c>
      <c r="D482" s="273"/>
      <c r="E482" s="273"/>
      <c r="F482" s="273"/>
      <c r="G482" s="273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0"/>
      <c r="Z482" s="150"/>
      <c r="AA482" s="150"/>
      <c r="AB482" s="150"/>
      <c r="AC482" s="150"/>
      <c r="AD482" s="150"/>
      <c r="AE482" s="150"/>
      <c r="AF482" s="150"/>
      <c r="AG482" s="150" t="s">
        <v>182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>
      <c r="A483" s="157"/>
      <c r="B483" s="158"/>
      <c r="C483" s="272" t="s">
        <v>597</v>
      </c>
      <c r="D483" s="273"/>
      <c r="E483" s="273"/>
      <c r="F483" s="273"/>
      <c r="G483" s="273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0"/>
      <c r="Z483" s="150"/>
      <c r="AA483" s="150"/>
      <c r="AB483" s="150"/>
      <c r="AC483" s="150"/>
      <c r="AD483" s="150"/>
      <c r="AE483" s="150"/>
      <c r="AF483" s="150"/>
      <c r="AG483" s="150" t="s">
        <v>182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>
      <c r="A484" s="157"/>
      <c r="B484" s="158"/>
      <c r="C484" s="272" t="s">
        <v>598</v>
      </c>
      <c r="D484" s="273"/>
      <c r="E484" s="273"/>
      <c r="F484" s="273"/>
      <c r="G484" s="273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182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>
      <c r="A485" s="157"/>
      <c r="B485" s="158"/>
      <c r="C485" s="198" t="s">
        <v>468</v>
      </c>
      <c r="D485" s="160"/>
      <c r="E485" s="161"/>
      <c r="F485" s="162"/>
      <c r="G485" s="162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182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>
      <c r="A486" s="157"/>
      <c r="B486" s="158"/>
      <c r="C486" s="272" t="s">
        <v>599</v>
      </c>
      <c r="D486" s="273"/>
      <c r="E486" s="273"/>
      <c r="F486" s="273"/>
      <c r="G486" s="273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182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>
      <c r="A487" s="157"/>
      <c r="B487" s="158"/>
      <c r="C487" s="272" t="s">
        <v>600</v>
      </c>
      <c r="D487" s="273"/>
      <c r="E487" s="273"/>
      <c r="F487" s="273"/>
      <c r="G487" s="273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0"/>
      <c r="Z487" s="150"/>
      <c r="AA487" s="150"/>
      <c r="AB487" s="150"/>
      <c r="AC487" s="150"/>
      <c r="AD487" s="150"/>
      <c r="AE487" s="150"/>
      <c r="AF487" s="150"/>
      <c r="AG487" s="150" t="s">
        <v>182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>
      <c r="A488" s="157"/>
      <c r="B488" s="158"/>
      <c r="C488" s="272" t="s">
        <v>601</v>
      </c>
      <c r="D488" s="273"/>
      <c r="E488" s="273"/>
      <c r="F488" s="273"/>
      <c r="G488" s="273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182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>
      <c r="A489" s="157"/>
      <c r="B489" s="158"/>
      <c r="C489" s="272" t="s">
        <v>602</v>
      </c>
      <c r="D489" s="273"/>
      <c r="E489" s="273"/>
      <c r="F489" s="273"/>
      <c r="G489" s="273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182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>
      <c r="A490" s="172">
        <v>90</v>
      </c>
      <c r="B490" s="173" t="s">
        <v>603</v>
      </c>
      <c r="C490" s="182" t="s">
        <v>604</v>
      </c>
      <c r="D490" s="174" t="s">
        <v>299</v>
      </c>
      <c r="E490" s="175">
        <v>4</v>
      </c>
      <c r="F490" s="176"/>
      <c r="G490" s="177">
        <f>ROUND(E490*F490,2)</f>
        <v>0</v>
      </c>
      <c r="H490" s="176"/>
      <c r="I490" s="177">
        <f>ROUND(E490*H490,2)</f>
        <v>0</v>
      </c>
      <c r="J490" s="176"/>
      <c r="K490" s="177">
        <f>ROUND(E490*J490,2)</f>
        <v>0</v>
      </c>
      <c r="L490" s="177">
        <v>21</v>
      </c>
      <c r="M490" s="177">
        <f>G490*(1+L490/100)</f>
        <v>0</v>
      </c>
      <c r="N490" s="177">
        <v>0</v>
      </c>
      <c r="O490" s="177">
        <f>ROUND(E490*N490,2)</f>
        <v>0</v>
      </c>
      <c r="P490" s="177">
        <v>0</v>
      </c>
      <c r="Q490" s="178">
        <f>ROUND(E490*P490,2)</f>
        <v>0</v>
      </c>
      <c r="R490" s="159"/>
      <c r="S490" s="159" t="s">
        <v>177</v>
      </c>
      <c r="T490" s="159" t="s">
        <v>178</v>
      </c>
      <c r="U490" s="159">
        <v>0</v>
      </c>
      <c r="V490" s="159">
        <f>ROUND(E490*U490,2)</f>
        <v>0</v>
      </c>
      <c r="W490" s="159"/>
      <c r="X490" s="159" t="s">
        <v>213</v>
      </c>
      <c r="Y490" s="150"/>
      <c r="Z490" s="150"/>
      <c r="AA490" s="150"/>
      <c r="AB490" s="150"/>
      <c r="AC490" s="150"/>
      <c r="AD490" s="150"/>
      <c r="AE490" s="150"/>
      <c r="AF490" s="150"/>
      <c r="AG490" s="150" t="s">
        <v>268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ht="22.5" outlineLevel="1">
      <c r="A491" s="157"/>
      <c r="B491" s="158"/>
      <c r="C491" s="249" t="s">
        <v>605</v>
      </c>
      <c r="D491" s="250"/>
      <c r="E491" s="250"/>
      <c r="F491" s="250"/>
      <c r="G491" s="250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182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79" t="str">
        <f>C491</f>
        <v>-	V rámci opravy dlažby v objektu kolonády budou opraveny poškozené kamenické prvky, resp. lemy zádlažby a schodišť kolonády</v>
      </c>
      <c r="BB491" s="150"/>
      <c r="BC491" s="150"/>
      <c r="BD491" s="150"/>
      <c r="BE491" s="150"/>
      <c r="BF491" s="150"/>
      <c r="BG491" s="150"/>
      <c r="BH491" s="150"/>
    </row>
    <row r="492" spans="1:60" ht="22.5" outlineLevel="1">
      <c r="A492" s="157"/>
      <c r="B492" s="158"/>
      <c r="C492" s="272" t="s">
        <v>606</v>
      </c>
      <c r="D492" s="273"/>
      <c r="E492" s="273"/>
      <c r="F492" s="273"/>
      <c r="G492" s="273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0"/>
      <c r="Z492" s="150"/>
      <c r="AA492" s="150"/>
      <c r="AB492" s="150"/>
      <c r="AC492" s="150"/>
      <c r="AD492" s="150"/>
      <c r="AE492" s="150"/>
      <c r="AF492" s="150"/>
      <c r="AG492" s="150" t="s">
        <v>182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79" t="str">
        <f>C492</f>
        <v>-	Prvky budou plošně nahrubo očištěny nasucho a následně na mokro vlažnou vodou z dolních partií směrem vzhůru</v>
      </c>
      <c r="BB492" s="150"/>
      <c r="BC492" s="150"/>
      <c r="BD492" s="150"/>
      <c r="BE492" s="150"/>
      <c r="BF492" s="150"/>
      <c r="BG492" s="150"/>
      <c r="BH492" s="150"/>
    </row>
    <row r="493" spans="1:60" outlineLevel="1">
      <c r="A493" s="157"/>
      <c r="B493" s="158"/>
      <c r="C493" s="272" t="s">
        <v>607</v>
      </c>
      <c r="D493" s="273"/>
      <c r="E493" s="273"/>
      <c r="F493" s="273"/>
      <c r="G493" s="273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182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ht="33.75" outlineLevel="1">
      <c r="A494" s="157"/>
      <c r="B494" s="158"/>
      <c r="C494" s="272" t="s">
        <v>608</v>
      </c>
      <c r="D494" s="273"/>
      <c r="E494" s="273"/>
      <c r="F494" s="273"/>
      <c r="G494" s="273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182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79" t="str">
        <f>C494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494" s="150"/>
      <c r="BC494" s="150"/>
      <c r="BD494" s="150"/>
      <c r="BE494" s="150"/>
      <c r="BF494" s="150"/>
      <c r="BG494" s="150"/>
      <c r="BH494" s="150"/>
    </row>
    <row r="495" spans="1:60" outlineLevel="1">
      <c r="A495" s="157"/>
      <c r="B495" s="158"/>
      <c r="C495" s="272" t="s">
        <v>609</v>
      </c>
      <c r="D495" s="273"/>
      <c r="E495" s="273"/>
      <c r="F495" s="273"/>
      <c r="G495" s="273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182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>
      <c r="A496" s="157"/>
      <c r="B496" s="158"/>
      <c r="C496" s="183" t="s">
        <v>610</v>
      </c>
      <c r="D496" s="163"/>
      <c r="E496" s="164">
        <v>4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0"/>
      <c r="Z496" s="150"/>
      <c r="AA496" s="150"/>
      <c r="AB496" s="150"/>
      <c r="AC496" s="150"/>
      <c r="AD496" s="150"/>
      <c r="AE496" s="150"/>
      <c r="AF496" s="150"/>
      <c r="AG496" s="150" t="s">
        <v>187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>
      <c r="A497" s="166" t="s">
        <v>172</v>
      </c>
      <c r="B497" s="167" t="s">
        <v>133</v>
      </c>
      <c r="C497" s="181" t="s">
        <v>134</v>
      </c>
      <c r="D497" s="168"/>
      <c r="E497" s="169"/>
      <c r="F497" s="170"/>
      <c r="G497" s="170">
        <f>SUMIF(AG498:AG540,"&lt;&gt;NOR",G498:G540)</f>
        <v>0</v>
      </c>
      <c r="H497" s="170"/>
      <c r="I497" s="170">
        <f>SUM(I498:I540)</f>
        <v>0</v>
      </c>
      <c r="J497" s="170"/>
      <c r="K497" s="170">
        <f>SUM(K498:K540)</f>
        <v>0</v>
      </c>
      <c r="L497" s="170"/>
      <c r="M497" s="170">
        <f>SUM(M498:M540)</f>
        <v>0</v>
      </c>
      <c r="N497" s="170"/>
      <c r="O497" s="170">
        <f>SUM(O498:O540)</f>
        <v>2.72</v>
      </c>
      <c r="P497" s="170"/>
      <c r="Q497" s="171">
        <f>SUM(Q498:Q540)</f>
        <v>0</v>
      </c>
      <c r="R497" s="165"/>
      <c r="S497" s="165"/>
      <c r="T497" s="165"/>
      <c r="U497" s="165"/>
      <c r="V497" s="165">
        <f>SUM(V498:V540)</f>
        <v>516.94000000000005</v>
      </c>
      <c r="W497" s="165"/>
      <c r="X497" s="165"/>
      <c r="AG497" t="s">
        <v>173</v>
      </c>
    </row>
    <row r="498" spans="1:60" outlineLevel="1">
      <c r="A498" s="172">
        <v>91</v>
      </c>
      <c r="B498" s="173" t="s">
        <v>611</v>
      </c>
      <c r="C498" s="182" t="s">
        <v>612</v>
      </c>
      <c r="D498" s="174" t="s">
        <v>219</v>
      </c>
      <c r="E498" s="175">
        <v>57</v>
      </c>
      <c r="F498" s="176"/>
      <c r="G498" s="177">
        <f>ROUND(E498*F498,2)</f>
        <v>0</v>
      </c>
      <c r="H498" s="176"/>
      <c r="I498" s="177">
        <f>ROUND(E498*H498,2)</f>
        <v>0</v>
      </c>
      <c r="J498" s="176"/>
      <c r="K498" s="177">
        <f>ROUND(E498*J498,2)</f>
        <v>0</v>
      </c>
      <c r="L498" s="177">
        <v>21</v>
      </c>
      <c r="M498" s="177">
        <f>G498*(1+L498/100)</f>
        <v>0</v>
      </c>
      <c r="N498" s="177">
        <v>0</v>
      </c>
      <c r="O498" s="177">
        <f>ROUND(E498*N498,2)</f>
        <v>0</v>
      </c>
      <c r="P498" s="177">
        <v>0</v>
      </c>
      <c r="Q498" s="178">
        <f>ROUND(E498*P498,2)</f>
        <v>0</v>
      </c>
      <c r="R498" s="159"/>
      <c r="S498" s="159" t="s">
        <v>177</v>
      </c>
      <c r="T498" s="159" t="s">
        <v>178</v>
      </c>
      <c r="U498" s="159">
        <v>0.43</v>
      </c>
      <c r="V498" s="159">
        <f>ROUND(E498*U498,2)</f>
        <v>24.51</v>
      </c>
      <c r="W498" s="159"/>
      <c r="X498" s="159" t="s">
        <v>213</v>
      </c>
      <c r="Y498" s="150"/>
      <c r="Z498" s="150"/>
      <c r="AA498" s="150"/>
      <c r="AB498" s="150"/>
      <c r="AC498" s="150"/>
      <c r="AD498" s="150"/>
      <c r="AE498" s="150"/>
      <c r="AF498" s="150"/>
      <c r="AG498" s="150" t="s">
        <v>268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>
      <c r="A499" s="157"/>
      <c r="B499" s="158"/>
      <c r="C499" s="183" t="s">
        <v>613</v>
      </c>
      <c r="D499" s="163"/>
      <c r="E499" s="164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0"/>
      <c r="Z499" s="150"/>
      <c r="AA499" s="150"/>
      <c r="AB499" s="150"/>
      <c r="AC499" s="150"/>
      <c r="AD499" s="150"/>
      <c r="AE499" s="150"/>
      <c r="AF499" s="150"/>
      <c r="AG499" s="150" t="s">
        <v>187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ht="22.5" outlineLevel="1">
      <c r="A500" s="157"/>
      <c r="B500" s="158"/>
      <c r="C500" s="183" t="s">
        <v>614</v>
      </c>
      <c r="D500" s="163"/>
      <c r="E500" s="164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0"/>
      <c r="Z500" s="150"/>
      <c r="AA500" s="150"/>
      <c r="AB500" s="150"/>
      <c r="AC500" s="150"/>
      <c r="AD500" s="150"/>
      <c r="AE500" s="150"/>
      <c r="AF500" s="150"/>
      <c r="AG500" s="150" t="s">
        <v>187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>
      <c r="A501" s="157"/>
      <c r="B501" s="158"/>
      <c r="C501" s="183" t="s">
        <v>615</v>
      </c>
      <c r="D501" s="163"/>
      <c r="E501" s="164">
        <v>57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0"/>
      <c r="Z501" s="150"/>
      <c r="AA501" s="150"/>
      <c r="AB501" s="150"/>
      <c r="AC501" s="150"/>
      <c r="AD501" s="150"/>
      <c r="AE501" s="150"/>
      <c r="AF501" s="150"/>
      <c r="AG501" s="150" t="s">
        <v>187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22.5" outlineLevel="1">
      <c r="A502" s="172">
        <v>92</v>
      </c>
      <c r="B502" s="173" t="s">
        <v>616</v>
      </c>
      <c r="C502" s="182" t="s">
        <v>617</v>
      </c>
      <c r="D502" s="174" t="s">
        <v>219</v>
      </c>
      <c r="E502" s="175">
        <v>57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7">
        <v>1.0000000000000001E-5</v>
      </c>
      <c r="O502" s="177">
        <f>ROUND(E502*N502,2)</f>
        <v>0</v>
      </c>
      <c r="P502" s="177">
        <v>0</v>
      </c>
      <c r="Q502" s="178">
        <f>ROUND(E502*P502,2)</f>
        <v>0</v>
      </c>
      <c r="R502" s="159"/>
      <c r="S502" s="159" t="s">
        <v>177</v>
      </c>
      <c r="T502" s="159" t="s">
        <v>178</v>
      </c>
      <c r="U502" s="159">
        <v>7.1999999999999995E-2</v>
      </c>
      <c r="V502" s="159">
        <f>ROUND(E502*U502,2)</f>
        <v>4.0999999999999996</v>
      </c>
      <c r="W502" s="159"/>
      <c r="X502" s="159" t="s">
        <v>213</v>
      </c>
      <c r="Y502" s="150"/>
      <c r="Z502" s="150"/>
      <c r="AA502" s="150"/>
      <c r="AB502" s="150"/>
      <c r="AC502" s="150"/>
      <c r="AD502" s="150"/>
      <c r="AE502" s="150"/>
      <c r="AF502" s="150"/>
      <c r="AG502" s="150" t="s">
        <v>268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>
      <c r="A503" s="157"/>
      <c r="B503" s="158"/>
      <c r="C503" s="183" t="s">
        <v>613</v>
      </c>
      <c r="D503" s="163"/>
      <c r="E503" s="164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187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ht="22.5" outlineLevel="1">
      <c r="A504" s="157"/>
      <c r="B504" s="158"/>
      <c r="C504" s="183" t="s">
        <v>614</v>
      </c>
      <c r="D504" s="163"/>
      <c r="E504" s="164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0"/>
      <c r="Z504" s="150"/>
      <c r="AA504" s="150"/>
      <c r="AB504" s="150"/>
      <c r="AC504" s="150"/>
      <c r="AD504" s="150"/>
      <c r="AE504" s="150"/>
      <c r="AF504" s="150"/>
      <c r="AG504" s="150" t="s">
        <v>187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>
      <c r="A505" s="157"/>
      <c r="B505" s="158"/>
      <c r="C505" s="183" t="s">
        <v>615</v>
      </c>
      <c r="D505" s="163"/>
      <c r="E505" s="164">
        <v>57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187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ht="22.5" outlineLevel="1">
      <c r="A506" s="172">
        <v>93</v>
      </c>
      <c r="B506" s="173" t="s">
        <v>618</v>
      </c>
      <c r="C506" s="182" t="s">
        <v>619</v>
      </c>
      <c r="D506" s="174" t="s">
        <v>219</v>
      </c>
      <c r="E506" s="175">
        <v>570</v>
      </c>
      <c r="F506" s="176"/>
      <c r="G506" s="177">
        <f>ROUND(E506*F506,2)</f>
        <v>0</v>
      </c>
      <c r="H506" s="176"/>
      <c r="I506" s="177">
        <f>ROUND(E506*H506,2)</f>
        <v>0</v>
      </c>
      <c r="J506" s="176"/>
      <c r="K506" s="177">
        <f>ROUND(E506*J506,2)</f>
        <v>0</v>
      </c>
      <c r="L506" s="177">
        <v>21</v>
      </c>
      <c r="M506" s="177">
        <f>G506*(1+L506/100)</f>
        <v>0</v>
      </c>
      <c r="N506" s="177">
        <v>2.1299999999999999E-3</v>
      </c>
      <c r="O506" s="177">
        <f>ROUND(E506*N506,2)</f>
        <v>1.21</v>
      </c>
      <c r="P506" s="177">
        <v>0</v>
      </c>
      <c r="Q506" s="178">
        <f>ROUND(E506*P506,2)</f>
        <v>0</v>
      </c>
      <c r="R506" s="159"/>
      <c r="S506" s="159" t="s">
        <v>177</v>
      </c>
      <c r="T506" s="159" t="s">
        <v>178</v>
      </c>
      <c r="U506" s="159">
        <v>0.1787</v>
      </c>
      <c r="V506" s="159">
        <f>ROUND(E506*U506,2)</f>
        <v>101.86</v>
      </c>
      <c r="W506" s="159"/>
      <c r="X506" s="159" t="s">
        <v>213</v>
      </c>
      <c r="Y506" s="150"/>
      <c r="Z506" s="150"/>
      <c r="AA506" s="150"/>
      <c r="AB506" s="150"/>
      <c r="AC506" s="150"/>
      <c r="AD506" s="150"/>
      <c r="AE506" s="150"/>
      <c r="AF506" s="150"/>
      <c r="AG506" s="150" t="s">
        <v>268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ht="22.5" outlineLevel="1">
      <c r="A507" s="157"/>
      <c r="B507" s="158"/>
      <c r="C507" s="249" t="s">
        <v>620</v>
      </c>
      <c r="D507" s="250"/>
      <c r="E507" s="250"/>
      <c r="F507" s="250"/>
      <c r="G507" s="250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182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79" t="str">
        <f>C507</f>
        <v>Bude provedeno odstranění prachu, nečistot a mastnot oplachem vysokotlakou čistou vodou s přídavkem odmašťovacího detergentu (tlak min. 200 bar), dle ISO 8501-1.</v>
      </c>
      <c r="BB507" s="150"/>
      <c r="BC507" s="150"/>
      <c r="BD507" s="150"/>
      <c r="BE507" s="150"/>
      <c r="BF507" s="150"/>
      <c r="BG507" s="150"/>
      <c r="BH507" s="150"/>
    </row>
    <row r="508" spans="1:60" outlineLevel="1">
      <c r="A508" s="157"/>
      <c r="B508" s="158"/>
      <c r="C508" s="183" t="s">
        <v>613</v>
      </c>
      <c r="D508" s="163"/>
      <c r="E508" s="164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0"/>
      <c r="Z508" s="150"/>
      <c r="AA508" s="150"/>
      <c r="AB508" s="150"/>
      <c r="AC508" s="150"/>
      <c r="AD508" s="150"/>
      <c r="AE508" s="150"/>
      <c r="AF508" s="150"/>
      <c r="AG508" s="150" t="s">
        <v>187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>
      <c r="A509" s="157"/>
      <c r="B509" s="158"/>
      <c r="C509" s="183" t="s">
        <v>621</v>
      </c>
      <c r="D509" s="163"/>
      <c r="E509" s="164">
        <v>570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187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>
      <c r="A510" s="172">
        <v>94</v>
      </c>
      <c r="B510" s="173" t="s">
        <v>622</v>
      </c>
      <c r="C510" s="182" t="s">
        <v>623</v>
      </c>
      <c r="D510" s="174" t="s">
        <v>219</v>
      </c>
      <c r="E510" s="175">
        <v>570</v>
      </c>
      <c r="F510" s="176"/>
      <c r="G510" s="177">
        <f>ROUND(E510*F510,2)</f>
        <v>0</v>
      </c>
      <c r="H510" s="176"/>
      <c r="I510" s="177">
        <f>ROUND(E510*H510,2)</f>
        <v>0</v>
      </c>
      <c r="J510" s="176"/>
      <c r="K510" s="177">
        <f>ROUND(E510*J510,2)</f>
        <v>0</v>
      </c>
      <c r="L510" s="177">
        <v>21</v>
      </c>
      <c r="M510" s="177">
        <f>G510*(1+L510/100)</f>
        <v>0</v>
      </c>
      <c r="N510" s="177">
        <v>0</v>
      </c>
      <c r="O510" s="177">
        <f>ROUND(E510*N510,2)</f>
        <v>0</v>
      </c>
      <c r="P510" s="177">
        <v>0</v>
      </c>
      <c r="Q510" s="178">
        <f>ROUND(E510*P510,2)</f>
        <v>0</v>
      </c>
      <c r="R510" s="159"/>
      <c r="S510" s="159" t="s">
        <v>177</v>
      </c>
      <c r="T510" s="159" t="s">
        <v>178</v>
      </c>
      <c r="U510" s="159">
        <v>0</v>
      </c>
      <c r="V510" s="159">
        <f>ROUND(E510*U510,2)</f>
        <v>0</v>
      </c>
      <c r="W510" s="159"/>
      <c r="X510" s="159" t="s">
        <v>213</v>
      </c>
      <c r="Y510" s="150"/>
      <c r="Z510" s="150"/>
      <c r="AA510" s="150"/>
      <c r="AB510" s="150"/>
      <c r="AC510" s="150"/>
      <c r="AD510" s="150"/>
      <c r="AE510" s="150"/>
      <c r="AF510" s="150"/>
      <c r="AG510" s="150" t="s">
        <v>268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>
      <c r="A511" s="157"/>
      <c r="B511" s="158"/>
      <c r="C511" s="183" t="s">
        <v>613</v>
      </c>
      <c r="D511" s="163"/>
      <c r="E511" s="164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0"/>
      <c r="Z511" s="150"/>
      <c r="AA511" s="150"/>
      <c r="AB511" s="150"/>
      <c r="AC511" s="150"/>
      <c r="AD511" s="150"/>
      <c r="AE511" s="150"/>
      <c r="AF511" s="150"/>
      <c r="AG511" s="150" t="s">
        <v>187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>
      <c r="A512" s="157"/>
      <c r="B512" s="158"/>
      <c r="C512" s="183" t="s">
        <v>621</v>
      </c>
      <c r="D512" s="163"/>
      <c r="E512" s="164">
        <v>570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187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>
      <c r="A513" s="172">
        <v>95</v>
      </c>
      <c r="B513" s="173" t="s">
        <v>624</v>
      </c>
      <c r="C513" s="182" t="s">
        <v>625</v>
      </c>
      <c r="D513" s="174" t="s">
        <v>219</v>
      </c>
      <c r="E513" s="175">
        <v>57</v>
      </c>
      <c r="F513" s="176"/>
      <c r="G513" s="177">
        <f>ROUND(E513*F513,2)</f>
        <v>0</v>
      </c>
      <c r="H513" s="176"/>
      <c r="I513" s="177">
        <f>ROUND(E513*H513,2)</f>
        <v>0</v>
      </c>
      <c r="J513" s="176"/>
      <c r="K513" s="177">
        <f>ROUND(E513*J513,2)</f>
        <v>0</v>
      </c>
      <c r="L513" s="177">
        <v>21</v>
      </c>
      <c r="M513" s="177">
        <f>G513*(1+L513/100)</f>
        <v>0</v>
      </c>
      <c r="N513" s="177">
        <v>4.0000000000000002E-4</v>
      </c>
      <c r="O513" s="177">
        <f>ROUND(E513*N513,2)</f>
        <v>0.02</v>
      </c>
      <c r="P513" s="177">
        <v>0</v>
      </c>
      <c r="Q513" s="178">
        <f>ROUND(E513*P513,2)</f>
        <v>0</v>
      </c>
      <c r="R513" s="159"/>
      <c r="S513" s="159" t="s">
        <v>177</v>
      </c>
      <c r="T513" s="159" t="s">
        <v>178</v>
      </c>
      <c r="U513" s="159">
        <v>0.30599999999999999</v>
      </c>
      <c r="V513" s="159">
        <f>ROUND(E513*U513,2)</f>
        <v>17.440000000000001</v>
      </c>
      <c r="W513" s="159"/>
      <c r="X513" s="159" t="s">
        <v>213</v>
      </c>
      <c r="Y513" s="150"/>
      <c r="Z513" s="150"/>
      <c r="AA513" s="150"/>
      <c r="AB513" s="150"/>
      <c r="AC513" s="150"/>
      <c r="AD513" s="150"/>
      <c r="AE513" s="150"/>
      <c r="AF513" s="150"/>
      <c r="AG513" s="150" t="s">
        <v>268</v>
      </c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>
      <c r="A514" s="157"/>
      <c r="B514" s="158"/>
      <c r="C514" s="249" t="s">
        <v>626</v>
      </c>
      <c r="D514" s="250"/>
      <c r="E514" s="250"/>
      <c r="F514" s="250"/>
      <c r="G514" s="250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182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>
      <c r="A515" s="157"/>
      <c r="B515" s="158"/>
      <c r="C515" s="272" t="s">
        <v>627</v>
      </c>
      <c r="D515" s="273"/>
      <c r="E515" s="273"/>
      <c r="F515" s="273"/>
      <c r="G515" s="273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0"/>
      <c r="Z515" s="150"/>
      <c r="AA515" s="150"/>
      <c r="AB515" s="150"/>
      <c r="AC515" s="150"/>
      <c r="AD515" s="150"/>
      <c r="AE515" s="150"/>
      <c r="AF515" s="150"/>
      <c r="AG515" s="150" t="s">
        <v>182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ht="45" outlineLevel="1">
      <c r="A516" s="157"/>
      <c r="B516" s="158"/>
      <c r="C516" s="272" t="s">
        <v>628</v>
      </c>
      <c r="D516" s="273"/>
      <c r="E516" s="273"/>
      <c r="F516" s="273"/>
      <c r="G516" s="273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182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79" t="str">
        <f>C516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516" s="150"/>
      <c r="BC516" s="150"/>
      <c r="BD516" s="150"/>
      <c r="BE516" s="150"/>
      <c r="BF516" s="150"/>
      <c r="BG516" s="150"/>
      <c r="BH516" s="150"/>
    </row>
    <row r="517" spans="1:60" outlineLevel="1">
      <c r="A517" s="157"/>
      <c r="B517" s="158"/>
      <c r="C517" s="272" t="s">
        <v>629</v>
      </c>
      <c r="D517" s="273"/>
      <c r="E517" s="273"/>
      <c r="F517" s="273"/>
      <c r="G517" s="273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182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ht="45" outlineLevel="1">
      <c r="A518" s="157"/>
      <c r="B518" s="158"/>
      <c r="C518" s="272" t="s">
        <v>630</v>
      </c>
      <c r="D518" s="273"/>
      <c r="E518" s="273"/>
      <c r="F518" s="273"/>
      <c r="G518" s="273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182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79" t="str">
        <f>C518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518" s="150"/>
      <c r="BC518" s="150"/>
      <c r="BD518" s="150"/>
      <c r="BE518" s="150"/>
      <c r="BF518" s="150"/>
      <c r="BG518" s="150"/>
      <c r="BH518" s="150"/>
    </row>
    <row r="519" spans="1:60" outlineLevel="1">
      <c r="A519" s="157"/>
      <c r="B519" s="158"/>
      <c r="C519" s="272" t="s">
        <v>631</v>
      </c>
      <c r="D519" s="273"/>
      <c r="E519" s="273"/>
      <c r="F519" s="273"/>
      <c r="G519" s="273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0"/>
      <c r="Z519" s="150"/>
      <c r="AA519" s="150"/>
      <c r="AB519" s="150"/>
      <c r="AC519" s="150"/>
      <c r="AD519" s="150"/>
      <c r="AE519" s="150"/>
      <c r="AF519" s="150"/>
      <c r="AG519" s="150" t="s">
        <v>182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ht="22.5" outlineLevel="1">
      <c r="A520" s="157"/>
      <c r="B520" s="158"/>
      <c r="C520" s="272" t="s">
        <v>632</v>
      </c>
      <c r="D520" s="273"/>
      <c r="E520" s="273"/>
      <c r="F520" s="273"/>
      <c r="G520" s="273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0"/>
      <c r="Z520" s="150"/>
      <c r="AA520" s="150"/>
      <c r="AB520" s="150"/>
      <c r="AC520" s="150"/>
      <c r="AD520" s="150"/>
      <c r="AE520" s="150"/>
      <c r="AF520" s="150"/>
      <c r="AG520" s="150" t="s">
        <v>182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79" t="str">
        <f>C520</f>
        <v>Produkty umožňují požadovat záruku v délce 5 let při obecné životnosti nátěrů okolo 20 let. Předpokladem záruky je:</v>
      </c>
      <c r="BB520" s="150"/>
      <c r="BC520" s="150"/>
      <c r="BD520" s="150"/>
      <c r="BE520" s="150"/>
      <c r="BF520" s="150"/>
      <c r="BG520" s="150"/>
      <c r="BH520" s="150"/>
    </row>
    <row r="521" spans="1:60" outlineLevel="1">
      <c r="A521" s="157"/>
      <c r="B521" s="158"/>
      <c r="C521" s="272" t="s">
        <v>633</v>
      </c>
      <c r="D521" s="273"/>
      <c r="E521" s="273"/>
      <c r="F521" s="273"/>
      <c r="G521" s="273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0"/>
      <c r="Z521" s="150"/>
      <c r="AA521" s="150"/>
      <c r="AB521" s="150"/>
      <c r="AC521" s="150"/>
      <c r="AD521" s="150"/>
      <c r="AE521" s="150"/>
      <c r="AF521" s="150"/>
      <c r="AG521" s="150" t="s">
        <v>182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>
      <c r="A522" s="157"/>
      <c r="B522" s="158"/>
      <c r="C522" s="272" t="s">
        <v>634</v>
      </c>
      <c r="D522" s="273"/>
      <c r="E522" s="273"/>
      <c r="F522" s="273"/>
      <c r="G522" s="273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182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>
      <c r="A523" s="157"/>
      <c r="B523" s="158"/>
      <c r="C523" s="272" t="s">
        <v>635</v>
      </c>
      <c r="D523" s="273"/>
      <c r="E523" s="273"/>
      <c r="F523" s="273"/>
      <c r="G523" s="273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182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>
      <c r="A524" s="157"/>
      <c r="B524" s="158"/>
      <c r="C524" s="272" t="s">
        <v>636</v>
      </c>
      <c r="D524" s="273"/>
      <c r="E524" s="273"/>
      <c r="F524" s="273"/>
      <c r="G524" s="273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0"/>
      <c r="Z524" s="150"/>
      <c r="AA524" s="150"/>
      <c r="AB524" s="150"/>
      <c r="AC524" s="150"/>
      <c r="AD524" s="150"/>
      <c r="AE524" s="150"/>
      <c r="AF524" s="150"/>
      <c r="AG524" s="150" t="s">
        <v>182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>
      <c r="A525" s="157"/>
      <c r="B525" s="158"/>
      <c r="C525" s="183" t="s">
        <v>613</v>
      </c>
      <c r="D525" s="163"/>
      <c r="E525" s="164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0"/>
      <c r="Z525" s="150"/>
      <c r="AA525" s="150"/>
      <c r="AB525" s="150"/>
      <c r="AC525" s="150"/>
      <c r="AD525" s="150"/>
      <c r="AE525" s="150"/>
      <c r="AF525" s="150"/>
      <c r="AG525" s="150" t="s">
        <v>187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ht="22.5" outlineLevel="1">
      <c r="A526" s="157"/>
      <c r="B526" s="158"/>
      <c r="C526" s="183" t="s">
        <v>614</v>
      </c>
      <c r="D526" s="163"/>
      <c r="E526" s="164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187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>
      <c r="A527" s="157"/>
      <c r="B527" s="158"/>
      <c r="C527" s="183" t="s">
        <v>613</v>
      </c>
      <c r="D527" s="163"/>
      <c r="E527" s="164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187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ht="22.5" outlineLevel="1">
      <c r="A528" s="157"/>
      <c r="B528" s="158"/>
      <c r="C528" s="183" t="s">
        <v>614</v>
      </c>
      <c r="D528" s="163"/>
      <c r="E528" s="164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187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>
      <c r="A529" s="157"/>
      <c r="B529" s="158"/>
      <c r="C529" s="183" t="s">
        <v>615</v>
      </c>
      <c r="D529" s="163"/>
      <c r="E529" s="164">
        <v>57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0"/>
      <c r="Z529" s="150"/>
      <c r="AA529" s="150"/>
      <c r="AB529" s="150"/>
      <c r="AC529" s="150"/>
      <c r="AD529" s="150"/>
      <c r="AE529" s="150"/>
      <c r="AF529" s="150"/>
      <c r="AG529" s="150" t="s">
        <v>187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22.5" outlineLevel="1">
      <c r="A530" s="172">
        <v>96</v>
      </c>
      <c r="B530" s="173" t="s">
        <v>637</v>
      </c>
      <c r="C530" s="182" t="s">
        <v>638</v>
      </c>
      <c r="D530" s="174" t="s">
        <v>219</v>
      </c>
      <c r="E530" s="175">
        <v>310</v>
      </c>
      <c r="F530" s="176"/>
      <c r="G530" s="177">
        <f>ROUND(E530*F530,2)</f>
        <v>0</v>
      </c>
      <c r="H530" s="176"/>
      <c r="I530" s="177">
        <f>ROUND(E530*H530,2)</f>
        <v>0</v>
      </c>
      <c r="J530" s="176"/>
      <c r="K530" s="177">
        <f>ROUND(E530*J530,2)</f>
        <v>0</v>
      </c>
      <c r="L530" s="177">
        <v>21</v>
      </c>
      <c r="M530" s="177">
        <f>G530*(1+L530/100)</f>
        <v>0</v>
      </c>
      <c r="N530" s="177">
        <v>2.1299999999999999E-3</v>
      </c>
      <c r="O530" s="177">
        <f>ROUND(E530*N530,2)</f>
        <v>0.66</v>
      </c>
      <c r="P530" s="177">
        <v>0</v>
      </c>
      <c r="Q530" s="178">
        <f>ROUND(E530*P530,2)</f>
        <v>0</v>
      </c>
      <c r="R530" s="159"/>
      <c r="S530" s="159" t="s">
        <v>177</v>
      </c>
      <c r="T530" s="159" t="s">
        <v>178</v>
      </c>
      <c r="U530" s="159">
        <v>0.1787</v>
      </c>
      <c r="V530" s="159">
        <f>ROUND(E530*U530,2)</f>
        <v>55.4</v>
      </c>
      <c r="W530" s="159"/>
      <c r="X530" s="159" t="s">
        <v>213</v>
      </c>
      <c r="Y530" s="150"/>
      <c r="Z530" s="150"/>
      <c r="AA530" s="150"/>
      <c r="AB530" s="150"/>
      <c r="AC530" s="150"/>
      <c r="AD530" s="150"/>
      <c r="AE530" s="150"/>
      <c r="AF530" s="150"/>
      <c r="AG530" s="150" t="s">
        <v>268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ht="22.5" outlineLevel="1">
      <c r="A531" s="157"/>
      <c r="B531" s="158"/>
      <c r="C531" s="249" t="s">
        <v>620</v>
      </c>
      <c r="D531" s="250"/>
      <c r="E531" s="250"/>
      <c r="F531" s="250"/>
      <c r="G531" s="250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182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79" t="str">
        <f>C531</f>
        <v>Bude provedeno odstranění prachu, nečistot a mastnot oplachem vysokotlakou čistou vodou s přídavkem odmašťovacího detergentu (tlak min. 200 bar), dle ISO 8501-1.</v>
      </c>
      <c r="BB531" s="150"/>
      <c r="BC531" s="150"/>
      <c r="BD531" s="150"/>
      <c r="BE531" s="150"/>
      <c r="BF531" s="150"/>
      <c r="BG531" s="150"/>
      <c r="BH531" s="150"/>
    </row>
    <row r="532" spans="1:60" outlineLevel="1">
      <c r="A532" s="157"/>
      <c r="B532" s="158"/>
      <c r="C532" s="183" t="s">
        <v>639</v>
      </c>
      <c r="D532" s="163"/>
      <c r="E532" s="164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187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>
      <c r="A533" s="157"/>
      <c r="B533" s="158"/>
      <c r="C533" s="183" t="s">
        <v>640</v>
      </c>
      <c r="D533" s="163"/>
      <c r="E533" s="164">
        <v>310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187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ht="22.5" outlineLevel="1">
      <c r="A534" s="172">
        <v>97</v>
      </c>
      <c r="B534" s="173" t="s">
        <v>641</v>
      </c>
      <c r="C534" s="182" t="s">
        <v>642</v>
      </c>
      <c r="D534" s="174" t="s">
        <v>219</v>
      </c>
      <c r="E534" s="175">
        <v>310</v>
      </c>
      <c r="F534" s="176"/>
      <c r="G534" s="177">
        <f>ROUND(E534*F534,2)</f>
        <v>0</v>
      </c>
      <c r="H534" s="176"/>
      <c r="I534" s="177">
        <f>ROUND(E534*H534,2)</f>
        <v>0</v>
      </c>
      <c r="J534" s="176"/>
      <c r="K534" s="177">
        <f>ROUND(E534*J534,2)</f>
        <v>0</v>
      </c>
      <c r="L534" s="177">
        <v>21</v>
      </c>
      <c r="M534" s="177">
        <f>G534*(1+L534/100)</f>
        <v>0</v>
      </c>
      <c r="N534" s="177">
        <v>2.1299999999999999E-3</v>
      </c>
      <c r="O534" s="177">
        <f>ROUND(E534*N534,2)</f>
        <v>0.66</v>
      </c>
      <c r="P534" s="177">
        <v>0</v>
      </c>
      <c r="Q534" s="178">
        <f>ROUND(E534*P534,2)</f>
        <v>0</v>
      </c>
      <c r="R534" s="159"/>
      <c r="S534" s="159" t="s">
        <v>177</v>
      </c>
      <c r="T534" s="159" t="s">
        <v>178</v>
      </c>
      <c r="U534" s="159">
        <v>0.1787</v>
      </c>
      <c r="V534" s="159">
        <f>ROUND(E534*U534,2)</f>
        <v>55.4</v>
      </c>
      <c r="W534" s="159"/>
      <c r="X534" s="159" t="s">
        <v>213</v>
      </c>
      <c r="Y534" s="150"/>
      <c r="Z534" s="150"/>
      <c r="AA534" s="150"/>
      <c r="AB534" s="150"/>
      <c r="AC534" s="150"/>
      <c r="AD534" s="150"/>
      <c r="AE534" s="150"/>
      <c r="AF534" s="150"/>
      <c r="AG534" s="150" t="s">
        <v>268</v>
      </c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ht="22.5" outlineLevel="1">
      <c r="A535" s="157"/>
      <c r="B535" s="158"/>
      <c r="C535" s="249" t="s">
        <v>620</v>
      </c>
      <c r="D535" s="250"/>
      <c r="E535" s="250"/>
      <c r="F535" s="250"/>
      <c r="G535" s="250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182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79" t="str">
        <f>C535</f>
        <v>Bude provedeno odstranění prachu, nečistot a mastnot oplachem vysokotlakou čistou vodou s přídavkem odmašťovacího detergentu (tlak min. 200 bar), dle ISO 8501-1.</v>
      </c>
      <c r="BB535" s="150"/>
      <c r="BC535" s="150"/>
      <c r="BD535" s="150"/>
      <c r="BE535" s="150"/>
      <c r="BF535" s="150"/>
      <c r="BG535" s="150"/>
      <c r="BH535" s="150"/>
    </row>
    <row r="536" spans="1:60" outlineLevel="1">
      <c r="A536" s="157"/>
      <c r="B536" s="158"/>
      <c r="C536" s="183" t="s">
        <v>643</v>
      </c>
      <c r="D536" s="163"/>
      <c r="E536" s="164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187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>
      <c r="A537" s="157"/>
      <c r="B537" s="158"/>
      <c r="C537" s="183" t="s">
        <v>640</v>
      </c>
      <c r="D537" s="163"/>
      <c r="E537" s="164">
        <v>310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187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>
      <c r="A538" s="172">
        <v>98</v>
      </c>
      <c r="B538" s="173" t="s">
        <v>644</v>
      </c>
      <c r="C538" s="182" t="s">
        <v>645</v>
      </c>
      <c r="D538" s="174" t="s">
        <v>219</v>
      </c>
      <c r="E538" s="175">
        <v>310</v>
      </c>
      <c r="F538" s="176"/>
      <c r="G538" s="177">
        <f>ROUND(E538*F538,2)</f>
        <v>0</v>
      </c>
      <c r="H538" s="176"/>
      <c r="I538" s="177">
        <f>ROUND(E538*H538,2)</f>
        <v>0</v>
      </c>
      <c r="J538" s="176"/>
      <c r="K538" s="177">
        <f>ROUND(E538*J538,2)</f>
        <v>0</v>
      </c>
      <c r="L538" s="177">
        <v>21</v>
      </c>
      <c r="M538" s="177">
        <f>G538*(1+L538/100)</f>
        <v>0</v>
      </c>
      <c r="N538" s="177">
        <v>5.4000000000000001E-4</v>
      </c>
      <c r="O538" s="177">
        <f>ROUND(E538*N538,2)</f>
        <v>0.17</v>
      </c>
      <c r="P538" s="177">
        <v>0</v>
      </c>
      <c r="Q538" s="178">
        <f>ROUND(E538*P538,2)</f>
        <v>0</v>
      </c>
      <c r="R538" s="159"/>
      <c r="S538" s="159" t="s">
        <v>177</v>
      </c>
      <c r="T538" s="159" t="s">
        <v>178</v>
      </c>
      <c r="U538" s="159">
        <v>0.83299999999999996</v>
      </c>
      <c r="V538" s="159">
        <f>ROUND(E538*U538,2)</f>
        <v>258.23</v>
      </c>
      <c r="W538" s="159"/>
      <c r="X538" s="159" t="s">
        <v>213</v>
      </c>
      <c r="Y538" s="150"/>
      <c r="Z538" s="150"/>
      <c r="AA538" s="150"/>
      <c r="AB538" s="150"/>
      <c r="AC538" s="150"/>
      <c r="AD538" s="150"/>
      <c r="AE538" s="150"/>
      <c r="AF538" s="150"/>
      <c r="AG538" s="150" t="s">
        <v>268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>
      <c r="A539" s="157"/>
      <c r="B539" s="158"/>
      <c r="C539" s="183" t="s">
        <v>643</v>
      </c>
      <c r="D539" s="163"/>
      <c r="E539" s="164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187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>
      <c r="A540" s="157"/>
      <c r="B540" s="158"/>
      <c r="C540" s="183" t="s">
        <v>640</v>
      </c>
      <c r="D540" s="163"/>
      <c r="E540" s="164">
        <v>310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0"/>
      <c r="Z540" s="150"/>
      <c r="AA540" s="150"/>
      <c r="AB540" s="150"/>
      <c r="AC540" s="150"/>
      <c r="AD540" s="150"/>
      <c r="AE540" s="150"/>
      <c r="AF540" s="150"/>
      <c r="AG540" s="150" t="s">
        <v>187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>
      <c r="A541" s="166" t="s">
        <v>172</v>
      </c>
      <c r="B541" s="167" t="s">
        <v>141</v>
      </c>
      <c r="C541" s="181" t="s">
        <v>142</v>
      </c>
      <c r="D541" s="168"/>
      <c r="E541" s="169"/>
      <c r="F541" s="170"/>
      <c r="G541" s="170">
        <f>SUMIF(AG542:AG566,"&lt;&gt;NOR",G542:G566)</f>
        <v>0</v>
      </c>
      <c r="H541" s="170"/>
      <c r="I541" s="170">
        <f>SUM(I542:I566)</f>
        <v>0</v>
      </c>
      <c r="J541" s="170"/>
      <c r="K541" s="170">
        <f>SUM(K542:K566)</f>
        <v>0</v>
      </c>
      <c r="L541" s="170"/>
      <c r="M541" s="170">
        <f>SUM(M542:M566)</f>
        <v>0</v>
      </c>
      <c r="N541" s="170"/>
      <c r="O541" s="170">
        <f>SUM(O542:O566)</f>
        <v>0</v>
      </c>
      <c r="P541" s="170"/>
      <c r="Q541" s="171">
        <f>SUM(Q542:Q566)</f>
        <v>0</v>
      </c>
      <c r="R541" s="165"/>
      <c r="S541" s="165"/>
      <c r="T541" s="165"/>
      <c r="U541" s="165"/>
      <c r="V541" s="165">
        <f>SUM(V542:V566)</f>
        <v>138.13</v>
      </c>
      <c r="W541" s="165"/>
      <c r="X541" s="165"/>
      <c r="AG541" t="s">
        <v>173</v>
      </c>
    </row>
    <row r="542" spans="1:60" outlineLevel="1">
      <c r="A542" s="172">
        <v>99</v>
      </c>
      <c r="B542" s="173" t="s">
        <v>646</v>
      </c>
      <c r="C542" s="182" t="s">
        <v>647</v>
      </c>
      <c r="D542" s="174" t="s">
        <v>253</v>
      </c>
      <c r="E542" s="175">
        <v>0.75</v>
      </c>
      <c r="F542" s="176"/>
      <c r="G542" s="177">
        <f>ROUND(E542*F542,2)</f>
        <v>0</v>
      </c>
      <c r="H542" s="176"/>
      <c r="I542" s="177">
        <f>ROUND(E542*H542,2)</f>
        <v>0</v>
      </c>
      <c r="J542" s="176"/>
      <c r="K542" s="177">
        <f>ROUND(E542*J542,2)</f>
        <v>0</v>
      </c>
      <c r="L542" s="177">
        <v>21</v>
      </c>
      <c r="M542" s="177">
        <f>G542*(1+L542/100)</f>
        <v>0</v>
      </c>
      <c r="N542" s="177">
        <v>0</v>
      </c>
      <c r="O542" s="177">
        <f>ROUND(E542*N542,2)</f>
        <v>0</v>
      </c>
      <c r="P542" s="177">
        <v>0</v>
      </c>
      <c r="Q542" s="178">
        <f>ROUND(E542*P542,2)</f>
        <v>0</v>
      </c>
      <c r="R542" s="159"/>
      <c r="S542" s="159" t="s">
        <v>177</v>
      </c>
      <c r="T542" s="159" t="s">
        <v>178</v>
      </c>
      <c r="U542" s="159">
        <v>0.49</v>
      </c>
      <c r="V542" s="159">
        <f>ROUND(E542*U542,2)</f>
        <v>0.37</v>
      </c>
      <c r="W542" s="159"/>
      <c r="X542" s="159" t="s">
        <v>213</v>
      </c>
      <c r="Y542" s="150"/>
      <c r="Z542" s="150"/>
      <c r="AA542" s="150"/>
      <c r="AB542" s="150"/>
      <c r="AC542" s="150"/>
      <c r="AD542" s="150"/>
      <c r="AE542" s="150"/>
      <c r="AF542" s="150"/>
      <c r="AG542" s="150" t="s">
        <v>268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>
      <c r="A543" s="157"/>
      <c r="B543" s="158"/>
      <c r="C543" s="249" t="s">
        <v>648</v>
      </c>
      <c r="D543" s="250"/>
      <c r="E543" s="250"/>
      <c r="F543" s="250"/>
      <c r="G543" s="250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182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>
      <c r="A544" s="157"/>
      <c r="B544" s="158"/>
      <c r="C544" s="183" t="s">
        <v>649</v>
      </c>
      <c r="D544" s="163"/>
      <c r="E544" s="164">
        <v>0.75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187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>
      <c r="A545" s="172">
        <v>100</v>
      </c>
      <c r="B545" s="173" t="s">
        <v>650</v>
      </c>
      <c r="C545" s="182" t="s">
        <v>651</v>
      </c>
      <c r="D545" s="174" t="s">
        <v>253</v>
      </c>
      <c r="E545" s="175">
        <v>22.5</v>
      </c>
      <c r="F545" s="176"/>
      <c r="G545" s="177">
        <f>ROUND(E545*F545,2)</f>
        <v>0</v>
      </c>
      <c r="H545" s="176"/>
      <c r="I545" s="177">
        <f>ROUND(E545*H545,2)</f>
        <v>0</v>
      </c>
      <c r="J545" s="176"/>
      <c r="K545" s="177">
        <f>ROUND(E545*J545,2)</f>
        <v>0</v>
      </c>
      <c r="L545" s="177">
        <v>21</v>
      </c>
      <c r="M545" s="177">
        <f>G545*(1+L545/100)</f>
        <v>0</v>
      </c>
      <c r="N545" s="177">
        <v>0</v>
      </c>
      <c r="O545" s="177">
        <f>ROUND(E545*N545,2)</f>
        <v>0</v>
      </c>
      <c r="P545" s="177">
        <v>0</v>
      </c>
      <c r="Q545" s="178">
        <f>ROUND(E545*P545,2)</f>
        <v>0</v>
      </c>
      <c r="R545" s="159"/>
      <c r="S545" s="159" t="s">
        <v>177</v>
      </c>
      <c r="T545" s="159" t="s">
        <v>178</v>
      </c>
      <c r="U545" s="159">
        <v>0</v>
      </c>
      <c r="V545" s="159">
        <f>ROUND(E545*U545,2)</f>
        <v>0</v>
      </c>
      <c r="W545" s="159"/>
      <c r="X545" s="159" t="s">
        <v>213</v>
      </c>
      <c r="Y545" s="150"/>
      <c r="Z545" s="150"/>
      <c r="AA545" s="150"/>
      <c r="AB545" s="150"/>
      <c r="AC545" s="150"/>
      <c r="AD545" s="150"/>
      <c r="AE545" s="150"/>
      <c r="AF545" s="150"/>
      <c r="AG545" s="150" t="s">
        <v>268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>
      <c r="A546" s="157"/>
      <c r="B546" s="158"/>
      <c r="C546" s="183" t="s">
        <v>652</v>
      </c>
      <c r="D546" s="163"/>
      <c r="E546" s="164">
        <v>22.5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187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>
      <c r="A547" s="172">
        <v>101</v>
      </c>
      <c r="B547" s="173" t="s">
        <v>653</v>
      </c>
      <c r="C547" s="182" t="s">
        <v>654</v>
      </c>
      <c r="D547" s="174" t="s">
        <v>253</v>
      </c>
      <c r="E547" s="175">
        <v>0.75</v>
      </c>
      <c r="F547" s="176"/>
      <c r="G547" s="177">
        <f>ROUND(E547*F547,2)</f>
        <v>0</v>
      </c>
      <c r="H547" s="176"/>
      <c r="I547" s="177">
        <f>ROUND(E547*H547,2)</f>
        <v>0</v>
      </c>
      <c r="J547" s="176"/>
      <c r="K547" s="177">
        <f>ROUND(E547*J547,2)</f>
        <v>0</v>
      </c>
      <c r="L547" s="177">
        <v>21</v>
      </c>
      <c r="M547" s="177">
        <f>G547*(1+L547/100)</f>
        <v>0</v>
      </c>
      <c r="N547" s="177">
        <v>0</v>
      </c>
      <c r="O547" s="177">
        <f>ROUND(E547*N547,2)</f>
        <v>0</v>
      </c>
      <c r="P547" s="177">
        <v>0</v>
      </c>
      <c r="Q547" s="178">
        <f>ROUND(E547*P547,2)</f>
        <v>0</v>
      </c>
      <c r="R547" s="159"/>
      <c r="S547" s="159" t="s">
        <v>177</v>
      </c>
      <c r="T547" s="159" t="s">
        <v>178</v>
      </c>
      <c r="U547" s="159">
        <v>0</v>
      </c>
      <c r="V547" s="159">
        <f>ROUND(E547*U547,2)</f>
        <v>0</v>
      </c>
      <c r="W547" s="159"/>
      <c r="X547" s="159" t="s">
        <v>213</v>
      </c>
      <c r="Y547" s="150"/>
      <c r="Z547" s="150"/>
      <c r="AA547" s="150"/>
      <c r="AB547" s="150"/>
      <c r="AC547" s="150"/>
      <c r="AD547" s="150"/>
      <c r="AE547" s="150"/>
      <c r="AF547" s="150"/>
      <c r="AG547" s="150" t="s">
        <v>268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22.5" outlineLevel="1">
      <c r="A548" s="157"/>
      <c r="B548" s="158"/>
      <c r="C548" s="249" t="s">
        <v>655</v>
      </c>
      <c r="D548" s="250"/>
      <c r="E548" s="250"/>
      <c r="F548" s="250"/>
      <c r="G548" s="250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182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79" t="str">
        <f>C548</f>
        <v>Odpad katalogové číslo 02 01 06 O/N - Zvířecí trus, moč a hnůj (včetně znečištěné slámy), kapalné odpady, soustřeďované odděleně a zpracovávané mimo místo vzniku</v>
      </c>
      <c r="BB548" s="150"/>
      <c r="BC548" s="150"/>
      <c r="BD548" s="150"/>
      <c r="BE548" s="150"/>
      <c r="BF548" s="150"/>
      <c r="BG548" s="150"/>
      <c r="BH548" s="150"/>
    </row>
    <row r="549" spans="1:60" outlineLevel="1">
      <c r="A549" s="157"/>
      <c r="B549" s="158"/>
      <c r="C549" s="183" t="s">
        <v>656</v>
      </c>
      <c r="D549" s="163"/>
      <c r="E549" s="164">
        <v>0.75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187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>
      <c r="A550" s="172">
        <v>102</v>
      </c>
      <c r="B550" s="173" t="s">
        <v>646</v>
      </c>
      <c r="C550" s="182" t="s">
        <v>647</v>
      </c>
      <c r="D550" s="174" t="s">
        <v>253</v>
      </c>
      <c r="E550" s="175">
        <v>96.198740000000001</v>
      </c>
      <c r="F550" s="176"/>
      <c r="G550" s="177">
        <f>ROUND(E550*F550,2)</f>
        <v>0</v>
      </c>
      <c r="H550" s="176"/>
      <c r="I550" s="177">
        <f>ROUND(E550*H550,2)</f>
        <v>0</v>
      </c>
      <c r="J550" s="176"/>
      <c r="K550" s="177">
        <f>ROUND(E550*J550,2)</f>
        <v>0</v>
      </c>
      <c r="L550" s="177">
        <v>21</v>
      </c>
      <c r="M550" s="177">
        <f>G550*(1+L550/100)</f>
        <v>0</v>
      </c>
      <c r="N550" s="177">
        <v>0</v>
      </c>
      <c r="O550" s="177">
        <f>ROUND(E550*N550,2)</f>
        <v>0</v>
      </c>
      <c r="P550" s="177">
        <v>0</v>
      </c>
      <c r="Q550" s="178">
        <f>ROUND(E550*P550,2)</f>
        <v>0</v>
      </c>
      <c r="R550" s="159"/>
      <c r="S550" s="159" t="s">
        <v>177</v>
      </c>
      <c r="T550" s="159" t="s">
        <v>178</v>
      </c>
      <c r="U550" s="159">
        <v>0.49</v>
      </c>
      <c r="V550" s="159">
        <f>ROUND(E550*U550,2)</f>
        <v>47.14</v>
      </c>
      <c r="W550" s="159"/>
      <c r="X550" s="159" t="s">
        <v>213</v>
      </c>
      <c r="Y550" s="150"/>
      <c r="Z550" s="150"/>
      <c r="AA550" s="150"/>
      <c r="AB550" s="150"/>
      <c r="AC550" s="150"/>
      <c r="AD550" s="150"/>
      <c r="AE550" s="150"/>
      <c r="AF550" s="150"/>
      <c r="AG550" s="150" t="s">
        <v>657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>
      <c r="A551" s="157"/>
      <c r="B551" s="158"/>
      <c r="C551" s="249" t="s">
        <v>648</v>
      </c>
      <c r="D551" s="250"/>
      <c r="E551" s="250"/>
      <c r="F551" s="250"/>
      <c r="G551" s="250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182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ht="22.5" outlineLevel="1">
      <c r="A552" s="157"/>
      <c r="B552" s="158"/>
      <c r="C552" s="183" t="s">
        <v>658</v>
      </c>
      <c r="D552" s="163"/>
      <c r="E552" s="164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187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>
      <c r="A553" s="157"/>
      <c r="B553" s="158"/>
      <c r="C553" s="183" t="s">
        <v>659</v>
      </c>
      <c r="D553" s="163"/>
      <c r="E553" s="164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187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>
      <c r="A554" s="157"/>
      <c r="B554" s="158"/>
      <c r="C554" s="183" t="s">
        <v>660</v>
      </c>
      <c r="D554" s="163"/>
      <c r="E554" s="164">
        <v>96.2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0"/>
      <c r="Z554" s="150"/>
      <c r="AA554" s="150"/>
      <c r="AB554" s="150"/>
      <c r="AC554" s="150"/>
      <c r="AD554" s="150"/>
      <c r="AE554" s="150"/>
      <c r="AF554" s="150"/>
      <c r="AG554" s="150" t="s">
        <v>187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>
      <c r="A555" s="172">
        <v>103</v>
      </c>
      <c r="B555" s="173" t="s">
        <v>650</v>
      </c>
      <c r="C555" s="182" t="s">
        <v>651</v>
      </c>
      <c r="D555" s="174" t="s">
        <v>253</v>
      </c>
      <c r="E555" s="175">
        <v>1923.9748</v>
      </c>
      <c r="F555" s="176"/>
      <c r="G555" s="177">
        <f>ROUND(E555*F555,2)</f>
        <v>0</v>
      </c>
      <c r="H555" s="176"/>
      <c r="I555" s="177">
        <f>ROUND(E555*H555,2)</f>
        <v>0</v>
      </c>
      <c r="J555" s="176"/>
      <c r="K555" s="177">
        <f>ROUND(E555*J555,2)</f>
        <v>0</v>
      </c>
      <c r="L555" s="177">
        <v>21</v>
      </c>
      <c r="M555" s="177">
        <f>G555*(1+L555/100)</f>
        <v>0</v>
      </c>
      <c r="N555" s="177">
        <v>0</v>
      </c>
      <c r="O555" s="177">
        <f>ROUND(E555*N555,2)</f>
        <v>0</v>
      </c>
      <c r="P555" s="177">
        <v>0</v>
      </c>
      <c r="Q555" s="178">
        <f>ROUND(E555*P555,2)</f>
        <v>0</v>
      </c>
      <c r="R555" s="159"/>
      <c r="S555" s="159" t="s">
        <v>177</v>
      </c>
      <c r="T555" s="159" t="s">
        <v>178</v>
      </c>
      <c r="U555" s="159">
        <v>0</v>
      </c>
      <c r="V555" s="159">
        <f>ROUND(E555*U555,2)</f>
        <v>0</v>
      </c>
      <c r="W555" s="159"/>
      <c r="X555" s="159" t="s">
        <v>213</v>
      </c>
      <c r="Y555" s="150"/>
      <c r="Z555" s="150"/>
      <c r="AA555" s="150"/>
      <c r="AB555" s="150"/>
      <c r="AC555" s="150"/>
      <c r="AD555" s="150"/>
      <c r="AE555" s="150"/>
      <c r="AF555" s="150"/>
      <c r="AG555" s="150" t="s">
        <v>657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ht="22.5" outlineLevel="1">
      <c r="A556" s="157"/>
      <c r="B556" s="158"/>
      <c r="C556" s="183" t="s">
        <v>658</v>
      </c>
      <c r="D556" s="163"/>
      <c r="E556" s="164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0"/>
      <c r="Z556" s="150"/>
      <c r="AA556" s="150"/>
      <c r="AB556" s="150"/>
      <c r="AC556" s="150"/>
      <c r="AD556" s="150"/>
      <c r="AE556" s="150"/>
      <c r="AF556" s="150"/>
      <c r="AG556" s="150" t="s">
        <v>187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>
      <c r="A557" s="157"/>
      <c r="B557" s="158"/>
      <c r="C557" s="183" t="s">
        <v>659</v>
      </c>
      <c r="D557" s="163"/>
      <c r="E557" s="164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187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>
      <c r="A558" s="157"/>
      <c r="B558" s="158"/>
      <c r="C558" s="183" t="s">
        <v>661</v>
      </c>
      <c r="D558" s="163"/>
      <c r="E558" s="164">
        <v>1923.97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0"/>
      <c r="Z558" s="150"/>
      <c r="AA558" s="150"/>
      <c r="AB558" s="150"/>
      <c r="AC558" s="150"/>
      <c r="AD558" s="150"/>
      <c r="AE558" s="150"/>
      <c r="AF558" s="150"/>
      <c r="AG558" s="150" t="s">
        <v>187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>
      <c r="A559" s="172">
        <v>104</v>
      </c>
      <c r="B559" s="173" t="s">
        <v>662</v>
      </c>
      <c r="C559" s="182" t="s">
        <v>663</v>
      </c>
      <c r="D559" s="174" t="s">
        <v>253</v>
      </c>
      <c r="E559" s="175">
        <v>96.198740000000001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21</v>
      </c>
      <c r="M559" s="177">
        <f>G559*(1+L559/100)</f>
        <v>0</v>
      </c>
      <c r="N559" s="177">
        <v>0</v>
      </c>
      <c r="O559" s="177">
        <f>ROUND(E559*N559,2)</f>
        <v>0</v>
      </c>
      <c r="P559" s="177">
        <v>0</v>
      </c>
      <c r="Q559" s="178">
        <f>ROUND(E559*P559,2)</f>
        <v>0</v>
      </c>
      <c r="R559" s="159"/>
      <c r="S559" s="159" t="s">
        <v>177</v>
      </c>
      <c r="T559" s="159" t="s">
        <v>178</v>
      </c>
      <c r="U559" s="159">
        <v>0.94199999999999995</v>
      </c>
      <c r="V559" s="159">
        <f>ROUND(E559*U559,2)</f>
        <v>90.62</v>
      </c>
      <c r="W559" s="159"/>
      <c r="X559" s="159" t="s">
        <v>213</v>
      </c>
      <c r="Y559" s="150"/>
      <c r="Z559" s="150"/>
      <c r="AA559" s="150"/>
      <c r="AB559" s="150"/>
      <c r="AC559" s="150"/>
      <c r="AD559" s="150"/>
      <c r="AE559" s="150"/>
      <c r="AF559" s="150"/>
      <c r="AG559" s="150" t="s">
        <v>657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ht="22.5" outlineLevel="1">
      <c r="A560" s="157"/>
      <c r="B560" s="158"/>
      <c r="C560" s="183" t="s">
        <v>658</v>
      </c>
      <c r="D560" s="163"/>
      <c r="E560" s="164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0"/>
      <c r="Z560" s="150"/>
      <c r="AA560" s="150"/>
      <c r="AB560" s="150"/>
      <c r="AC560" s="150"/>
      <c r="AD560" s="150"/>
      <c r="AE560" s="150"/>
      <c r="AF560" s="150"/>
      <c r="AG560" s="150" t="s">
        <v>187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>
      <c r="A561" s="157"/>
      <c r="B561" s="158"/>
      <c r="C561" s="183" t="s">
        <v>659</v>
      </c>
      <c r="D561" s="163"/>
      <c r="E561" s="164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187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>
      <c r="A562" s="157"/>
      <c r="B562" s="158"/>
      <c r="C562" s="183" t="s">
        <v>660</v>
      </c>
      <c r="D562" s="163"/>
      <c r="E562" s="164">
        <v>96.2</v>
      </c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0"/>
      <c r="Z562" s="150"/>
      <c r="AA562" s="150"/>
      <c r="AB562" s="150"/>
      <c r="AC562" s="150"/>
      <c r="AD562" s="150"/>
      <c r="AE562" s="150"/>
      <c r="AF562" s="150"/>
      <c r="AG562" s="150" t="s">
        <v>187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>
      <c r="A563" s="172">
        <v>105</v>
      </c>
      <c r="B563" s="173" t="s">
        <v>664</v>
      </c>
      <c r="C563" s="182" t="s">
        <v>665</v>
      </c>
      <c r="D563" s="174" t="s">
        <v>253</v>
      </c>
      <c r="E563" s="175">
        <v>76.95899</v>
      </c>
      <c r="F563" s="176"/>
      <c r="G563" s="177">
        <f>ROUND(E563*F563,2)</f>
        <v>0</v>
      </c>
      <c r="H563" s="176"/>
      <c r="I563" s="177">
        <f>ROUND(E563*H563,2)</f>
        <v>0</v>
      </c>
      <c r="J563" s="176"/>
      <c r="K563" s="177">
        <f>ROUND(E563*J563,2)</f>
        <v>0</v>
      </c>
      <c r="L563" s="177">
        <v>21</v>
      </c>
      <c r="M563" s="177">
        <f>G563*(1+L563/100)</f>
        <v>0</v>
      </c>
      <c r="N563" s="177">
        <v>0</v>
      </c>
      <c r="O563" s="177">
        <f>ROUND(E563*N563,2)</f>
        <v>0</v>
      </c>
      <c r="P563" s="177">
        <v>0</v>
      </c>
      <c r="Q563" s="178">
        <f>ROUND(E563*P563,2)</f>
        <v>0</v>
      </c>
      <c r="R563" s="159"/>
      <c r="S563" s="159" t="s">
        <v>177</v>
      </c>
      <c r="T563" s="159" t="s">
        <v>178</v>
      </c>
      <c r="U563" s="159">
        <v>0</v>
      </c>
      <c r="V563" s="159">
        <f>ROUND(E563*U563,2)</f>
        <v>0</v>
      </c>
      <c r="W563" s="159"/>
      <c r="X563" s="159" t="s">
        <v>213</v>
      </c>
      <c r="Y563" s="150"/>
      <c r="Z563" s="150"/>
      <c r="AA563" s="150"/>
      <c r="AB563" s="150"/>
      <c r="AC563" s="150"/>
      <c r="AD563" s="150"/>
      <c r="AE563" s="150"/>
      <c r="AF563" s="150"/>
      <c r="AG563" s="150" t="s">
        <v>657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ht="22.5" outlineLevel="1">
      <c r="A564" s="157"/>
      <c r="B564" s="158"/>
      <c r="C564" s="183" t="s">
        <v>658</v>
      </c>
      <c r="D564" s="163"/>
      <c r="E564" s="164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0"/>
      <c r="Z564" s="150"/>
      <c r="AA564" s="150"/>
      <c r="AB564" s="150"/>
      <c r="AC564" s="150"/>
      <c r="AD564" s="150"/>
      <c r="AE564" s="150"/>
      <c r="AF564" s="150"/>
      <c r="AG564" s="150" t="s">
        <v>187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>
      <c r="A565" s="157"/>
      <c r="B565" s="158"/>
      <c r="C565" s="183" t="s">
        <v>659</v>
      </c>
      <c r="D565" s="163"/>
      <c r="E565" s="164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187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>
      <c r="A566" s="157"/>
      <c r="B566" s="158"/>
      <c r="C566" s="183" t="s">
        <v>666</v>
      </c>
      <c r="D566" s="163"/>
      <c r="E566" s="164">
        <v>76.959999999999994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0"/>
      <c r="Z566" s="150"/>
      <c r="AA566" s="150"/>
      <c r="AB566" s="150"/>
      <c r="AC566" s="150"/>
      <c r="AD566" s="150"/>
      <c r="AE566" s="150"/>
      <c r="AF566" s="150"/>
      <c r="AG566" s="150" t="s">
        <v>187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>
      <c r="A567" s="5"/>
      <c r="B567" s="6"/>
      <c r="C567" s="18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AE567">
        <v>15</v>
      </c>
      <c r="AF567">
        <v>21</v>
      </c>
    </row>
    <row r="568" spans="1:60">
      <c r="A568" s="153"/>
      <c r="B568" s="154" t="s">
        <v>31</v>
      </c>
      <c r="C568" s="185"/>
      <c r="D568" s="155"/>
      <c r="E568" s="156"/>
      <c r="F568" s="156"/>
      <c r="G568" s="180">
        <f>G8+G81+G94+G137+G145+G193+G200+G220+G238+G243+G278+G292+G301+G426+G440+G497+G541</f>
        <v>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AE568">
        <f>SUMIF(L7:L566,AE567,G7:G566)</f>
        <v>0</v>
      </c>
      <c r="AF568">
        <f>SUMIF(L7:L566,AF567,G7:G566)</f>
        <v>0</v>
      </c>
      <c r="AG568" t="s">
        <v>206</v>
      </c>
    </row>
    <row r="569" spans="1:60">
      <c r="A569" s="5"/>
      <c r="B569" s="6"/>
      <c r="C569" s="18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60">
      <c r="A570" s="5"/>
      <c r="B570" s="6"/>
      <c r="C570" s="18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60">
      <c r="A571" s="258" t="s">
        <v>207</v>
      </c>
      <c r="B571" s="258"/>
      <c r="C571" s="259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60">
      <c r="A572" s="260"/>
      <c r="B572" s="261"/>
      <c r="C572" s="262"/>
      <c r="D572" s="261"/>
      <c r="E572" s="261"/>
      <c r="F572" s="261"/>
      <c r="G572" s="26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AG572" t="s">
        <v>208</v>
      </c>
    </row>
    <row r="573" spans="1:60">
      <c r="A573" s="264"/>
      <c r="B573" s="265"/>
      <c r="C573" s="266"/>
      <c r="D573" s="265"/>
      <c r="E573" s="265"/>
      <c r="F573" s="265"/>
      <c r="G573" s="26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60">
      <c r="A574" s="264"/>
      <c r="B574" s="265"/>
      <c r="C574" s="266"/>
      <c r="D574" s="265"/>
      <c r="E574" s="265"/>
      <c r="F574" s="265"/>
      <c r="G574" s="26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60">
      <c r="A575" s="264"/>
      <c r="B575" s="265"/>
      <c r="C575" s="266"/>
      <c r="D575" s="265"/>
      <c r="E575" s="265"/>
      <c r="F575" s="265"/>
      <c r="G575" s="26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60">
      <c r="A576" s="268"/>
      <c r="B576" s="269"/>
      <c r="C576" s="270"/>
      <c r="D576" s="269"/>
      <c r="E576" s="269"/>
      <c r="F576" s="269"/>
      <c r="G576" s="27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33">
      <c r="A577" s="5"/>
      <c r="B577" s="6"/>
      <c r="C577" s="18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33">
      <c r="C578" s="186"/>
      <c r="D578" s="141"/>
      <c r="AG578" t="s">
        <v>209</v>
      </c>
    </row>
    <row r="579" spans="1:33">
      <c r="D579" s="141"/>
    </row>
    <row r="580" spans="1:33">
      <c r="D580" s="141"/>
    </row>
    <row r="581" spans="1:33">
      <c r="D581" s="141"/>
    </row>
    <row r="582" spans="1:33">
      <c r="D582" s="141"/>
    </row>
    <row r="583" spans="1:33">
      <c r="D583" s="141"/>
    </row>
    <row r="584" spans="1:33">
      <c r="D584" s="141"/>
    </row>
    <row r="585" spans="1:33">
      <c r="D585" s="141"/>
    </row>
    <row r="586" spans="1:33">
      <c r="D586" s="141"/>
    </row>
    <row r="587" spans="1:33">
      <c r="D587" s="141"/>
    </row>
    <row r="588" spans="1:33">
      <c r="D588" s="141"/>
    </row>
    <row r="589" spans="1:33">
      <c r="D589" s="141"/>
    </row>
    <row r="590" spans="1:33">
      <c r="D590" s="141"/>
    </row>
    <row r="591" spans="1:33">
      <c r="D591" s="141"/>
    </row>
    <row r="592" spans="1:33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93kKyaVrMfnzR5C1xBn4fGBoE4wuwOa6A293bUhEKmRLMGUrEdQUuk7eUgnt0qXSSKpPzzlrGPmpaw5YLlRCmg==" saltValue="kYsMGEdo4g1pDpJ5APLB2g==" spinCount="100000" sheet="1"/>
  <mergeCells count="169">
    <mergeCell ref="A571:C571"/>
    <mergeCell ref="A572:G576"/>
    <mergeCell ref="C62:G62"/>
    <mergeCell ref="C111:G111"/>
    <mergeCell ref="C147:G147"/>
    <mergeCell ref="C151:G151"/>
    <mergeCell ref="C155:G155"/>
    <mergeCell ref="C253:G253"/>
    <mergeCell ref="C280:G280"/>
    <mergeCell ref="C281:G281"/>
    <mergeCell ref="C282:G282"/>
    <mergeCell ref="C283:G283"/>
    <mergeCell ref="A1:G1"/>
    <mergeCell ref="C2:G2"/>
    <mergeCell ref="C3:G3"/>
    <mergeCell ref="C4:G4"/>
    <mergeCell ref="C298:G298"/>
    <mergeCell ref="C299:G299"/>
    <mergeCell ref="C300:G300"/>
    <mergeCell ref="C307:G307"/>
    <mergeCell ref="C308:G308"/>
    <mergeCell ref="C309:G309"/>
    <mergeCell ref="C284:G284"/>
    <mergeCell ref="C285:G285"/>
    <mergeCell ref="C294:G294"/>
    <mergeCell ref="C295:G295"/>
    <mergeCell ref="C296:G296"/>
    <mergeCell ref="C297:G297"/>
    <mergeCell ref="C318:G318"/>
    <mergeCell ref="C320:G320"/>
    <mergeCell ref="C321:G321"/>
    <mergeCell ref="C323:G323"/>
    <mergeCell ref="C324:G324"/>
    <mergeCell ref="C326:G326"/>
    <mergeCell ref="C310:G310"/>
    <mergeCell ref="C311:G311"/>
    <mergeCell ref="C312:G312"/>
    <mergeCell ref="C313:G313"/>
    <mergeCell ref="C314:G314"/>
    <mergeCell ref="C317:G317"/>
    <mergeCell ref="C334:G334"/>
    <mergeCell ref="C335:G335"/>
    <mergeCell ref="C337:G337"/>
    <mergeCell ref="C338:G338"/>
    <mergeCell ref="C340:G340"/>
    <mergeCell ref="C341:G341"/>
    <mergeCell ref="C327:G327"/>
    <mergeCell ref="C328:G328"/>
    <mergeCell ref="C329:G329"/>
    <mergeCell ref="C330:G330"/>
    <mergeCell ref="C331:G331"/>
    <mergeCell ref="C332:G332"/>
    <mergeCell ref="C350:G350"/>
    <mergeCell ref="C351:G351"/>
    <mergeCell ref="C353:G353"/>
    <mergeCell ref="C354:G354"/>
    <mergeCell ref="C356:G356"/>
    <mergeCell ref="C357:G357"/>
    <mergeCell ref="C342:G342"/>
    <mergeCell ref="C344:G344"/>
    <mergeCell ref="C345:G345"/>
    <mergeCell ref="C346:G346"/>
    <mergeCell ref="C347:G347"/>
    <mergeCell ref="C348:G348"/>
    <mergeCell ref="C366:G366"/>
    <mergeCell ref="C368:G368"/>
    <mergeCell ref="C369:G369"/>
    <mergeCell ref="C371:G371"/>
    <mergeCell ref="C372:G372"/>
    <mergeCell ref="C373:G373"/>
    <mergeCell ref="C358:G358"/>
    <mergeCell ref="C360:G360"/>
    <mergeCell ref="C361:G361"/>
    <mergeCell ref="C362:G362"/>
    <mergeCell ref="C363:G363"/>
    <mergeCell ref="C365:G365"/>
    <mergeCell ref="C384:G384"/>
    <mergeCell ref="C385:G385"/>
    <mergeCell ref="C386:G386"/>
    <mergeCell ref="C388:G388"/>
    <mergeCell ref="C395:G395"/>
    <mergeCell ref="C396:G396"/>
    <mergeCell ref="C374:G374"/>
    <mergeCell ref="C376:G376"/>
    <mergeCell ref="C378:G378"/>
    <mergeCell ref="C380:G380"/>
    <mergeCell ref="C381:G381"/>
    <mergeCell ref="C382:G382"/>
    <mergeCell ref="C405:G405"/>
    <mergeCell ref="C406:G406"/>
    <mergeCell ref="C408:G408"/>
    <mergeCell ref="C410:G410"/>
    <mergeCell ref="C411:G411"/>
    <mergeCell ref="C412:G412"/>
    <mergeCell ref="C397:G397"/>
    <mergeCell ref="C398:G398"/>
    <mergeCell ref="C399:G399"/>
    <mergeCell ref="C400:G400"/>
    <mergeCell ref="C402:G402"/>
    <mergeCell ref="C403:G403"/>
    <mergeCell ref="C442:G442"/>
    <mergeCell ref="C443:G443"/>
    <mergeCell ref="C444:G444"/>
    <mergeCell ref="C445:G445"/>
    <mergeCell ref="C446:G446"/>
    <mergeCell ref="C448:G448"/>
    <mergeCell ref="C414:G414"/>
    <mergeCell ref="C415:G415"/>
    <mergeCell ref="C417:G417"/>
    <mergeCell ref="C418:G418"/>
    <mergeCell ref="C420:G420"/>
    <mergeCell ref="C421:G421"/>
    <mergeCell ref="C456:G456"/>
    <mergeCell ref="C458:G458"/>
    <mergeCell ref="C459:G459"/>
    <mergeCell ref="C460:G460"/>
    <mergeCell ref="C462:G462"/>
    <mergeCell ref="C463:G463"/>
    <mergeCell ref="C449:G449"/>
    <mergeCell ref="C450:G450"/>
    <mergeCell ref="C452:G452"/>
    <mergeCell ref="C453:G453"/>
    <mergeCell ref="C454:G454"/>
    <mergeCell ref="C455:G455"/>
    <mergeCell ref="C471:G471"/>
    <mergeCell ref="C472:G472"/>
    <mergeCell ref="C473:G473"/>
    <mergeCell ref="C474:G474"/>
    <mergeCell ref="C475:G475"/>
    <mergeCell ref="C476:G476"/>
    <mergeCell ref="C464:G464"/>
    <mergeCell ref="C466:G466"/>
    <mergeCell ref="C467:G467"/>
    <mergeCell ref="C468:G468"/>
    <mergeCell ref="C469:G469"/>
    <mergeCell ref="C470:G470"/>
    <mergeCell ref="C484:G484"/>
    <mergeCell ref="C486:G486"/>
    <mergeCell ref="C487:G487"/>
    <mergeCell ref="C488:G488"/>
    <mergeCell ref="C489:G489"/>
    <mergeCell ref="C491:G491"/>
    <mergeCell ref="C477:G477"/>
    <mergeCell ref="C478:G478"/>
    <mergeCell ref="C480:G480"/>
    <mergeCell ref="C481:G481"/>
    <mergeCell ref="C482:G482"/>
    <mergeCell ref="C483:G483"/>
    <mergeCell ref="C515:G515"/>
    <mergeCell ref="C516:G516"/>
    <mergeCell ref="C517:G517"/>
    <mergeCell ref="C518:G518"/>
    <mergeCell ref="C519:G519"/>
    <mergeCell ref="C520:G520"/>
    <mergeCell ref="C492:G492"/>
    <mergeCell ref="C493:G493"/>
    <mergeCell ref="C494:G494"/>
    <mergeCell ref="C495:G495"/>
    <mergeCell ref="C507:G507"/>
    <mergeCell ref="C514:G514"/>
    <mergeCell ref="C543:G543"/>
    <mergeCell ref="C548:G548"/>
    <mergeCell ref="C551:G551"/>
    <mergeCell ref="C521:G521"/>
    <mergeCell ref="C522:G522"/>
    <mergeCell ref="C523:G523"/>
    <mergeCell ref="C524:G524"/>
    <mergeCell ref="C531:G531"/>
    <mergeCell ref="C535:G53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26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58</v>
      </c>
      <c r="C4" s="255" t="s">
        <v>59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103</v>
      </c>
      <c r="C8" s="181" t="s">
        <v>104</v>
      </c>
      <c r="D8" s="168"/>
      <c r="E8" s="169"/>
      <c r="F8" s="170"/>
      <c r="G8" s="170">
        <f>SUMIF(AG9:AG27,"&lt;&gt;NOR",G9:G27)</f>
        <v>0</v>
      </c>
      <c r="H8" s="170"/>
      <c r="I8" s="170">
        <f>SUM(I9:I27)</f>
        <v>0</v>
      </c>
      <c r="J8" s="170"/>
      <c r="K8" s="170">
        <f>SUM(K9:K27)</f>
        <v>0</v>
      </c>
      <c r="L8" s="170"/>
      <c r="M8" s="170">
        <f>SUM(M9:M27)</f>
        <v>0</v>
      </c>
      <c r="N8" s="170"/>
      <c r="O8" s="170">
        <f>SUM(O9:O27)</f>
        <v>16.200000000000003</v>
      </c>
      <c r="P8" s="170"/>
      <c r="Q8" s="171">
        <f>SUM(Q9:Q27)</f>
        <v>4.99</v>
      </c>
      <c r="R8" s="165"/>
      <c r="S8" s="165"/>
      <c r="T8" s="165"/>
      <c r="U8" s="165"/>
      <c r="V8" s="165">
        <f>SUM(V9:V27)</f>
        <v>288.03999999999996</v>
      </c>
      <c r="W8" s="165"/>
      <c r="X8" s="165"/>
      <c r="AG8" t="s">
        <v>173</v>
      </c>
    </row>
    <row r="9" spans="1:60" outlineLevel="1">
      <c r="A9" s="172">
        <v>1</v>
      </c>
      <c r="B9" s="173" t="s">
        <v>667</v>
      </c>
      <c r="C9" s="182" t="s">
        <v>668</v>
      </c>
      <c r="D9" s="174" t="s">
        <v>219</v>
      </c>
      <c r="E9" s="175">
        <v>66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3.7670000000000002E-2</v>
      </c>
      <c r="O9" s="177">
        <f>ROUND(E9*N9,2)</f>
        <v>2.4900000000000002</v>
      </c>
      <c r="P9" s="177">
        <v>0</v>
      </c>
      <c r="Q9" s="178">
        <f>ROUND(E9*P9,2)</f>
        <v>0</v>
      </c>
      <c r="R9" s="159"/>
      <c r="S9" s="159" t="s">
        <v>177</v>
      </c>
      <c r="T9" s="159" t="s">
        <v>178</v>
      </c>
      <c r="U9" s="159">
        <v>0.41</v>
      </c>
      <c r="V9" s="159">
        <f>ROUND(E9*U9,2)</f>
        <v>27.06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214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>
      <c r="A10" s="157"/>
      <c r="B10" s="158"/>
      <c r="C10" s="183" t="s">
        <v>669</v>
      </c>
      <c r="D10" s="163"/>
      <c r="E10" s="164">
        <v>66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2">
        <v>2</v>
      </c>
      <c r="B11" s="173" t="s">
        <v>670</v>
      </c>
      <c r="C11" s="182" t="s">
        <v>671</v>
      </c>
      <c r="D11" s="174" t="s">
        <v>219</v>
      </c>
      <c r="E11" s="175">
        <v>66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9.4500000000000001E-3</v>
      </c>
      <c r="O11" s="177">
        <f>ROUND(E11*N11,2)</f>
        <v>0.62</v>
      </c>
      <c r="P11" s="177">
        <v>0</v>
      </c>
      <c r="Q11" s="178">
        <f>ROUND(E11*P11,2)</f>
        <v>0</v>
      </c>
      <c r="R11" s="159"/>
      <c r="S11" s="159" t="s">
        <v>177</v>
      </c>
      <c r="T11" s="159" t="s">
        <v>178</v>
      </c>
      <c r="U11" s="159">
        <v>8.1000000000000003E-2</v>
      </c>
      <c r="V11" s="159">
        <f>ROUND(E11*U11,2)</f>
        <v>5.35</v>
      </c>
      <c r="W11" s="159"/>
      <c r="X11" s="159" t="s">
        <v>213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268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>
      <c r="A12" s="157"/>
      <c r="B12" s="158"/>
      <c r="C12" s="183" t="s">
        <v>669</v>
      </c>
      <c r="D12" s="163"/>
      <c r="E12" s="164">
        <v>66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187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2">
        <v>3</v>
      </c>
      <c r="B13" s="173" t="s">
        <v>672</v>
      </c>
      <c r="C13" s="182" t="s">
        <v>673</v>
      </c>
      <c r="D13" s="174" t="s">
        <v>219</v>
      </c>
      <c r="E13" s="175">
        <v>110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4.5569999999999999E-2</v>
      </c>
      <c r="O13" s="177">
        <f>ROUND(E13*N13,2)</f>
        <v>5.01</v>
      </c>
      <c r="P13" s="177">
        <v>0</v>
      </c>
      <c r="Q13" s="178">
        <f>ROUND(E13*P13,2)</f>
        <v>0</v>
      </c>
      <c r="R13" s="159"/>
      <c r="S13" s="159" t="s">
        <v>177</v>
      </c>
      <c r="T13" s="159" t="s">
        <v>178</v>
      </c>
      <c r="U13" s="159">
        <v>0.78452999999999995</v>
      </c>
      <c r="V13" s="159">
        <f>ROUND(E13*U13,2)</f>
        <v>86.3</v>
      </c>
      <c r="W13" s="159"/>
      <c r="X13" s="159" t="s">
        <v>213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268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249" t="s">
        <v>674</v>
      </c>
      <c r="D14" s="250"/>
      <c r="E14" s="250"/>
      <c r="F14" s="250"/>
      <c r="G14" s="250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83" t="s">
        <v>675</v>
      </c>
      <c r="D15" s="163"/>
      <c r="E15" s="164">
        <v>110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187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>
      <c r="A16" s="172">
        <v>4</v>
      </c>
      <c r="B16" s="173" t="s">
        <v>676</v>
      </c>
      <c r="C16" s="182" t="s">
        <v>677</v>
      </c>
      <c r="D16" s="174" t="s">
        <v>219</v>
      </c>
      <c r="E16" s="175">
        <v>110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6.3000000000000003E-4</v>
      </c>
      <c r="O16" s="177">
        <f>ROUND(E16*N16,2)</f>
        <v>7.0000000000000007E-2</v>
      </c>
      <c r="P16" s="177">
        <v>0</v>
      </c>
      <c r="Q16" s="178">
        <f>ROUND(E16*P16,2)</f>
        <v>0</v>
      </c>
      <c r="R16" s="159"/>
      <c r="S16" s="159" t="s">
        <v>177</v>
      </c>
      <c r="T16" s="159" t="s">
        <v>178</v>
      </c>
      <c r="U16" s="159">
        <v>0.23</v>
      </c>
      <c r="V16" s="159">
        <f>ROUND(E16*U16,2)</f>
        <v>25.3</v>
      </c>
      <c r="W16" s="159"/>
      <c r="X16" s="159" t="s">
        <v>213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249" t="s">
        <v>678</v>
      </c>
      <c r="D17" s="250"/>
      <c r="E17" s="250"/>
      <c r="F17" s="250"/>
      <c r="G17" s="250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83" t="s">
        <v>675</v>
      </c>
      <c r="D18" s="163"/>
      <c r="E18" s="164">
        <v>110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187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72">
        <v>5</v>
      </c>
      <c r="B19" s="173" t="s">
        <v>679</v>
      </c>
      <c r="C19" s="182" t="s">
        <v>680</v>
      </c>
      <c r="D19" s="174" t="s">
        <v>219</v>
      </c>
      <c r="E19" s="175">
        <v>110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2.0000000000000002E-5</v>
      </c>
      <c r="O19" s="177">
        <f>ROUND(E19*N19,2)</f>
        <v>0</v>
      </c>
      <c r="P19" s="177">
        <v>0</v>
      </c>
      <c r="Q19" s="178">
        <f>ROUND(E19*P19,2)</f>
        <v>0</v>
      </c>
      <c r="R19" s="159"/>
      <c r="S19" s="159" t="s">
        <v>177</v>
      </c>
      <c r="T19" s="159" t="s">
        <v>178</v>
      </c>
      <c r="U19" s="159">
        <v>0.11</v>
      </c>
      <c r="V19" s="159">
        <f>ROUND(E19*U19,2)</f>
        <v>12.1</v>
      </c>
      <c r="W19" s="159"/>
      <c r="X19" s="159" t="s">
        <v>213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268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83" t="s">
        <v>675</v>
      </c>
      <c r="D20" s="163"/>
      <c r="E20" s="164">
        <v>110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187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72">
        <v>6</v>
      </c>
      <c r="B21" s="173" t="s">
        <v>681</v>
      </c>
      <c r="C21" s="182" t="s">
        <v>682</v>
      </c>
      <c r="D21" s="174" t="s">
        <v>219</v>
      </c>
      <c r="E21" s="175">
        <v>180.9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4.428E-2</v>
      </c>
      <c r="O21" s="177">
        <f>ROUND(E21*N21,2)</f>
        <v>8.01</v>
      </c>
      <c r="P21" s="177">
        <v>0</v>
      </c>
      <c r="Q21" s="178">
        <f>ROUND(E21*P21,2)</f>
        <v>0</v>
      </c>
      <c r="R21" s="159"/>
      <c r="S21" s="159" t="s">
        <v>177</v>
      </c>
      <c r="T21" s="159" t="s">
        <v>178</v>
      </c>
      <c r="U21" s="159">
        <v>0.56999999999999995</v>
      </c>
      <c r="V21" s="159">
        <f>ROUND(E21*U21,2)</f>
        <v>103.11</v>
      </c>
      <c r="W21" s="159"/>
      <c r="X21" s="159" t="s">
        <v>213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183" t="s">
        <v>683</v>
      </c>
      <c r="D22" s="163"/>
      <c r="E22" s="164">
        <v>180.9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187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2">
        <v>7</v>
      </c>
      <c r="B23" s="173" t="s">
        <v>684</v>
      </c>
      <c r="C23" s="182" t="s">
        <v>685</v>
      </c>
      <c r="D23" s="174" t="s">
        <v>219</v>
      </c>
      <c r="E23" s="175">
        <v>110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3.6999999999999998E-2</v>
      </c>
      <c r="Q23" s="178">
        <f>ROUND(E23*P23,2)</f>
        <v>4.07</v>
      </c>
      <c r="R23" s="159"/>
      <c r="S23" s="159" t="s">
        <v>177</v>
      </c>
      <c r="T23" s="159" t="s">
        <v>178</v>
      </c>
      <c r="U23" s="159">
        <v>0.13</v>
      </c>
      <c r="V23" s="159">
        <f>ROUND(E23*U23,2)</f>
        <v>14.3</v>
      </c>
      <c r="W23" s="159"/>
      <c r="X23" s="159" t="s">
        <v>213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268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57"/>
      <c r="B24" s="158"/>
      <c r="C24" s="183" t="s">
        <v>675</v>
      </c>
      <c r="D24" s="163"/>
      <c r="E24" s="164">
        <v>110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187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72">
        <v>8</v>
      </c>
      <c r="B25" s="173" t="s">
        <v>686</v>
      </c>
      <c r="C25" s="182" t="s">
        <v>687</v>
      </c>
      <c r="D25" s="174" t="s">
        <v>219</v>
      </c>
      <c r="E25" s="175">
        <v>66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1.4E-2</v>
      </c>
      <c r="Q25" s="178">
        <f>ROUND(E25*P25,2)</f>
        <v>0.92</v>
      </c>
      <c r="R25" s="159"/>
      <c r="S25" s="159" t="s">
        <v>177</v>
      </c>
      <c r="T25" s="159" t="s">
        <v>178</v>
      </c>
      <c r="U25" s="159">
        <v>0.22</v>
      </c>
      <c r="V25" s="159">
        <f>ROUND(E25*U25,2)</f>
        <v>14.52</v>
      </c>
      <c r="W25" s="159"/>
      <c r="X25" s="159" t="s">
        <v>213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214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57"/>
      <c r="B26" s="158"/>
      <c r="C26" s="183" t="s">
        <v>669</v>
      </c>
      <c r="D26" s="163"/>
      <c r="E26" s="164">
        <v>66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187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89">
        <v>9</v>
      </c>
      <c r="B27" s="190" t="s">
        <v>688</v>
      </c>
      <c r="C27" s="197" t="s">
        <v>689</v>
      </c>
      <c r="D27" s="191" t="s">
        <v>264</v>
      </c>
      <c r="E27" s="192">
        <v>100</v>
      </c>
      <c r="F27" s="193"/>
      <c r="G27" s="194">
        <f>ROUND(E27*F27,2)</f>
        <v>0</v>
      </c>
      <c r="H27" s="193"/>
      <c r="I27" s="194">
        <f>ROUND(E27*H27,2)</f>
        <v>0</v>
      </c>
      <c r="J27" s="193"/>
      <c r="K27" s="194">
        <f>ROUND(E27*J27,2)</f>
        <v>0</v>
      </c>
      <c r="L27" s="194">
        <v>21</v>
      </c>
      <c r="M27" s="194">
        <f>G27*(1+L27/100)</f>
        <v>0</v>
      </c>
      <c r="N27" s="194">
        <v>0</v>
      </c>
      <c r="O27" s="194">
        <f>ROUND(E27*N27,2)</f>
        <v>0</v>
      </c>
      <c r="P27" s="194">
        <v>0</v>
      </c>
      <c r="Q27" s="195">
        <f>ROUND(E27*P27,2)</f>
        <v>0</v>
      </c>
      <c r="R27" s="159"/>
      <c r="S27" s="159" t="s">
        <v>177</v>
      </c>
      <c r="T27" s="159" t="s">
        <v>178</v>
      </c>
      <c r="U27" s="159">
        <v>0</v>
      </c>
      <c r="V27" s="159">
        <f>ROUND(E27*U27,2)</f>
        <v>0</v>
      </c>
      <c r="W27" s="159"/>
      <c r="X27" s="159" t="s">
        <v>213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>
      <c r="A28" s="166" t="s">
        <v>172</v>
      </c>
      <c r="B28" s="167" t="s">
        <v>105</v>
      </c>
      <c r="C28" s="181" t="s">
        <v>106</v>
      </c>
      <c r="D28" s="168"/>
      <c r="E28" s="169"/>
      <c r="F28" s="170"/>
      <c r="G28" s="170">
        <f>SUMIF(AG29:AG30,"&lt;&gt;NOR",G29:G30)</f>
        <v>0</v>
      </c>
      <c r="H28" s="170"/>
      <c r="I28" s="170">
        <f>SUM(I29:I30)</f>
        <v>0</v>
      </c>
      <c r="J28" s="170"/>
      <c r="K28" s="170">
        <f>SUM(K29:K30)</f>
        <v>0</v>
      </c>
      <c r="L28" s="170"/>
      <c r="M28" s="170">
        <f>SUM(M29:M30)</f>
        <v>0</v>
      </c>
      <c r="N28" s="170"/>
      <c r="O28" s="170">
        <f>SUM(O29:O30)</f>
        <v>2.35</v>
      </c>
      <c r="P28" s="170"/>
      <c r="Q28" s="171">
        <f>SUM(Q29:Q30)</f>
        <v>0</v>
      </c>
      <c r="R28" s="165"/>
      <c r="S28" s="165"/>
      <c r="T28" s="165"/>
      <c r="U28" s="165"/>
      <c r="V28" s="165">
        <f>SUM(V29:V30)</f>
        <v>18.809999999999999</v>
      </c>
      <c r="W28" s="165"/>
      <c r="X28" s="165"/>
      <c r="AG28" t="s">
        <v>173</v>
      </c>
    </row>
    <row r="29" spans="1:60" ht="22.5" outlineLevel="1">
      <c r="A29" s="172">
        <v>10</v>
      </c>
      <c r="B29" s="173" t="s">
        <v>690</v>
      </c>
      <c r="C29" s="182" t="s">
        <v>691</v>
      </c>
      <c r="D29" s="174" t="s">
        <v>219</v>
      </c>
      <c r="E29" s="175">
        <v>36.18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6.497E-2</v>
      </c>
      <c r="O29" s="177">
        <f>ROUND(E29*N29,2)</f>
        <v>2.35</v>
      </c>
      <c r="P29" s="177">
        <v>0</v>
      </c>
      <c r="Q29" s="178">
        <f>ROUND(E29*P29,2)</f>
        <v>0</v>
      </c>
      <c r="R29" s="159"/>
      <c r="S29" s="159" t="s">
        <v>400</v>
      </c>
      <c r="T29" s="159" t="s">
        <v>400</v>
      </c>
      <c r="U29" s="159">
        <v>0.52</v>
      </c>
      <c r="V29" s="159">
        <f>ROUND(E29*U29,2)</f>
        <v>18.809999999999999</v>
      </c>
      <c r="W29" s="159"/>
      <c r="X29" s="159" t="s">
        <v>213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183" t="s">
        <v>692</v>
      </c>
      <c r="D30" s="163"/>
      <c r="E30" s="164">
        <v>36.18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187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>
      <c r="A31" s="166" t="s">
        <v>172</v>
      </c>
      <c r="B31" s="167" t="s">
        <v>111</v>
      </c>
      <c r="C31" s="181" t="s">
        <v>112</v>
      </c>
      <c r="D31" s="168"/>
      <c r="E31" s="169"/>
      <c r="F31" s="170"/>
      <c r="G31" s="170">
        <f>SUMIF(AG32:AG37,"&lt;&gt;NOR",G32:G37)</f>
        <v>0</v>
      </c>
      <c r="H31" s="170"/>
      <c r="I31" s="170">
        <f>SUM(I32:I37)</f>
        <v>0</v>
      </c>
      <c r="J31" s="170"/>
      <c r="K31" s="170">
        <f>SUM(K32:K37)</f>
        <v>0</v>
      </c>
      <c r="L31" s="170"/>
      <c r="M31" s="170">
        <f>SUM(M32:M37)</f>
        <v>0</v>
      </c>
      <c r="N31" s="170"/>
      <c r="O31" s="170">
        <f>SUM(O32:O37)</f>
        <v>7.83</v>
      </c>
      <c r="P31" s="170"/>
      <c r="Q31" s="171">
        <f>SUM(Q32:Q37)</f>
        <v>0</v>
      </c>
      <c r="R31" s="165"/>
      <c r="S31" s="165"/>
      <c r="T31" s="165"/>
      <c r="U31" s="165"/>
      <c r="V31" s="165">
        <f>SUM(V32:V37)</f>
        <v>58</v>
      </c>
      <c r="W31" s="165"/>
      <c r="X31" s="165"/>
      <c r="AG31" t="s">
        <v>173</v>
      </c>
    </row>
    <row r="32" spans="1:60" outlineLevel="1">
      <c r="A32" s="172">
        <v>11</v>
      </c>
      <c r="B32" s="173" t="s">
        <v>348</v>
      </c>
      <c r="C32" s="182" t="s">
        <v>349</v>
      </c>
      <c r="D32" s="174" t="s">
        <v>212</v>
      </c>
      <c r="E32" s="175">
        <v>1000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7.3499999999999998E-3</v>
      </c>
      <c r="O32" s="177">
        <f>ROUND(E32*N32,2)</f>
        <v>7.35</v>
      </c>
      <c r="P32" s="177">
        <v>0</v>
      </c>
      <c r="Q32" s="178">
        <f>ROUND(E32*P32,2)</f>
        <v>0</v>
      </c>
      <c r="R32" s="159"/>
      <c r="S32" s="159" t="s">
        <v>177</v>
      </c>
      <c r="T32" s="159" t="s">
        <v>178</v>
      </c>
      <c r="U32" s="159">
        <v>3.3000000000000002E-2</v>
      </c>
      <c r="V32" s="159">
        <f>ROUND(E32*U32,2)</f>
        <v>33</v>
      </c>
      <c r="W32" s="159"/>
      <c r="X32" s="159" t="s">
        <v>213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268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57"/>
      <c r="B33" s="158"/>
      <c r="C33" s="183" t="s">
        <v>693</v>
      </c>
      <c r="D33" s="163"/>
      <c r="E33" s="164">
        <v>1000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187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72">
        <v>12</v>
      </c>
      <c r="B34" s="173" t="s">
        <v>351</v>
      </c>
      <c r="C34" s="182" t="s">
        <v>352</v>
      </c>
      <c r="D34" s="174" t="s">
        <v>212</v>
      </c>
      <c r="E34" s="175">
        <v>4000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1.2E-4</v>
      </c>
      <c r="O34" s="177">
        <f>ROUND(E34*N34,2)</f>
        <v>0.48</v>
      </c>
      <c r="P34" s="177">
        <v>0</v>
      </c>
      <c r="Q34" s="178">
        <f>ROUND(E34*P34,2)</f>
        <v>0</v>
      </c>
      <c r="R34" s="159"/>
      <c r="S34" s="159" t="s">
        <v>177</v>
      </c>
      <c r="T34" s="159" t="s">
        <v>178</v>
      </c>
      <c r="U34" s="159">
        <v>1E-3</v>
      </c>
      <c r="V34" s="159">
        <f>ROUND(E34*U34,2)</f>
        <v>4</v>
      </c>
      <c r="W34" s="159"/>
      <c r="X34" s="159" t="s">
        <v>213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268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183" t="s">
        <v>694</v>
      </c>
      <c r="D35" s="163"/>
      <c r="E35" s="164">
        <v>4000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187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72">
        <v>13</v>
      </c>
      <c r="B36" s="173" t="s">
        <v>354</v>
      </c>
      <c r="C36" s="182" t="s">
        <v>355</v>
      </c>
      <c r="D36" s="174" t="s">
        <v>212</v>
      </c>
      <c r="E36" s="175">
        <v>1000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8">
        <f>ROUND(E36*P36,2)</f>
        <v>0</v>
      </c>
      <c r="R36" s="159"/>
      <c r="S36" s="159" t="s">
        <v>177</v>
      </c>
      <c r="T36" s="159" t="s">
        <v>178</v>
      </c>
      <c r="U36" s="159">
        <v>2.1000000000000001E-2</v>
      </c>
      <c r="V36" s="159">
        <f>ROUND(E36*U36,2)</f>
        <v>21</v>
      </c>
      <c r="W36" s="159"/>
      <c r="X36" s="159" t="s">
        <v>213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268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83" t="s">
        <v>693</v>
      </c>
      <c r="D37" s="163"/>
      <c r="E37" s="164">
        <v>1000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187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5.5">
      <c r="A38" s="166" t="s">
        <v>172</v>
      </c>
      <c r="B38" s="167" t="s">
        <v>113</v>
      </c>
      <c r="C38" s="181" t="s">
        <v>114</v>
      </c>
      <c r="D38" s="168"/>
      <c r="E38" s="169"/>
      <c r="F38" s="170"/>
      <c r="G38" s="170">
        <f>SUMIF(AG39:AG57,"&lt;&gt;NOR",G39:G57)</f>
        <v>0</v>
      </c>
      <c r="H38" s="170"/>
      <c r="I38" s="170">
        <f>SUM(I39:I57)</f>
        <v>0</v>
      </c>
      <c r="J38" s="170"/>
      <c r="K38" s="170">
        <f>SUM(K39:K57)</f>
        <v>0</v>
      </c>
      <c r="L38" s="170"/>
      <c r="M38" s="170">
        <f>SUM(M39:M57)</f>
        <v>0</v>
      </c>
      <c r="N38" s="170"/>
      <c r="O38" s="170">
        <f>SUM(O39:O57)</f>
        <v>0.25</v>
      </c>
      <c r="P38" s="170"/>
      <c r="Q38" s="171">
        <f>SUM(Q39:Q57)</f>
        <v>0</v>
      </c>
      <c r="R38" s="165"/>
      <c r="S38" s="165"/>
      <c r="T38" s="165"/>
      <c r="U38" s="165"/>
      <c r="V38" s="165">
        <f>SUM(V39:V57)</f>
        <v>55.72</v>
      </c>
      <c r="W38" s="165"/>
      <c r="X38" s="165"/>
      <c r="AG38" t="s">
        <v>173</v>
      </c>
    </row>
    <row r="39" spans="1:60" outlineLevel="1">
      <c r="A39" s="172">
        <v>14</v>
      </c>
      <c r="B39" s="173" t="s">
        <v>356</v>
      </c>
      <c r="C39" s="182" t="s">
        <v>357</v>
      </c>
      <c r="D39" s="174" t="s">
        <v>219</v>
      </c>
      <c r="E39" s="175">
        <v>180.9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4.0000000000000003E-5</v>
      </c>
      <c r="O39" s="177">
        <f>ROUND(E39*N39,2)</f>
        <v>0.01</v>
      </c>
      <c r="P39" s="177">
        <v>0</v>
      </c>
      <c r="Q39" s="178">
        <f>ROUND(E39*P39,2)</f>
        <v>0</v>
      </c>
      <c r="R39" s="159"/>
      <c r="S39" s="159" t="s">
        <v>177</v>
      </c>
      <c r="T39" s="159" t="s">
        <v>178</v>
      </c>
      <c r="U39" s="159">
        <v>0.308</v>
      </c>
      <c r="V39" s="159">
        <f>ROUND(E39*U39,2)</f>
        <v>55.72</v>
      </c>
      <c r="W39" s="159"/>
      <c r="X39" s="159" t="s">
        <v>213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268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183" t="s">
        <v>683</v>
      </c>
      <c r="D40" s="163"/>
      <c r="E40" s="164">
        <v>180.9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187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>
      <c r="A41" s="189">
        <v>15</v>
      </c>
      <c r="B41" s="190" t="s">
        <v>374</v>
      </c>
      <c r="C41" s="197" t="s">
        <v>375</v>
      </c>
      <c r="D41" s="191" t="s">
        <v>299</v>
      </c>
      <c r="E41" s="192">
        <v>1</v>
      </c>
      <c r="F41" s="193"/>
      <c r="G41" s="194">
        <f>ROUND(E41*F41,2)</f>
        <v>0</v>
      </c>
      <c r="H41" s="193"/>
      <c r="I41" s="194">
        <f>ROUND(E41*H41,2)</f>
        <v>0</v>
      </c>
      <c r="J41" s="193"/>
      <c r="K41" s="194">
        <f>ROUND(E41*J41,2)</f>
        <v>0</v>
      </c>
      <c r="L41" s="194">
        <v>21</v>
      </c>
      <c r="M41" s="194">
        <f>G41*(1+L41/100)</f>
        <v>0</v>
      </c>
      <c r="N41" s="194">
        <v>0</v>
      </c>
      <c r="O41" s="194">
        <f>ROUND(E41*N41,2)</f>
        <v>0</v>
      </c>
      <c r="P41" s="194">
        <v>0</v>
      </c>
      <c r="Q41" s="195">
        <f>ROUND(E41*P41,2)</f>
        <v>0</v>
      </c>
      <c r="R41" s="159"/>
      <c r="S41" s="159" t="s">
        <v>177</v>
      </c>
      <c r="T41" s="159" t="s">
        <v>178</v>
      </c>
      <c r="U41" s="159">
        <v>0</v>
      </c>
      <c r="V41" s="159">
        <f>ROUND(E41*U41,2)</f>
        <v>0</v>
      </c>
      <c r="W41" s="159"/>
      <c r="X41" s="159" t="s">
        <v>213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72">
        <v>16</v>
      </c>
      <c r="B42" s="173" t="s">
        <v>695</v>
      </c>
      <c r="C42" s="182" t="s">
        <v>696</v>
      </c>
      <c r="D42" s="174" t="s">
        <v>264</v>
      </c>
      <c r="E42" s="175">
        <v>8.5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8">
        <f>ROUND(E42*P42,2)</f>
        <v>0</v>
      </c>
      <c r="R42" s="159"/>
      <c r="S42" s="159" t="s">
        <v>177</v>
      </c>
      <c r="T42" s="159" t="s">
        <v>178</v>
      </c>
      <c r="U42" s="159">
        <v>0</v>
      </c>
      <c r="V42" s="159">
        <f>ROUND(E42*U42,2)</f>
        <v>0</v>
      </c>
      <c r="W42" s="159"/>
      <c r="X42" s="159" t="s">
        <v>213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268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7"/>
      <c r="B43" s="158"/>
      <c r="C43" s="249" t="s">
        <v>697</v>
      </c>
      <c r="D43" s="250"/>
      <c r="E43" s="250"/>
      <c r="F43" s="250"/>
      <c r="G43" s="250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182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57"/>
      <c r="B44" s="158"/>
      <c r="C44" s="272" t="s">
        <v>698</v>
      </c>
      <c r="D44" s="273"/>
      <c r="E44" s="273"/>
      <c r="F44" s="273"/>
      <c r="G44" s="273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182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183" t="s">
        <v>699</v>
      </c>
      <c r="D45" s="163"/>
      <c r="E45" s="164">
        <v>8.5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187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72">
        <v>17</v>
      </c>
      <c r="B46" s="173" t="s">
        <v>700</v>
      </c>
      <c r="C46" s="182" t="s">
        <v>701</v>
      </c>
      <c r="D46" s="174" t="s">
        <v>299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0.08</v>
      </c>
      <c r="O46" s="177">
        <f>ROUND(E46*N46,2)</f>
        <v>0.08</v>
      </c>
      <c r="P46" s="177">
        <v>0</v>
      </c>
      <c r="Q46" s="178">
        <f>ROUND(E46*P46,2)</f>
        <v>0</v>
      </c>
      <c r="R46" s="159"/>
      <c r="S46" s="159" t="s">
        <v>177</v>
      </c>
      <c r="T46" s="159" t="s">
        <v>178</v>
      </c>
      <c r="U46" s="159">
        <v>0</v>
      </c>
      <c r="V46" s="159">
        <f>ROUND(E46*U46,2)</f>
        <v>0</v>
      </c>
      <c r="W46" s="159"/>
      <c r="X46" s="159" t="s">
        <v>213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249" t="s">
        <v>702</v>
      </c>
      <c r="D47" s="250"/>
      <c r="E47" s="250"/>
      <c r="F47" s="250"/>
      <c r="G47" s="250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182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>
      <c r="A48" s="157"/>
      <c r="B48" s="158"/>
      <c r="C48" s="272" t="s">
        <v>703</v>
      </c>
      <c r="D48" s="273"/>
      <c r="E48" s="273"/>
      <c r="F48" s="273"/>
      <c r="G48" s="27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182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79" t="str">
        <f>C48</f>
        <v>-	Opatrně se vyzvedne stávající arkózová dlažba v rozsahu min. 400x400 mm, opatrně se vyřeže vrstva maltového lože a betonové mazaniny.</v>
      </c>
      <c r="BB48" s="150"/>
      <c r="BC48" s="150"/>
      <c r="BD48" s="150"/>
      <c r="BE48" s="150"/>
      <c r="BF48" s="150"/>
      <c r="BG48" s="150"/>
      <c r="BH48" s="150"/>
    </row>
    <row r="49" spans="1:60" ht="22.5" outlineLevel="1">
      <c r="A49" s="157"/>
      <c r="B49" s="158"/>
      <c r="C49" s="272" t="s">
        <v>704</v>
      </c>
      <c r="D49" s="273"/>
      <c r="E49" s="273"/>
      <c r="F49" s="273"/>
      <c r="G49" s="273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182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79" t="str">
        <f>C49</f>
        <v>-	Ručně se vyjme štěrkopískový podsyp na úroveň hydroizolační vrstvy, vrstvu nepoškodit, vytěžený zásyp deponovat a druhotně použít při zásypu</v>
      </c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272" t="s">
        <v>705</v>
      </c>
      <c r="D50" s="273"/>
      <c r="E50" s="273"/>
      <c r="F50" s="273"/>
      <c r="G50" s="27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182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272" t="s">
        <v>706</v>
      </c>
      <c r="D51" s="273"/>
      <c r="E51" s="273"/>
      <c r="F51" s="273"/>
      <c r="G51" s="273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>
      <c r="A52" s="157"/>
      <c r="B52" s="158"/>
      <c r="C52" s="272" t="s">
        <v>707</v>
      </c>
      <c r="D52" s="273"/>
      <c r="E52" s="273"/>
      <c r="F52" s="273"/>
      <c r="G52" s="27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182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79" t="str">
        <f>C52</f>
        <v>-	Výkop zasypat štěrkopískovým zásypem, ručně uhutnit. Doplnit vrstvu betonové mazaniny a maltového lože.</v>
      </c>
      <c r="BB52" s="150"/>
      <c r="BC52" s="150"/>
      <c r="BD52" s="150"/>
      <c r="BE52" s="150"/>
      <c r="BF52" s="150"/>
      <c r="BG52" s="150"/>
      <c r="BH52" s="150"/>
    </row>
    <row r="53" spans="1:60" outlineLevel="1">
      <c r="A53" s="157"/>
      <c r="B53" s="158"/>
      <c r="C53" s="272" t="s">
        <v>708</v>
      </c>
      <c r="D53" s="273"/>
      <c r="E53" s="273"/>
      <c r="F53" s="273"/>
      <c r="G53" s="27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182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72">
        <v>18</v>
      </c>
      <c r="B54" s="173" t="s">
        <v>709</v>
      </c>
      <c r="C54" s="182" t="s">
        <v>710</v>
      </c>
      <c r="D54" s="174" t="s">
        <v>299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0.08</v>
      </c>
      <c r="O54" s="177">
        <f>ROUND(E54*N54,2)</f>
        <v>0.16</v>
      </c>
      <c r="P54" s="177">
        <v>0</v>
      </c>
      <c r="Q54" s="178">
        <f>ROUND(E54*P54,2)</f>
        <v>0</v>
      </c>
      <c r="R54" s="159"/>
      <c r="S54" s="159" t="s">
        <v>177</v>
      </c>
      <c r="T54" s="159" t="s">
        <v>178</v>
      </c>
      <c r="U54" s="159">
        <v>0</v>
      </c>
      <c r="V54" s="159">
        <f>ROUND(E54*U54,2)</f>
        <v>0</v>
      </c>
      <c r="W54" s="159"/>
      <c r="X54" s="159" t="s">
        <v>213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268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249" t="s">
        <v>711</v>
      </c>
      <c r="D55" s="250"/>
      <c r="E55" s="250"/>
      <c r="F55" s="250"/>
      <c r="G55" s="250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272" t="s">
        <v>712</v>
      </c>
      <c r="D56" s="273"/>
      <c r="E56" s="273"/>
      <c r="F56" s="273"/>
      <c r="G56" s="27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182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272" t="s">
        <v>713</v>
      </c>
      <c r="D57" s="273"/>
      <c r="E57" s="273"/>
      <c r="F57" s="273"/>
      <c r="G57" s="27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182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>
      <c r="A58" s="166" t="s">
        <v>172</v>
      </c>
      <c r="B58" s="167" t="s">
        <v>115</v>
      </c>
      <c r="C58" s="181" t="s">
        <v>116</v>
      </c>
      <c r="D58" s="168"/>
      <c r="E58" s="169"/>
      <c r="F58" s="170"/>
      <c r="G58" s="170">
        <f>SUMIF(AG59:AG64,"&lt;&gt;NOR",G59:G64)</f>
        <v>0</v>
      </c>
      <c r="H58" s="170"/>
      <c r="I58" s="170">
        <f>SUM(I59:I64)</f>
        <v>0</v>
      </c>
      <c r="J58" s="170"/>
      <c r="K58" s="170">
        <f>SUM(K59:K64)</f>
        <v>0</v>
      </c>
      <c r="L58" s="170"/>
      <c r="M58" s="170">
        <f>SUM(M59:M64)</f>
        <v>0</v>
      </c>
      <c r="N58" s="170"/>
      <c r="O58" s="170">
        <f>SUM(O59:O64)</f>
        <v>0</v>
      </c>
      <c r="P58" s="170"/>
      <c r="Q58" s="171">
        <f>SUM(Q59:Q64)</f>
        <v>7.87</v>
      </c>
      <c r="R58" s="165"/>
      <c r="S58" s="165"/>
      <c r="T58" s="165"/>
      <c r="U58" s="165"/>
      <c r="V58" s="165">
        <f>SUM(V59:V64)</f>
        <v>12.36</v>
      </c>
      <c r="W58" s="165"/>
      <c r="X58" s="165"/>
      <c r="AG58" t="s">
        <v>173</v>
      </c>
    </row>
    <row r="59" spans="1:60" outlineLevel="1">
      <c r="A59" s="172">
        <v>19</v>
      </c>
      <c r="B59" s="173" t="s">
        <v>714</v>
      </c>
      <c r="C59" s="182" t="s">
        <v>715</v>
      </c>
      <c r="D59" s="174" t="s">
        <v>219</v>
      </c>
      <c r="E59" s="175">
        <v>36.18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0.192</v>
      </c>
      <c r="Q59" s="178">
        <f>ROUND(E59*P59,2)</f>
        <v>6.95</v>
      </c>
      <c r="R59" s="159"/>
      <c r="S59" s="159" t="s">
        <v>177</v>
      </c>
      <c r="T59" s="159" t="s">
        <v>178</v>
      </c>
      <c r="U59" s="159">
        <v>0.22600000000000001</v>
      </c>
      <c r="V59" s="159">
        <f>ROUND(E59*U59,2)</f>
        <v>8.18</v>
      </c>
      <c r="W59" s="159"/>
      <c r="X59" s="159" t="s">
        <v>213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83" t="s">
        <v>552</v>
      </c>
      <c r="D60" s="163"/>
      <c r="E60" s="164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187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83" t="s">
        <v>716</v>
      </c>
      <c r="D61" s="163"/>
      <c r="E61" s="164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187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83" t="s">
        <v>692</v>
      </c>
      <c r="D62" s="163"/>
      <c r="E62" s="164">
        <v>36.18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187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72">
        <v>20</v>
      </c>
      <c r="B63" s="173" t="s">
        <v>717</v>
      </c>
      <c r="C63" s="182" t="s">
        <v>718</v>
      </c>
      <c r="D63" s="174" t="s">
        <v>219</v>
      </c>
      <c r="E63" s="175">
        <v>36.18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2.5510000000000001E-2</v>
      </c>
      <c r="Q63" s="178">
        <f>ROUND(E63*P63,2)</f>
        <v>0.92</v>
      </c>
      <c r="R63" s="159"/>
      <c r="S63" s="159" t="s">
        <v>177</v>
      </c>
      <c r="T63" s="159" t="s">
        <v>178</v>
      </c>
      <c r="U63" s="159">
        <v>0.11550000000000001</v>
      </c>
      <c r="V63" s="159">
        <f>ROUND(E63*U63,2)</f>
        <v>4.18</v>
      </c>
      <c r="W63" s="159"/>
      <c r="X63" s="159" t="s">
        <v>213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57"/>
      <c r="B64" s="158"/>
      <c r="C64" s="183" t="s">
        <v>692</v>
      </c>
      <c r="D64" s="163"/>
      <c r="E64" s="164">
        <v>36.18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187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>
      <c r="A65" s="166" t="s">
        <v>172</v>
      </c>
      <c r="B65" s="167" t="s">
        <v>117</v>
      </c>
      <c r="C65" s="181" t="s">
        <v>118</v>
      </c>
      <c r="D65" s="168"/>
      <c r="E65" s="169"/>
      <c r="F65" s="170"/>
      <c r="G65" s="170">
        <f>SUMIF(AG66:AG69,"&lt;&gt;NOR",G66:G69)</f>
        <v>0</v>
      </c>
      <c r="H65" s="170"/>
      <c r="I65" s="170">
        <f>SUM(I66:I69)</f>
        <v>0</v>
      </c>
      <c r="J65" s="170"/>
      <c r="K65" s="170">
        <f>SUM(K66:K69)</f>
        <v>0</v>
      </c>
      <c r="L65" s="170"/>
      <c r="M65" s="170">
        <f>SUM(M66:M69)</f>
        <v>0</v>
      </c>
      <c r="N65" s="170"/>
      <c r="O65" s="170">
        <f>SUM(O66:O69)</f>
        <v>0</v>
      </c>
      <c r="P65" s="170"/>
      <c r="Q65" s="171">
        <f>SUM(Q66:Q69)</f>
        <v>0</v>
      </c>
      <c r="R65" s="165"/>
      <c r="S65" s="165"/>
      <c r="T65" s="165"/>
      <c r="U65" s="165"/>
      <c r="V65" s="165">
        <f>SUM(V66:V69)</f>
        <v>24.99</v>
      </c>
      <c r="W65" s="165"/>
      <c r="X65" s="165"/>
      <c r="AG65" t="s">
        <v>173</v>
      </c>
    </row>
    <row r="66" spans="1:60" outlineLevel="1">
      <c r="A66" s="172">
        <v>21</v>
      </c>
      <c r="B66" s="173" t="s">
        <v>393</v>
      </c>
      <c r="C66" s="182" t="s">
        <v>394</v>
      </c>
      <c r="D66" s="174" t="s">
        <v>253</v>
      </c>
      <c r="E66" s="175">
        <v>26.63222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8">
        <f>ROUND(E66*P66,2)</f>
        <v>0</v>
      </c>
      <c r="R66" s="159"/>
      <c r="S66" s="159" t="s">
        <v>177</v>
      </c>
      <c r="T66" s="159" t="s">
        <v>178</v>
      </c>
      <c r="U66" s="159">
        <v>0.9385</v>
      </c>
      <c r="V66" s="159">
        <f>ROUND(E66*U66,2)</f>
        <v>24.99</v>
      </c>
      <c r="W66" s="159"/>
      <c r="X66" s="159" t="s">
        <v>213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57"/>
      <c r="B67" s="158"/>
      <c r="C67" s="183" t="s">
        <v>395</v>
      </c>
      <c r="D67" s="163"/>
      <c r="E67" s="164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187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7"/>
      <c r="B68" s="158"/>
      <c r="C68" s="183" t="s">
        <v>719</v>
      </c>
      <c r="D68" s="163"/>
      <c r="E68" s="164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187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83" t="s">
        <v>720</v>
      </c>
      <c r="D69" s="163"/>
      <c r="E69" s="164">
        <v>26.63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187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>
      <c r="A70" s="166" t="s">
        <v>172</v>
      </c>
      <c r="B70" s="167" t="s">
        <v>121</v>
      </c>
      <c r="C70" s="181" t="s">
        <v>122</v>
      </c>
      <c r="D70" s="168"/>
      <c r="E70" s="169"/>
      <c r="F70" s="170"/>
      <c r="G70" s="170">
        <f>SUMIF(AG71:AG83,"&lt;&gt;NOR",G71:G83)</f>
        <v>0</v>
      </c>
      <c r="H70" s="170"/>
      <c r="I70" s="170">
        <f>SUM(I71:I83)</f>
        <v>0</v>
      </c>
      <c r="J70" s="170"/>
      <c r="K70" s="170">
        <f>SUM(K71:K83)</f>
        <v>0</v>
      </c>
      <c r="L70" s="170"/>
      <c r="M70" s="170">
        <f>SUM(M71:M83)</f>
        <v>0</v>
      </c>
      <c r="N70" s="170"/>
      <c r="O70" s="170">
        <f>SUM(O71:O83)</f>
        <v>0.03</v>
      </c>
      <c r="P70" s="170"/>
      <c r="Q70" s="171">
        <f>SUM(Q71:Q83)</f>
        <v>0</v>
      </c>
      <c r="R70" s="165"/>
      <c r="S70" s="165"/>
      <c r="T70" s="165"/>
      <c r="U70" s="165"/>
      <c r="V70" s="165">
        <f>SUM(V71:V83)</f>
        <v>0.14000000000000001</v>
      </c>
      <c r="W70" s="165"/>
      <c r="X70" s="165"/>
      <c r="AG70" t="s">
        <v>173</v>
      </c>
    </row>
    <row r="71" spans="1:60" ht="22.5" outlineLevel="1">
      <c r="A71" s="172">
        <v>22</v>
      </c>
      <c r="B71" s="173" t="s">
        <v>429</v>
      </c>
      <c r="C71" s="182" t="s">
        <v>430</v>
      </c>
      <c r="D71" s="174" t="s">
        <v>299</v>
      </c>
      <c r="E71" s="175">
        <v>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0.01</v>
      </c>
      <c r="O71" s="177">
        <f>ROUND(E71*N71,2)</f>
        <v>0.03</v>
      </c>
      <c r="P71" s="177">
        <v>0</v>
      </c>
      <c r="Q71" s="178">
        <f>ROUND(E71*P71,2)</f>
        <v>0</v>
      </c>
      <c r="R71" s="159"/>
      <c r="S71" s="159" t="s">
        <v>177</v>
      </c>
      <c r="T71" s="159" t="s">
        <v>178</v>
      </c>
      <c r="U71" s="159">
        <v>0</v>
      </c>
      <c r="V71" s="159">
        <f>ROUND(E71*U71,2)</f>
        <v>0</v>
      </c>
      <c r="W71" s="159"/>
      <c r="X71" s="159" t="s">
        <v>213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249" t="s">
        <v>431</v>
      </c>
      <c r="D72" s="250"/>
      <c r="E72" s="250"/>
      <c r="F72" s="250"/>
      <c r="G72" s="250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182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272" t="s">
        <v>432</v>
      </c>
      <c r="D73" s="273"/>
      <c r="E73" s="273"/>
      <c r="F73" s="273"/>
      <c r="G73" s="27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182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272" t="s">
        <v>433</v>
      </c>
      <c r="D74" s="273"/>
      <c r="E74" s="273"/>
      <c r="F74" s="273"/>
      <c r="G74" s="27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182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272" t="s">
        <v>434</v>
      </c>
      <c r="D75" s="273"/>
      <c r="E75" s="273"/>
      <c r="F75" s="273"/>
      <c r="G75" s="27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182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272" t="s">
        <v>435</v>
      </c>
      <c r="D76" s="273"/>
      <c r="E76" s="273"/>
      <c r="F76" s="273"/>
      <c r="G76" s="27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182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272" t="s">
        <v>436</v>
      </c>
      <c r="D77" s="273"/>
      <c r="E77" s="273"/>
      <c r="F77" s="273"/>
      <c r="G77" s="27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182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83" t="s">
        <v>437</v>
      </c>
      <c r="D78" s="163"/>
      <c r="E78" s="164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187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83" t="s">
        <v>721</v>
      </c>
      <c r="D79" s="163"/>
      <c r="E79" s="164">
        <v>3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187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72">
        <v>23</v>
      </c>
      <c r="B80" s="173" t="s">
        <v>439</v>
      </c>
      <c r="C80" s="182" t="s">
        <v>440</v>
      </c>
      <c r="D80" s="174" t="s">
        <v>253</v>
      </c>
      <c r="E80" s="175">
        <v>0.03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8">
        <f>ROUND(E80*P80,2)</f>
        <v>0</v>
      </c>
      <c r="R80" s="159"/>
      <c r="S80" s="159" t="s">
        <v>177</v>
      </c>
      <c r="T80" s="159" t="s">
        <v>178</v>
      </c>
      <c r="U80" s="159">
        <v>4.7370000000000001</v>
      </c>
      <c r="V80" s="159">
        <f>ROUND(E80*U80,2)</f>
        <v>0.14000000000000001</v>
      </c>
      <c r="W80" s="159"/>
      <c r="X80" s="159" t="s">
        <v>213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373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83" t="s">
        <v>395</v>
      </c>
      <c r="D81" s="163"/>
      <c r="E81" s="164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187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183" t="s">
        <v>722</v>
      </c>
      <c r="D82" s="163"/>
      <c r="E82" s="164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187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183" t="s">
        <v>723</v>
      </c>
      <c r="D83" s="163"/>
      <c r="E83" s="164">
        <v>0.03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187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>
      <c r="A84" s="166" t="s">
        <v>172</v>
      </c>
      <c r="B84" s="167" t="s">
        <v>127</v>
      </c>
      <c r="C84" s="181" t="s">
        <v>128</v>
      </c>
      <c r="D84" s="168"/>
      <c r="E84" s="169"/>
      <c r="F84" s="170"/>
      <c r="G84" s="170">
        <f>SUMIF(AG85:AG99,"&lt;&gt;NOR",G85:G99)</f>
        <v>0</v>
      </c>
      <c r="H84" s="170"/>
      <c r="I84" s="170">
        <f>SUM(I85:I99)</f>
        <v>0</v>
      </c>
      <c r="J84" s="170"/>
      <c r="K84" s="170">
        <f>SUM(K85:K99)</f>
        <v>0</v>
      </c>
      <c r="L84" s="170"/>
      <c r="M84" s="170">
        <f>SUM(M85:M99)</f>
        <v>0</v>
      </c>
      <c r="N84" s="170"/>
      <c r="O84" s="170">
        <f>SUM(O85:O99)</f>
        <v>7.3600000000000012</v>
      </c>
      <c r="P84" s="170"/>
      <c r="Q84" s="171">
        <f>SUM(Q85:Q99)</f>
        <v>0</v>
      </c>
      <c r="R84" s="165"/>
      <c r="S84" s="165"/>
      <c r="T84" s="165"/>
      <c r="U84" s="165"/>
      <c r="V84" s="165">
        <f>SUM(V85:V99)</f>
        <v>53.21</v>
      </c>
      <c r="W84" s="165"/>
      <c r="X84" s="165"/>
      <c r="AG84" t="s">
        <v>173</v>
      </c>
    </row>
    <row r="85" spans="1:60" outlineLevel="1">
      <c r="A85" s="172">
        <v>24</v>
      </c>
      <c r="B85" s="173" t="s">
        <v>542</v>
      </c>
      <c r="C85" s="182" t="s">
        <v>543</v>
      </c>
      <c r="D85" s="174" t="s">
        <v>219</v>
      </c>
      <c r="E85" s="175">
        <v>36.18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0.12053</v>
      </c>
      <c r="O85" s="177">
        <f>ROUND(E85*N85,2)</f>
        <v>4.3600000000000003</v>
      </c>
      <c r="P85" s="177">
        <v>0</v>
      </c>
      <c r="Q85" s="178">
        <f>ROUND(E85*P85,2)</f>
        <v>0</v>
      </c>
      <c r="R85" s="159"/>
      <c r="S85" s="159" t="s">
        <v>177</v>
      </c>
      <c r="T85" s="159" t="s">
        <v>178</v>
      </c>
      <c r="U85" s="159">
        <v>1.131</v>
      </c>
      <c r="V85" s="159">
        <f>ROUND(E85*U85,2)</f>
        <v>40.92</v>
      </c>
      <c r="W85" s="159"/>
      <c r="X85" s="159" t="s">
        <v>213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183" t="s">
        <v>552</v>
      </c>
      <c r="D86" s="163"/>
      <c r="E86" s="164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187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183" t="s">
        <v>692</v>
      </c>
      <c r="D87" s="163"/>
      <c r="E87" s="164">
        <v>36.18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187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>
      <c r="A88" s="172">
        <v>25</v>
      </c>
      <c r="B88" s="173" t="s">
        <v>545</v>
      </c>
      <c r="C88" s="182" t="s">
        <v>546</v>
      </c>
      <c r="D88" s="174" t="s">
        <v>219</v>
      </c>
      <c r="E88" s="175">
        <v>180.9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3.6999999999999999E-4</v>
      </c>
      <c r="O88" s="177">
        <f>ROUND(E88*N88,2)</f>
        <v>7.0000000000000007E-2</v>
      </c>
      <c r="P88" s="177">
        <v>0</v>
      </c>
      <c r="Q88" s="178">
        <f>ROUND(E88*P88,2)</f>
        <v>0</v>
      </c>
      <c r="R88" s="159"/>
      <c r="S88" s="159" t="s">
        <v>177</v>
      </c>
      <c r="T88" s="159" t="s">
        <v>178</v>
      </c>
      <c r="U88" s="159">
        <v>0</v>
      </c>
      <c r="V88" s="159">
        <f>ROUND(E88*U88,2)</f>
        <v>0</v>
      </c>
      <c r="W88" s="159"/>
      <c r="X88" s="159" t="s">
        <v>213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214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83" t="s">
        <v>683</v>
      </c>
      <c r="D89" s="163"/>
      <c r="E89" s="164">
        <v>180.9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187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>
      <c r="A90" s="172">
        <v>26</v>
      </c>
      <c r="B90" s="173" t="s">
        <v>547</v>
      </c>
      <c r="C90" s="182" t="s">
        <v>548</v>
      </c>
      <c r="D90" s="174" t="s">
        <v>219</v>
      </c>
      <c r="E90" s="175">
        <v>180.9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8">
        <f>ROUND(E90*P90,2)</f>
        <v>0</v>
      </c>
      <c r="R90" s="159"/>
      <c r="S90" s="159" t="s">
        <v>177</v>
      </c>
      <c r="T90" s="159" t="s">
        <v>178</v>
      </c>
      <c r="U90" s="159">
        <v>0</v>
      </c>
      <c r="V90" s="159">
        <f>ROUND(E90*U90,2)</f>
        <v>0</v>
      </c>
      <c r="W90" s="159"/>
      <c r="X90" s="159" t="s">
        <v>213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83" t="s">
        <v>683</v>
      </c>
      <c r="D91" s="163"/>
      <c r="E91" s="164">
        <v>180.9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187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72">
        <v>27</v>
      </c>
      <c r="B92" s="173" t="s">
        <v>549</v>
      </c>
      <c r="C92" s="182" t="s">
        <v>550</v>
      </c>
      <c r="D92" s="174" t="s">
        <v>219</v>
      </c>
      <c r="E92" s="175">
        <v>36.18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8.1000000000000003E-2</v>
      </c>
      <c r="O92" s="177">
        <f>ROUND(E92*N92,2)</f>
        <v>2.93</v>
      </c>
      <c r="P92" s="177">
        <v>0</v>
      </c>
      <c r="Q92" s="178">
        <f>ROUND(E92*P92,2)</f>
        <v>0</v>
      </c>
      <c r="R92" s="159"/>
      <c r="S92" s="159" t="s">
        <v>177</v>
      </c>
      <c r="T92" s="159" t="s">
        <v>178</v>
      </c>
      <c r="U92" s="159">
        <v>0</v>
      </c>
      <c r="V92" s="159">
        <f>ROUND(E92*U92,2)</f>
        <v>0</v>
      </c>
      <c r="W92" s="159"/>
      <c r="X92" s="159" t="s">
        <v>258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551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83" t="s">
        <v>552</v>
      </c>
      <c r="D93" s="163"/>
      <c r="E93" s="164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187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83" t="s">
        <v>692</v>
      </c>
      <c r="D94" s="163"/>
      <c r="E94" s="164">
        <v>36.18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187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83" t="s">
        <v>554</v>
      </c>
      <c r="D95" s="163"/>
      <c r="E95" s="164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187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72">
        <v>28</v>
      </c>
      <c r="B96" s="173" t="s">
        <v>555</v>
      </c>
      <c r="C96" s="182" t="s">
        <v>556</v>
      </c>
      <c r="D96" s="174" t="s">
        <v>253</v>
      </c>
      <c r="E96" s="175">
        <v>7.3582900000000002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8">
        <f>ROUND(E96*P96,2)</f>
        <v>0</v>
      </c>
      <c r="R96" s="159"/>
      <c r="S96" s="159" t="s">
        <v>177</v>
      </c>
      <c r="T96" s="159" t="s">
        <v>178</v>
      </c>
      <c r="U96" s="159">
        <v>1.67</v>
      </c>
      <c r="V96" s="159">
        <f>ROUND(E96*U96,2)</f>
        <v>12.29</v>
      </c>
      <c r="W96" s="159"/>
      <c r="X96" s="159" t="s">
        <v>213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373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183" t="s">
        <v>395</v>
      </c>
      <c r="D97" s="163"/>
      <c r="E97" s="164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187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183" t="s">
        <v>724</v>
      </c>
      <c r="D98" s="163"/>
      <c r="E98" s="164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187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7"/>
      <c r="B99" s="158"/>
      <c r="C99" s="183" t="s">
        <v>725</v>
      </c>
      <c r="D99" s="163"/>
      <c r="E99" s="164">
        <v>7.36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187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5.5">
      <c r="A100" s="166" t="s">
        <v>172</v>
      </c>
      <c r="B100" s="167" t="s">
        <v>129</v>
      </c>
      <c r="C100" s="181" t="s">
        <v>130</v>
      </c>
      <c r="D100" s="168"/>
      <c r="E100" s="169"/>
      <c r="F100" s="170"/>
      <c r="G100" s="170">
        <f>SUMIF(AG101:AG112,"&lt;&gt;NOR",G101:G112)</f>
        <v>0</v>
      </c>
      <c r="H100" s="170"/>
      <c r="I100" s="170">
        <f>SUM(I101:I112)</f>
        <v>0</v>
      </c>
      <c r="J100" s="170"/>
      <c r="K100" s="170">
        <f>SUM(K101:K112)</f>
        <v>0</v>
      </c>
      <c r="L100" s="170"/>
      <c r="M100" s="170">
        <f>SUM(M101:M112)</f>
        <v>0</v>
      </c>
      <c r="N100" s="170"/>
      <c r="O100" s="170">
        <f>SUM(O101:O112)</f>
        <v>0</v>
      </c>
      <c r="P100" s="170"/>
      <c r="Q100" s="171">
        <f>SUM(Q101:Q112)</f>
        <v>0</v>
      </c>
      <c r="R100" s="165"/>
      <c r="S100" s="165"/>
      <c r="T100" s="165"/>
      <c r="U100" s="165"/>
      <c r="V100" s="165">
        <f>SUM(V101:V112)</f>
        <v>0</v>
      </c>
      <c r="W100" s="165"/>
      <c r="X100" s="165"/>
      <c r="AG100" t="s">
        <v>173</v>
      </c>
    </row>
    <row r="101" spans="1:60" outlineLevel="1">
      <c r="A101" s="172">
        <v>29</v>
      </c>
      <c r="B101" s="173" t="s">
        <v>574</v>
      </c>
      <c r="C101" s="182" t="s">
        <v>575</v>
      </c>
      <c r="D101" s="174" t="s">
        <v>299</v>
      </c>
      <c r="E101" s="175">
        <v>14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8">
        <f>ROUND(E101*P101,2)</f>
        <v>0</v>
      </c>
      <c r="R101" s="159"/>
      <c r="S101" s="159" t="s">
        <v>177</v>
      </c>
      <c r="T101" s="159" t="s">
        <v>178</v>
      </c>
      <c r="U101" s="159">
        <v>0</v>
      </c>
      <c r="V101" s="159">
        <f>ROUND(E101*U101,2)</f>
        <v>0</v>
      </c>
      <c r="W101" s="159"/>
      <c r="X101" s="159" t="s">
        <v>213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268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249" t="s">
        <v>576</v>
      </c>
      <c r="D102" s="250"/>
      <c r="E102" s="250"/>
      <c r="F102" s="250"/>
      <c r="G102" s="250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>
      <c r="A103" s="157"/>
      <c r="B103" s="158"/>
      <c r="C103" s="272" t="s">
        <v>577</v>
      </c>
      <c r="D103" s="273"/>
      <c r="E103" s="273"/>
      <c r="F103" s="273"/>
      <c r="G103" s="273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79" t="str">
        <f>C103</f>
        <v>-	Zkontrolovat a znovu letovat napojení trubky chrliče na žlab. Zkontrolovat stav dekoru a těsnost trubky</v>
      </c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272" t="s">
        <v>578</v>
      </c>
      <c r="D104" s="273"/>
      <c r="E104" s="273"/>
      <c r="F104" s="273"/>
      <c r="G104" s="273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183" t="s">
        <v>726</v>
      </c>
      <c r="D105" s="163"/>
      <c r="E105" s="164">
        <v>14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187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72">
        <v>30</v>
      </c>
      <c r="B106" s="173" t="s">
        <v>603</v>
      </c>
      <c r="C106" s="182" t="s">
        <v>604</v>
      </c>
      <c r="D106" s="174" t="s">
        <v>299</v>
      </c>
      <c r="E106" s="175">
        <v>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8">
        <f>ROUND(E106*P106,2)</f>
        <v>0</v>
      </c>
      <c r="R106" s="159"/>
      <c r="S106" s="159" t="s">
        <v>177</v>
      </c>
      <c r="T106" s="159" t="s">
        <v>178</v>
      </c>
      <c r="U106" s="159">
        <v>0</v>
      </c>
      <c r="V106" s="159">
        <f>ROUND(E106*U106,2)</f>
        <v>0</v>
      </c>
      <c r="W106" s="159"/>
      <c r="X106" s="159" t="s">
        <v>213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268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>
      <c r="A107" s="157"/>
      <c r="B107" s="158"/>
      <c r="C107" s="249" t="s">
        <v>605</v>
      </c>
      <c r="D107" s="250"/>
      <c r="E107" s="250"/>
      <c r="F107" s="250"/>
      <c r="G107" s="250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182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79" t="str">
        <f>C107</f>
        <v>-	V rámci opravy dlažby v objektu kolonády budou opraveny poškozené kamenické prvky, resp. lemy zádlažby a schodišť kolonády</v>
      </c>
      <c r="BB107" s="150"/>
      <c r="BC107" s="150"/>
      <c r="BD107" s="150"/>
      <c r="BE107" s="150"/>
      <c r="BF107" s="150"/>
      <c r="BG107" s="150"/>
      <c r="BH107" s="150"/>
    </row>
    <row r="108" spans="1:60" ht="22.5" outlineLevel="1">
      <c r="A108" s="157"/>
      <c r="B108" s="158"/>
      <c r="C108" s="272" t="s">
        <v>606</v>
      </c>
      <c r="D108" s="273"/>
      <c r="E108" s="273"/>
      <c r="F108" s="273"/>
      <c r="G108" s="273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182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79" t="str">
        <f>C108</f>
        <v>-	Prvky budou plošně nahrubo očištěny nasucho a následně na mokro vlažnou vodou z dolních partií směrem vzhůru</v>
      </c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272" t="s">
        <v>607</v>
      </c>
      <c r="D109" s="273"/>
      <c r="E109" s="273"/>
      <c r="F109" s="273"/>
      <c r="G109" s="273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182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33.75" outlineLevel="1">
      <c r="A110" s="157"/>
      <c r="B110" s="158"/>
      <c r="C110" s="272" t="s">
        <v>608</v>
      </c>
      <c r="D110" s="273"/>
      <c r="E110" s="273"/>
      <c r="F110" s="273"/>
      <c r="G110" s="273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182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79" t="str">
        <f>C110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7"/>
      <c r="B111" s="158"/>
      <c r="C111" s="272" t="s">
        <v>609</v>
      </c>
      <c r="D111" s="273"/>
      <c r="E111" s="273"/>
      <c r="F111" s="273"/>
      <c r="G111" s="273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57"/>
      <c r="B112" s="158"/>
      <c r="C112" s="183" t="s">
        <v>721</v>
      </c>
      <c r="D112" s="163"/>
      <c r="E112" s="164">
        <v>3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187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>
      <c r="A113" s="166" t="s">
        <v>172</v>
      </c>
      <c r="B113" s="167" t="s">
        <v>133</v>
      </c>
      <c r="C113" s="181" t="s">
        <v>134</v>
      </c>
      <c r="D113" s="168"/>
      <c r="E113" s="169"/>
      <c r="F113" s="170"/>
      <c r="G113" s="170">
        <f>SUMIF(AG114:AG154,"&lt;&gt;NOR",G114:G154)</f>
        <v>0</v>
      </c>
      <c r="H113" s="170"/>
      <c r="I113" s="170">
        <f>SUM(I114:I154)</f>
        <v>0</v>
      </c>
      <c r="J113" s="170"/>
      <c r="K113" s="170">
        <f>SUM(K114:K154)</f>
        <v>0</v>
      </c>
      <c r="L113" s="170"/>
      <c r="M113" s="170">
        <f>SUM(M114:M154)</f>
        <v>0</v>
      </c>
      <c r="N113" s="170"/>
      <c r="O113" s="170">
        <f>SUM(O114:O154)</f>
        <v>2.5800000000000005</v>
      </c>
      <c r="P113" s="170"/>
      <c r="Q113" s="171">
        <f>SUM(Q114:Q154)</f>
        <v>0</v>
      </c>
      <c r="R113" s="165"/>
      <c r="S113" s="165"/>
      <c r="T113" s="165"/>
      <c r="U113" s="165"/>
      <c r="V113" s="165">
        <f>SUM(V114:V154)</f>
        <v>470.38</v>
      </c>
      <c r="W113" s="165"/>
      <c r="X113" s="165"/>
      <c r="AG113" t="s">
        <v>173</v>
      </c>
    </row>
    <row r="114" spans="1:60" outlineLevel="1">
      <c r="A114" s="172">
        <v>31</v>
      </c>
      <c r="B114" s="173" t="s">
        <v>611</v>
      </c>
      <c r="C114" s="182" t="s">
        <v>612</v>
      </c>
      <c r="D114" s="174" t="s">
        <v>219</v>
      </c>
      <c r="E114" s="175">
        <v>62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8">
        <f>ROUND(E114*P114,2)</f>
        <v>0</v>
      </c>
      <c r="R114" s="159"/>
      <c r="S114" s="159" t="s">
        <v>177</v>
      </c>
      <c r="T114" s="159" t="s">
        <v>178</v>
      </c>
      <c r="U114" s="159">
        <v>0.43</v>
      </c>
      <c r="V114" s="159">
        <f>ROUND(E114*U114,2)</f>
        <v>26.66</v>
      </c>
      <c r="W114" s="159"/>
      <c r="X114" s="159" t="s">
        <v>213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268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7"/>
      <c r="B115" s="158"/>
      <c r="C115" s="183" t="s">
        <v>613</v>
      </c>
      <c r="D115" s="163"/>
      <c r="E115" s="164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>
      <c r="A116" s="157"/>
      <c r="B116" s="158"/>
      <c r="C116" s="183" t="s">
        <v>614</v>
      </c>
      <c r="D116" s="163"/>
      <c r="E116" s="164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57"/>
      <c r="B117" s="158"/>
      <c r="C117" s="183" t="s">
        <v>727</v>
      </c>
      <c r="D117" s="163"/>
      <c r="E117" s="164">
        <v>62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187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>
      <c r="A118" s="172">
        <v>32</v>
      </c>
      <c r="B118" s="173" t="s">
        <v>616</v>
      </c>
      <c r="C118" s="182" t="s">
        <v>617</v>
      </c>
      <c r="D118" s="174" t="s">
        <v>219</v>
      </c>
      <c r="E118" s="175">
        <v>62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1.0000000000000001E-5</v>
      </c>
      <c r="O118" s="177">
        <f>ROUND(E118*N118,2)</f>
        <v>0</v>
      </c>
      <c r="P118" s="177">
        <v>0</v>
      </c>
      <c r="Q118" s="178">
        <f>ROUND(E118*P118,2)</f>
        <v>0</v>
      </c>
      <c r="R118" s="159"/>
      <c r="S118" s="159" t="s">
        <v>177</v>
      </c>
      <c r="T118" s="159" t="s">
        <v>178</v>
      </c>
      <c r="U118" s="159">
        <v>7.1999999999999995E-2</v>
      </c>
      <c r="V118" s="159">
        <f>ROUND(E118*U118,2)</f>
        <v>4.46</v>
      </c>
      <c r="W118" s="159"/>
      <c r="X118" s="159" t="s">
        <v>213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268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83" t="s">
        <v>613</v>
      </c>
      <c r="D119" s="163"/>
      <c r="E119" s="164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>
      <c r="A120" s="157"/>
      <c r="B120" s="158"/>
      <c r="C120" s="183" t="s">
        <v>614</v>
      </c>
      <c r="D120" s="163"/>
      <c r="E120" s="164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7"/>
      <c r="B121" s="158"/>
      <c r="C121" s="183" t="s">
        <v>727</v>
      </c>
      <c r="D121" s="163"/>
      <c r="E121" s="164">
        <v>62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187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>
      <c r="A122" s="172">
        <v>33</v>
      </c>
      <c r="B122" s="173" t="s">
        <v>618</v>
      </c>
      <c r="C122" s="182" t="s">
        <v>619</v>
      </c>
      <c r="D122" s="174" t="s">
        <v>219</v>
      </c>
      <c r="E122" s="175">
        <v>620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2.1299999999999999E-3</v>
      </c>
      <c r="O122" s="177">
        <f>ROUND(E122*N122,2)</f>
        <v>1.32</v>
      </c>
      <c r="P122" s="177">
        <v>0</v>
      </c>
      <c r="Q122" s="178">
        <f>ROUND(E122*P122,2)</f>
        <v>0</v>
      </c>
      <c r="R122" s="159"/>
      <c r="S122" s="159" t="s">
        <v>177</v>
      </c>
      <c r="T122" s="159" t="s">
        <v>178</v>
      </c>
      <c r="U122" s="159">
        <v>0.1787</v>
      </c>
      <c r="V122" s="159">
        <f>ROUND(E122*U122,2)</f>
        <v>110.79</v>
      </c>
      <c r="W122" s="159"/>
      <c r="X122" s="159" t="s">
        <v>213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268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>
      <c r="A123" s="157"/>
      <c r="B123" s="158"/>
      <c r="C123" s="249" t="s">
        <v>620</v>
      </c>
      <c r="D123" s="250"/>
      <c r="E123" s="250"/>
      <c r="F123" s="250"/>
      <c r="G123" s="25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79" t="str">
        <f>C123</f>
        <v>Bude provedeno odstranění prachu, nečistot a mastnot oplachem vysokotlakou čistou vodou s přídavkem odmašťovacího detergentu (tlak min. 200 bar), dle ISO 8501-1.</v>
      </c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7"/>
      <c r="B124" s="158"/>
      <c r="C124" s="183" t="s">
        <v>613</v>
      </c>
      <c r="D124" s="163"/>
      <c r="E124" s="164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187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/>
      <c r="B125" s="158"/>
      <c r="C125" s="183" t="s">
        <v>728</v>
      </c>
      <c r="D125" s="163"/>
      <c r="E125" s="164">
        <v>620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72">
        <v>34</v>
      </c>
      <c r="B126" s="173" t="s">
        <v>622</v>
      </c>
      <c r="C126" s="182" t="s">
        <v>623</v>
      </c>
      <c r="D126" s="174" t="s">
        <v>219</v>
      </c>
      <c r="E126" s="175">
        <v>620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8">
        <f>ROUND(E126*P126,2)</f>
        <v>0</v>
      </c>
      <c r="R126" s="159"/>
      <c r="S126" s="159" t="s">
        <v>177</v>
      </c>
      <c r="T126" s="159" t="s">
        <v>178</v>
      </c>
      <c r="U126" s="159">
        <v>0</v>
      </c>
      <c r="V126" s="159">
        <f>ROUND(E126*U126,2)</f>
        <v>0</v>
      </c>
      <c r="W126" s="159"/>
      <c r="X126" s="159" t="s">
        <v>213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268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57"/>
      <c r="B127" s="158"/>
      <c r="C127" s="183" t="s">
        <v>613</v>
      </c>
      <c r="D127" s="163"/>
      <c r="E127" s="164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187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7"/>
      <c r="B128" s="158"/>
      <c r="C128" s="183" t="s">
        <v>728</v>
      </c>
      <c r="D128" s="163"/>
      <c r="E128" s="164">
        <v>620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187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72">
        <v>35</v>
      </c>
      <c r="B129" s="173" t="s">
        <v>624</v>
      </c>
      <c r="C129" s="182" t="s">
        <v>625</v>
      </c>
      <c r="D129" s="174" t="s">
        <v>219</v>
      </c>
      <c r="E129" s="175">
        <v>62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4.0000000000000002E-4</v>
      </c>
      <c r="O129" s="177">
        <f>ROUND(E129*N129,2)</f>
        <v>0.02</v>
      </c>
      <c r="P129" s="177">
        <v>0</v>
      </c>
      <c r="Q129" s="178">
        <f>ROUND(E129*P129,2)</f>
        <v>0</v>
      </c>
      <c r="R129" s="159"/>
      <c r="S129" s="159" t="s">
        <v>177</v>
      </c>
      <c r="T129" s="159" t="s">
        <v>178</v>
      </c>
      <c r="U129" s="159">
        <v>0.30599999999999999</v>
      </c>
      <c r="V129" s="159">
        <f>ROUND(E129*U129,2)</f>
        <v>18.97</v>
      </c>
      <c r="W129" s="159"/>
      <c r="X129" s="159" t="s">
        <v>213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268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7"/>
      <c r="B130" s="158"/>
      <c r="C130" s="249" t="s">
        <v>626</v>
      </c>
      <c r="D130" s="250"/>
      <c r="E130" s="250"/>
      <c r="F130" s="250"/>
      <c r="G130" s="250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272" t="s">
        <v>627</v>
      </c>
      <c r="D131" s="273"/>
      <c r="E131" s="273"/>
      <c r="F131" s="273"/>
      <c r="G131" s="273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45" outlineLevel="1">
      <c r="A132" s="157"/>
      <c r="B132" s="158"/>
      <c r="C132" s="272" t="s">
        <v>628</v>
      </c>
      <c r="D132" s="273"/>
      <c r="E132" s="273"/>
      <c r="F132" s="273"/>
      <c r="G132" s="273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79" t="str">
        <f>C132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57"/>
      <c r="B133" s="158"/>
      <c r="C133" s="272" t="s">
        <v>629</v>
      </c>
      <c r="D133" s="273"/>
      <c r="E133" s="273"/>
      <c r="F133" s="273"/>
      <c r="G133" s="273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45" outlineLevel="1">
      <c r="A134" s="157"/>
      <c r="B134" s="158"/>
      <c r="C134" s="272" t="s">
        <v>630</v>
      </c>
      <c r="D134" s="273"/>
      <c r="E134" s="273"/>
      <c r="F134" s="273"/>
      <c r="G134" s="273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79" t="str">
        <f>C134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272" t="s">
        <v>631</v>
      </c>
      <c r="D135" s="273"/>
      <c r="E135" s="273"/>
      <c r="F135" s="273"/>
      <c r="G135" s="273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>
      <c r="A136" s="157"/>
      <c r="B136" s="158"/>
      <c r="C136" s="272" t="s">
        <v>632</v>
      </c>
      <c r="D136" s="273"/>
      <c r="E136" s="273"/>
      <c r="F136" s="273"/>
      <c r="G136" s="273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79" t="str">
        <f>C136</f>
        <v>Produkty umožňují požadovat záruku v délce 5 let při obecné životnosti nátěrů okolo 20 let. Předpokladem záruky je:</v>
      </c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57"/>
      <c r="B137" s="158"/>
      <c r="C137" s="272" t="s">
        <v>633</v>
      </c>
      <c r="D137" s="273"/>
      <c r="E137" s="273"/>
      <c r="F137" s="273"/>
      <c r="G137" s="273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>
      <c r="A138" s="157"/>
      <c r="B138" s="158"/>
      <c r="C138" s="272" t="s">
        <v>634</v>
      </c>
      <c r="D138" s="273"/>
      <c r="E138" s="273"/>
      <c r="F138" s="273"/>
      <c r="G138" s="273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182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272" t="s">
        <v>635</v>
      </c>
      <c r="D139" s="273"/>
      <c r="E139" s="273"/>
      <c r="F139" s="273"/>
      <c r="G139" s="273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57"/>
      <c r="B140" s="158"/>
      <c r="C140" s="272" t="s">
        <v>636</v>
      </c>
      <c r="D140" s="273"/>
      <c r="E140" s="273"/>
      <c r="F140" s="273"/>
      <c r="G140" s="273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7"/>
      <c r="B141" s="158"/>
      <c r="C141" s="183" t="s">
        <v>613</v>
      </c>
      <c r="D141" s="163"/>
      <c r="E141" s="164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187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>
      <c r="A142" s="157"/>
      <c r="B142" s="158"/>
      <c r="C142" s="183" t="s">
        <v>614</v>
      </c>
      <c r="D142" s="163"/>
      <c r="E142" s="164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187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57"/>
      <c r="B143" s="158"/>
      <c r="C143" s="183" t="s">
        <v>727</v>
      </c>
      <c r="D143" s="163"/>
      <c r="E143" s="164">
        <v>62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187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>
      <c r="A144" s="172">
        <v>36</v>
      </c>
      <c r="B144" s="173" t="s">
        <v>637</v>
      </c>
      <c r="C144" s="182" t="s">
        <v>638</v>
      </c>
      <c r="D144" s="174" t="s">
        <v>219</v>
      </c>
      <c r="E144" s="175">
        <v>260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2.1299999999999999E-3</v>
      </c>
      <c r="O144" s="177">
        <f>ROUND(E144*N144,2)</f>
        <v>0.55000000000000004</v>
      </c>
      <c r="P144" s="177">
        <v>0</v>
      </c>
      <c r="Q144" s="178">
        <f>ROUND(E144*P144,2)</f>
        <v>0</v>
      </c>
      <c r="R144" s="159"/>
      <c r="S144" s="159" t="s">
        <v>177</v>
      </c>
      <c r="T144" s="159" t="s">
        <v>178</v>
      </c>
      <c r="U144" s="159">
        <v>0.1787</v>
      </c>
      <c r="V144" s="159">
        <f>ROUND(E144*U144,2)</f>
        <v>46.46</v>
      </c>
      <c r="W144" s="159"/>
      <c r="X144" s="159" t="s">
        <v>213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268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>
      <c r="A145" s="157"/>
      <c r="B145" s="158"/>
      <c r="C145" s="249" t="s">
        <v>620</v>
      </c>
      <c r="D145" s="250"/>
      <c r="E145" s="250"/>
      <c r="F145" s="250"/>
      <c r="G145" s="250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182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79" t="str">
        <f>C145</f>
        <v>Bude provedeno odstranění prachu, nečistot a mastnot oplachem vysokotlakou čistou vodou s přídavkem odmašťovacího detergentu (tlak min. 200 bar), dle ISO 8501-1.</v>
      </c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57"/>
      <c r="B146" s="158"/>
      <c r="C146" s="183" t="s">
        <v>639</v>
      </c>
      <c r="D146" s="163"/>
      <c r="E146" s="164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187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183" t="s">
        <v>729</v>
      </c>
      <c r="D147" s="163"/>
      <c r="E147" s="164">
        <v>260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187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>
      <c r="A148" s="172">
        <v>37</v>
      </c>
      <c r="B148" s="173" t="s">
        <v>641</v>
      </c>
      <c r="C148" s="182" t="s">
        <v>642</v>
      </c>
      <c r="D148" s="174" t="s">
        <v>219</v>
      </c>
      <c r="E148" s="175">
        <v>260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2.1299999999999999E-3</v>
      </c>
      <c r="O148" s="177">
        <f>ROUND(E148*N148,2)</f>
        <v>0.55000000000000004</v>
      </c>
      <c r="P148" s="177">
        <v>0</v>
      </c>
      <c r="Q148" s="178">
        <f>ROUND(E148*P148,2)</f>
        <v>0</v>
      </c>
      <c r="R148" s="159"/>
      <c r="S148" s="159" t="s">
        <v>177</v>
      </c>
      <c r="T148" s="159" t="s">
        <v>178</v>
      </c>
      <c r="U148" s="159">
        <v>0.1787</v>
      </c>
      <c r="V148" s="159">
        <f>ROUND(E148*U148,2)</f>
        <v>46.46</v>
      </c>
      <c r="W148" s="159"/>
      <c r="X148" s="159" t="s">
        <v>213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268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>
      <c r="A149" s="157"/>
      <c r="B149" s="158"/>
      <c r="C149" s="249" t="s">
        <v>620</v>
      </c>
      <c r="D149" s="250"/>
      <c r="E149" s="250"/>
      <c r="F149" s="250"/>
      <c r="G149" s="250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79" t="str">
        <f>C149</f>
        <v>Bude provedeno odstranění prachu, nečistot a mastnot oplachem vysokotlakou čistou vodou s přídavkem odmašťovacího detergentu (tlak min. 200 bar), dle ISO 8501-1.</v>
      </c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57"/>
      <c r="B150" s="158"/>
      <c r="C150" s="183" t="s">
        <v>639</v>
      </c>
      <c r="D150" s="163"/>
      <c r="E150" s="164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187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183" t="s">
        <v>729</v>
      </c>
      <c r="D151" s="163"/>
      <c r="E151" s="164">
        <v>260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187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>
      <c r="A152" s="172">
        <v>38</v>
      </c>
      <c r="B152" s="173" t="s">
        <v>644</v>
      </c>
      <c r="C152" s="182" t="s">
        <v>645</v>
      </c>
      <c r="D152" s="174" t="s">
        <v>219</v>
      </c>
      <c r="E152" s="175">
        <v>260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5.4000000000000001E-4</v>
      </c>
      <c r="O152" s="177">
        <f>ROUND(E152*N152,2)</f>
        <v>0.14000000000000001</v>
      </c>
      <c r="P152" s="177">
        <v>0</v>
      </c>
      <c r="Q152" s="178">
        <f>ROUND(E152*P152,2)</f>
        <v>0</v>
      </c>
      <c r="R152" s="159"/>
      <c r="S152" s="159" t="s">
        <v>177</v>
      </c>
      <c r="T152" s="159" t="s">
        <v>178</v>
      </c>
      <c r="U152" s="159">
        <v>0.83299999999999996</v>
      </c>
      <c r="V152" s="159">
        <f>ROUND(E152*U152,2)</f>
        <v>216.58</v>
      </c>
      <c r="W152" s="159"/>
      <c r="X152" s="159" t="s">
        <v>213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268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7"/>
      <c r="B153" s="158"/>
      <c r="C153" s="183" t="s">
        <v>639</v>
      </c>
      <c r="D153" s="163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7"/>
      <c r="B154" s="158"/>
      <c r="C154" s="183" t="s">
        <v>729</v>
      </c>
      <c r="D154" s="163"/>
      <c r="E154" s="164">
        <v>260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>
      <c r="A155" s="166" t="s">
        <v>172</v>
      </c>
      <c r="B155" s="167" t="s">
        <v>141</v>
      </c>
      <c r="C155" s="181" t="s">
        <v>142</v>
      </c>
      <c r="D155" s="168"/>
      <c r="E155" s="169"/>
      <c r="F155" s="170"/>
      <c r="G155" s="170">
        <f>SUMIF(AG156:AG172,"&lt;&gt;NOR",G156:G172)</f>
        <v>0</v>
      </c>
      <c r="H155" s="170"/>
      <c r="I155" s="170">
        <f>SUM(I156:I172)</f>
        <v>0</v>
      </c>
      <c r="J155" s="170"/>
      <c r="K155" s="170">
        <f>SUM(K156:K172)</f>
        <v>0</v>
      </c>
      <c r="L155" s="170"/>
      <c r="M155" s="170">
        <f>SUM(M156:M172)</f>
        <v>0</v>
      </c>
      <c r="N155" s="170"/>
      <c r="O155" s="170">
        <f>SUM(O156:O172)</f>
        <v>0</v>
      </c>
      <c r="P155" s="170"/>
      <c r="Q155" s="171">
        <f>SUM(Q156:Q172)</f>
        <v>0</v>
      </c>
      <c r="R155" s="165"/>
      <c r="S155" s="165"/>
      <c r="T155" s="165"/>
      <c r="U155" s="165"/>
      <c r="V155" s="165">
        <f>SUM(V156:V172)</f>
        <v>18.419999999999998</v>
      </c>
      <c r="W155" s="165"/>
      <c r="X155" s="165"/>
      <c r="AG155" t="s">
        <v>173</v>
      </c>
    </row>
    <row r="156" spans="1:60" outlineLevel="1">
      <c r="A156" s="172">
        <v>39</v>
      </c>
      <c r="B156" s="173" t="s">
        <v>646</v>
      </c>
      <c r="C156" s="182" t="s">
        <v>647</v>
      </c>
      <c r="D156" s="174" t="s">
        <v>253</v>
      </c>
      <c r="E156" s="175">
        <v>12.86351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8">
        <f>ROUND(E156*P156,2)</f>
        <v>0</v>
      </c>
      <c r="R156" s="159"/>
      <c r="S156" s="159" t="s">
        <v>177</v>
      </c>
      <c r="T156" s="159" t="s">
        <v>178</v>
      </c>
      <c r="U156" s="159">
        <v>0.49</v>
      </c>
      <c r="V156" s="159">
        <f>ROUND(E156*U156,2)</f>
        <v>6.3</v>
      </c>
      <c r="W156" s="159"/>
      <c r="X156" s="159" t="s">
        <v>213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657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7"/>
      <c r="B157" s="158"/>
      <c r="C157" s="249" t="s">
        <v>648</v>
      </c>
      <c r="D157" s="250"/>
      <c r="E157" s="250"/>
      <c r="F157" s="250"/>
      <c r="G157" s="250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182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>
      <c r="A158" s="157"/>
      <c r="B158" s="158"/>
      <c r="C158" s="183" t="s">
        <v>658</v>
      </c>
      <c r="D158" s="163"/>
      <c r="E158" s="164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187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57"/>
      <c r="B159" s="158"/>
      <c r="C159" s="183" t="s">
        <v>730</v>
      </c>
      <c r="D159" s="163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187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57"/>
      <c r="B160" s="158"/>
      <c r="C160" s="183" t="s">
        <v>731</v>
      </c>
      <c r="D160" s="163"/>
      <c r="E160" s="164">
        <v>12.86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72">
        <v>40</v>
      </c>
      <c r="B161" s="173" t="s">
        <v>650</v>
      </c>
      <c r="C161" s="182" t="s">
        <v>651</v>
      </c>
      <c r="D161" s="174" t="s">
        <v>253</v>
      </c>
      <c r="E161" s="175">
        <v>257.27024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8">
        <f>ROUND(E161*P161,2)</f>
        <v>0</v>
      </c>
      <c r="R161" s="159"/>
      <c r="S161" s="159" t="s">
        <v>177</v>
      </c>
      <c r="T161" s="159" t="s">
        <v>178</v>
      </c>
      <c r="U161" s="159">
        <v>0</v>
      </c>
      <c r="V161" s="159">
        <f>ROUND(E161*U161,2)</f>
        <v>0</v>
      </c>
      <c r="W161" s="159"/>
      <c r="X161" s="159" t="s">
        <v>213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657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>
      <c r="A162" s="157"/>
      <c r="B162" s="158"/>
      <c r="C162" s="183" t="s">
        <v>658</v>
      </c>
      <c r="D162" s="163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187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7"/>
      <c r="B163" s="158"/>
      <c r="C163" s="183" t="s">
        <v>730</v>
      </c>
      <c r="D163" s="163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187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7"/>
      <c r="B164" s="158"/>
      <c r="C164" s="183" t="s">
        <v>732</v>
      </c>
      <c r="D164" s="163"/>
      <c r="E164" s="164">
        <v>257.27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187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72">
        <v>41</v>
      </c>
      <c r="B165" s="173" t="s">
        <v>662</v>
      </c>
      <c r="C165" s="182" t="s">
        <v>663</v>
      </c>
      <c r="D165" s="174" t="s">
        <v>253</v>
      </c>
      <c r="E165" s="175">
        <v>12.86351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8">
        <f>ROUND(E165*P165,2)</f>
        <v>0</v>
      </c>
      <c r="R165" s="159"/>
      <c r="S165" s="159" t="s">
        <v>177</v>
      </c>
      <c r="T165" s="159" t="s">
        <v>178</v>
      </c>
      <c r="U165" s="159">
        <v>0.94199999999999995</v>
      </c>
      <c r="V165" s="159">
        <f>ROUND(E165*U165,2)</f>
        <v>12.12</v>
      </c>
      <c r="W165" s="159"/>
      <c r="X165" s="159" t="s">
        <v>213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657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>
      <c r="A166" s="157"/>
      <c r="B166" s="158"/>
      <c r="C166" s="183" t="s">
        <v>658</v>
      </c>
      <c r="D166" s="163"/>
      <c r="E166" s="164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187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7"/>
      <c r="B167" s="158"/>
      <c r="C167" s="183" t="s">
        <v>730</v>
      </c>
      <c r="D167" s="163"/>
      <c r="E167" s="164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187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57"/>
      <c r="B168" s="158"/>
      <c r="C168" s="183" t="s">
        <v>731</v>
      </c>
      <c r="D168" s="163"/>
      <c r="E168" s="164">
        <v>12.86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187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72">
        <v>42</v>
      </c>
      <c r="B169" s="173" t="s">
        <v>664</v>
      </c>
      <c r="C169" s="182" t="s">
        <v>665</v>
      </c>
      <c r="D169" s="174" t="s">
        <v>253</v>
      </c>
      <c r="E169" s="175">
        <v>10.29081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8">
        <f>ROUND(E169*P169,2)</f>
        <v>0</v>
      </c>
      <c r="R169" s="159"/>
      <c r="S169" s="159" t="s">
        <v>177</v>
      </c>
      <c r="T169" s="159" t="s">
        <v>178</v>
      </c>
      <c r="U169" s="159">
        <v>0</v>
      </c>
      <c r="V169" s="159">
        <f>ROUND(E169*U169,2)</f>
        <v>0</v>
      </c>
      <c r="W169" s="159"/>
      <c r="X169" s="159" t="s">
        <v>213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657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>
      <c r="A170" s="157"/>
      <c r="B170" s="158"/>
      <c r="C170" s="183" t="s">
        <v>658</v>
      </c>
      <c r="D170" s="163"/>
      <c r="E170" s="164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187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>
      <c r="A171" s="157"/>
      <c r="B171" s="158"/>
      <c r="C171" s="183" t="s">
        <v>730</v>
      </c>
      <c r="D171" s="163"/>
      <c r="E171" s="164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187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>
      <c r="A172" s="157"/>
      <c r="B172" s="158"/>
      <c r="C172" s="183" t="s">
        <v>733</v>
      </c>
      <c r="D172" s="163"/>
      <c r="E172" s="164">
        <v>10.29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187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>
      <c r="A173" s="5"/>
      <c r="B173" s="6"/>
      <c r="C173" s="184"/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AE173">
        <v>15</v>
      </c>
      <c r="AF173">
        <v>21</v>
      </c>
    </row>
    <row r="174" spans="1:60">
      <c r="A174" s="153"/>
      <c r="B174" s="154" t="s">
        <v>31</v>
      </c>
      <c r="C174" s="185"/>
      <c r="D174" s="155"/>
      <c r="E174" s="156"/>
      <c r="F174" s="156"/>
      <c r="G174" s="180">
        <f>G8+G28+G31+G38+G58+G65+G70+G84+G100+G113+G155</f>
        <v>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AE174">
        <f>SUMIF(L7:L172,AE173,G7:G172)</f>
        <v>0</v>
      </c>
      <c r="AF174">
        <f>SUMIF(L7:L172,AF173,G7:G172)</f>
        <v>0</v>
      </c>
      <c r="AG174" t="s">
        <v>206</v>
      </c>
    </row>
    <row r="175" spans="1:60">
      <c r="A175" s="5"/>
      <c r="B175" s="6"/>
      <c r="C175" s="184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60">
      <c r="A176" s="5"/>
      <c r="B176" s="6"/>
      <c r="C176" s="184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33">
      <c r="A177" s="258" t="s">
        <v>207</v>
      </c>
      <c r="B177" s="258"/>
      <c r="C177" s="259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33">
      <c r="A178" s="260"/>
      <c r="B178" s="261"/>
      <c r="C178" s="262"/>
      <c r="D178" s="261"/>
      <c r="E178" s="261"/>
      <c r="F178" s="261"/>
      <c r="G178" s="26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AG178" t="s">
        <v>208</v>
      </c>
    </row>
    <row r="179" spans="1:33">
      <c r="A179" s="264"/>
      <c r="B179" s="265"/>
      <c r="C179" s="266"/>
      <c r="D179" s="265"/>
      <c r="E179" s="265"/>
      <c r="F179" s="265"/>
      <c r="G179" s="26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33">
      <c r="A180" s="264"/>
      <c r="B180" s="265"/>
      <c r="C180" s="266"/>
      <c r="D180" s="265"/>
      <c r="E180" s="265"/>
      <c r="F180" s="265"/>
      <c r="G180" s="26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33">
      <c r="A181" s="264"/>
      <c r="B181" s="265"/>
      <c r="C181" s="266"/>
      <c r="D181" s="265"/>
      <c r="E181" s="265"/>
      <c r="F181" s="265"/>
      <c r="G181" s="26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33">
      <c r="A182" s="268"/>
      <c r="B182" s="269"/>
      <c r="C182" s="270"/>
      <c r="D182" s="269"/>
      <c r="E182" s="269"/>
      <c r="F182" s="269"/>
      <c r="G182" s="27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33">
      <c r="A183" s="5"/>
      <c r="B183" s="6"/>
      <c r="C183" s="184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33">
      <c r="C184" s="186"/>
      <c r="D184" s="141"/>
      <c r="AG184" t="s">
        <v>209</v>
      </c>
    </row>
    <row r="185" spans="1:33">
      <c r="D185" s="141"/>
    </row>
    <row r="186" spans="1:33">
      <c r="D186" s="141"/>
    </row>
    <row r="187" spans="1:33">
      <c r="D187" s="141"/>
    </row>
    <row r="188" spans="1:33">
      <c r="D188" s="141"/>
    </row>
    <row r="189" spans="1:33">
      <c r="D189" s="141"/>
    </row>
    <row r="190" spans="1:33">
      <c r="D190" s="141"/>
    </row>
    <row r="191" spans="1:33">
      <c r="D191" s="141"/>
    </row>
    <row r="192" spans="1:33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c/Z9VzGQY+Te1TkTOBdwrWWOmVomz6vTkxm7B5rDO1iceyFWeCBRSX0ge4zPwrp4fA+x2CVpCcv6N2fKj8kxnA==" saltValue="7jk9nO6hvh5Bn9Qh0cvSNg==" spinCount="100000" sheet="1"/>
  <mergeCells count="49">
    <mergeCell ref="A177:C177"/>
    <mergeCell ref="A178:G182"/>
    <mergeCell ref="C14:G14"/>
    <mergeCell ref="C17:G17"/>
    <mergeCell ref="C43:G43"/>
    <mergeCell ref="C44:G44"/>
    <mergeCell ref="C52:G52"/>
    <mergeCell ref="A1:G1"/>
    <mergeCell ref="C2:G2"/>
    <mergeCell ref="C3:G3"/>
    <mergeCell ref="C4:G4"/>
    <mergeCell ref="C47:G47"/>
    <mergeCell ref="C48:G48"/>
    <mergeCell ref="C49:G49"/>
    <mergeCell ref="C50:G50"/>
    <mergeCell ref="C51:G51"/>
    <mergeCell ref="C103:G103"/>
    <mergeCell ref="C53:G53"/>
    <mergeCell ref="C55:G55"/>
    <mergeCell ref="C56:G56"/>
    <mergeCell ref="C57:G57"/>
    <mergeCell ref="C72:G72"/>
    <mergeCell ref="C73:G73"/>
    <mergeCell ref="C74:G74"/>
    <mergeCell ref="C75:G75"/>
    <mergeCell ref="C76:G76"/>
    <mergeCell ref="C77:G77"/>
    <mergeCell ref="C102:G102"/>
    <mergeCell ref="C134:G134"/>
    <mergeCell ref="C104:G104"/>
    <mergeCell ref="C107:G107"/>
    <mergeCell ref="C108:G108"/>
    <mergeCell ref="C109:G109"/>
    <mergeCell ref="C110:G110"/>
    <mergeCell ref="C111:G111"/>
    <mergeCell ref="C123:G123"/>
    <mergeCell ref="C130:G130"/>
    <mergeCell ref="C131:G131"/>
    <mergeCell ref="C132:G132"/>
    <mergeCell ref="C133:G133"/>
    <mergeCell ref="C145:G145"/>
    <mergeCell ref="C149:G149"/>
    <mergeCell ref="C157:G157"/>
    <mergeCell ref="C135:G135"/>
    <mergeCell ref="C136:G136"/>
    <mergeCell ref="C137:G137"/>
    <mergeCell ref="C138:G138"/>
    <mergeCell ref="C139:G139"/>
    <mergeCell ref="C140:G14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60</v>
      </c>
      <c r="C4" s="255" t="s">
        <v>61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103</v>
      </c>
      <c r="C8" s="181" t="s">
        <v>104</v>
      </c>
      <c r="D8" s="168"/>
      <c r="E8" s="169"/>
      <c r="F8" s="170"/>
      <c r="G8" s="170">
        <f>SUMIF(AG9:AG11,"&lt;&gt;NOR",G9:G11)</f>
        <v>0</v>
      </c>
      <c r="H8" s="170"/>
      <c r="I8" s="170">
        <f>SUM(I9:I11)</f>
        <v>0</v>
      </c>
      <c r="J8" s="170"/>
      <c r="K8" s="170">
        <f>SUM(K9:K11)</f>
        <v>0</v>
      </c>
      <c r="L8" s="170"/>
      <c r="M8" s="170">
        <f>SUM(M9:M11)</f>
        <v>0</v>
      </c>
      <c r="N8" s="170"/>
      <c r="O8" s="170">
        <f>SUM(O9:O11)</f>
        <v>3.19</v>
      </c>
      <c r="P8" s="170"/>
      <c r="Q8" s="171">
        <f>SUM(Q9:Q11)</f>
        <v>0</v>
      </c>
      <c r="R8" s="165"/>
      <c r="S8" s="165"/>
      <c r="T8" s="165"/>
      <c r="U8" s="165"/>
      <c r="V8" s="165">
        <f>SUM(V9:V11)</f>
        <v>41.13</v>
      </c>
      <c r="W8" s="165"/>
      <c r="X8" s="165"/>
      <c r="AG8" t="s">
        <v>173</v>
      </c>
    </row>
    <row r="9" spans="1:60" outlineLevel="1">
      <c r="A9" s="172">
        <v>1</v>
      </c>
      <c r="B9" s="173" t="s">
        <v>681</v>
      </c>
      <c r="C9" s="182" t="s">
        <v>682</v>
      </c>
      <c r="D9" s="174" t="s">
        <v>219</v>
      </c>
      <c r="E9" s="175">
        <v>72.150000000000006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4.428E-2</v>
      </c>
      <c r="O9" s="177">
        <f>ROUND(E9*N9,2)</f>
        <v>3.19</v>
      </c>
      <c r="P9" s="177">
        <v>0</v>
      </c>
      <c r="Q9" s="178">
        <f>ROUND(E9*P9,2)</f>
        <v>0</v>
      </c>
      <c r="R9" s="159"/>
      <c r="S9" s="159" t="s">
        <v>177</v>
      </c>
      <c r="T9" s="159" t="s">
        <v>178</v>
      </c>
      <c r="U9" s="159">
        <v>0.56999999999999995</v>
      </c>
      <c r="V9" s="159">
        <f>ROUND(E9*U9,2)</f>
        <v>41.13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268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83" t="s">
        <v>552</v>
      </c>
      <c r="D10" s="163"/>
      <c r="E10" s="164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57"/>
      <c r="B11" s="158"/>
      <c r="C11" s="183" t="s">
        <v>734</v>
      </c>
      <c r="D11" s="163"/>
      <c r="E11" s="164">
        <v>72.150000000000006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187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>
      <c r="A12" s="166" t="s">
        <v>172</v>
      </c>
      <c r="B12" s="167" t="s">
        <v>105</v>
      </c>
      <c r="C12" s="181" t="s">
        <v>106</v>
      </c>
      <c r="D12" s="168"/>
      <c r="E12" s="169"/>
      <c r="F12" s="170"/>
      <c r="G12" s="170">
        <f>SUMIF(AG13:AG16,"&lt;&gt;NOR",G13:G16)</f>
        <v>0</v>
      </c>
      <c r="H12" s="170"/>
      <c r="I12" s="170">
        <f>SUM(I13:I16)</f>
        <v>0</v>
      </c>
      <c r="J12" s="170"/>
      <c r="K12" s="170">
        <f>SUM(K13:K16)</f>
        <v>0</v>
      </c>
      <c r="L12" s="170"/>
      <c r="M12" s="170">
        <f>SUM(M13:M16)</f>
        <v>0</v>
      </c>
      <c r="N12" s="170"/>
      <c r="O12" s="170">
        <f>SUM(O13:O16)</f>
        <v>0.65</v>
      </c>
      <c r="P12" s="170"/>
      <c r="Q12" s="171">
        <f>SUM(Q13:Q16)</f>
        <v>0</v>
      </c>
      <c r="R12" s="165"/>
      <c r="S12" s="165"/>
      <c r="T12" s="165"/>
      <c r="U12" s="165"/>
      <c r="V12" s="165">
        <f>SUM(V13:V16)</f>
        <v>5.2</v>
      </c>
      <c r="W12" s="165"/>
      <c r="X12" s="165"/>
      <c r="AG12" t="s">
        <v>173</v>
      </c>
    </row>
    <row r="13" spans="1:60" ht="22.5" outlineLevel="1">
      <c r="A13" s="172">
        <v>2</v>
      </c>
      <c r="B13" s="173" t="s">
        <v>690</v>
      </c>
      <c r="C13" s="182" t="s">
        <v>691</v>
      </c>
      <c r="D13" s="174" t="s">
        <v>219</v>
      </c>
      <c r="E13" s="175">
        <v>10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6.497E-2</v>
      </c>
      <c r="O13" s="177">
        <f>ROUND(E13*N13,2)</f>
        <v>0.65</v>
      </c>
      <c r="P13" s="177">
        <v>0</v>
      </c>
      <c r="Q13" s="178">
        <f>ROUND(E13*P13,2)</f>
        <v>0</v>
      </c>
      <c r="R13" s="159"/>
      <c r="S13" s="159" t="s">
        <v>400</v>
      </c>
      <c r="T13" s="159" t="s">
        <v>400</v>
      </c>
      <c r="U13" s="159">
        <v>0.52</v>
      </c>
      <c r="V13" s="159">
        <f>ROUND(E13*U13,2)</f>
        <v>5.2</v>
      </c>
      <c r="W13" s="159"/>
      <c r="X13" s="159" t="s">
        <v>213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268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83" t="s">
        <v>552</v>
      </c>
      <c r="D14" s="163"/>
      <c r="E14" s="164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>
      <c r="A15" s="157"/>
      <c r="B15" s="158"/>
      <c r="C15" s="183" t="s">
        <v>553</v>
      </c>
      <c r="D15" s="163"/>
      <c r="E15" s="164">
        <v>10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187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>
      <c r="A16" s="157"/>
      <c r="B16" s="158"/>
      <c r="C16" s="183" t="s">
        <v>735</v>
      </c>
      <c r="D16" s="163"/>
      <c r="E16" s="164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187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>
      <c r="A17" s="166" t="s">
        <v>172</v>
      </c>
      <c r="B17" s="167" t="s">
        <v>111</v>
      </c>
      <c r="C17" s="181" t="s">
        <v>112</v>
      </c>
      <c r="D17" s="168"/>
      <c r="E17" s="169"/>
      <c r="F17" s="170"/>
      <c r="G17" s="170">
        <f>SUMIF(AG18:AG23,"&lt;&gt;NOR",G18:G23)</f>
        <v>0</v>
      </c>
      <c r="H17" s="170"/>
      <c r="I17" s="170">
        <f>SUM(I18:I23)</f>
        <v>0</v>
      </c>
      <c r="J17" s="170"/>
      <c r="K17" s="170">
        <f>SUM(K18:K23)</f>
        <v>0</v>
      </c>
      <c r="L17" s="170"/>
      <c r="M17" s="170">
        <f>SUM(M18:M23)</f>
        <v>0</v>
      </c>
      <c r="N17" s="170"/>
      <c r="O17" s="170">
        <f>SUM(O18:O23)</f>
        <v>5.49</v>
      </c>
      <c r="P17" s="170"/>
      <c r="Q17" s="171">
        <f>SUM(Q18:Q23)</f>
        <v>0</v>
      </c>
      <c r="R17" s="165"/>
      <c r="S17" s="165"/>
      <c r="T17" s="165"/>
      <c r="U17" s="165"/>
      <c r="V17" s="165">
        <f>SUM(V18:V23)</f>
        <v>40.6</v>
      </c>
      <c r="W17" s="165"/>
      <c r="X17" s="165"/>
      <c r="AG17" t="s">
        <v>173</v>
      </c>
    </row>
    <row r="18" spans="1:60" outlineLevel="1">
      <c r="A18" s="172">
        <v>3</v>
      </c>
      <c r="B18" s="173" t="s">
        <v>348</v>
      </c>
      <c r="C18" s="182" t="s">
        <v>349</v>
      </c>
      <c r="D18" s="174" t="s">
        <v>212</v>
      </c>
      <c r="E18" s="175">
        <v>700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7.3499999999999998E-3</v>
      </c>
      <c r="O18" s="177">
        <f>ROUND(E18*N18,2)</f>
        <v>5.15</v>
      </c>
      <c r="P18" s="177">
        <v>0</v>
      </c>
      <c r="Q18" s="178">
        <f>ROUND(E18*P18,2)</f>
        <v>0</v>
      </c>
      <c r="R18" s="159"/>
      <c r="S18" s="159" t="s">
        <v>177</v>
      </c>
      <c r="T18" s="159" t="s">
        <v>178</v>
      </c>
      <c r="U18" s="159">
        <v>3.3000000000000002E-2</v>
      </c>
      <c r="V18" s="159">
        <f>ROUND(E18*U18,2)</f>
        <v>23.1</v>
      </c>
      <c r="W18" s="159"/>
      <c r="X18" s="159" t="s">
        <v>213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83" t="s">
        <v>350</v>
      </c>
      <c r="D19" s="163"/>
      <c r="E19" s="164">
        <v>700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187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72">
        <v>4</v>
      </c>
      <c r="B20" s="173" t="s">
        <v>351</v>
      </c>
      <c r="C20" s="182" t="s">
        <v>352</v>
      </c>
      <c r="D20" s="174" t="s">
        <v>212</v>
      </c>
      <c r="E20" s="175">
        <v>2800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1.2E-4</v>
      </c>
      <c r="O20" s="177">
        <f>ROUND(E20*N20,2)</f>
        <v>0.34</v>
      </c>
      <c r="P20" s="177">
        <v>0</v>
      </c>
      <c r="Q20" s="178">
        <f>ROUND(E20*P20,2)</f>
        <v>0</v>
      </c>
      <c r="R20" s="159"/>
      <c r="S20" s="159" t="s">
        <v>177</v>
      </c>
      <c r="T20" s="159" t="s">
        <v>178</v>
      </c>
      <c r="U20" s="159">
        <v>1E-3</v>
      </c>
      <c r="V20" s="159">
        <f>ROUND(E20*U20,2)</f>
        <v>2.8</v>
      </c>
      <c r="W20" s="159"/>
      <c r="X20" s="159" t="s">
        <v>213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57"/>
      <c r="B21" s="158"/>
      <c r="C21" s="183" t="s">
        <v>353</v>
      </c>
      <c r="D21" s="163"/>
      <c r="E21" s="164">
        <v>2800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187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2">
        <v>5</v>
      </c>
      <c r="B22" s="173" t="s">
        <v>354</v>
      </c>
      <c r="C22" s="182" t="s">
        <v>355</v>
      </c>
      <c r="D22" s="174" t="s">
        <v>212</v>
      </c>
      <c r="E22" s="175">
        <v>700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8">
        <f>ROUND(E22*P22,2)</f>
        <v>0</v>
      </c>
      <c r="R22" s="159"/>
      <c r="S22" s="159" t="s">
        <v>177</v>
      </c>
      <c r="T22" s="159" t="s">
        <v>178</v>
      </c>
      <c r="U22" s="159">
        <v>2.1000000000000001E-2</v>
      </c>
      <c r="V22" s="159">
        <f>ROUND(E22*U22,2)</f>
        <v>14.7</v>
      </c>
      <c r="W22" s="159"/>
      <c r="X22" s="159" t="s">
        <v>213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83" t="s">
        <v>350</v>
      </c>
      <c r="D23" s="163"/>
      <c r="E23" s="164">
        <v>700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187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5.5">
      <c r="A24" s="166" t="s">
        <v>172</v>
      </c>
      <c r="B24" s="167" t="s">
        <v>113</v>
      </c>
      <c r="C24" s="181" t="s">
        <v>114</v>
      </c>
      <c r="D24" s="168"/>
      <c r="E24" s="169"/>
      <c r="F24" s="170"/>
      <c r="G24" s="170">
        <f>SUMIF(AG25:AG39,"&lt;&gt;NOR",G25:G39)</f>
        <v>0</v>
      </c>
      <c r="H24" s="170"/>
      <c r="I24" s="170">
        <f>SUM(I25:I39)</f>
        <v>0</v>
      </c>
      <c r="J24" s="170"/>
      <c r="K24" s="170">
        <f>SUM(K25:K39)</f>
        <v>0</v>
      </c>
      <c r="L24" s="170"/>
      <c r="M24" s="170">
        <f>SUM(M25:M39)</f>
        <v>0</v>
      </c>
      <c r="N24" s="170"/>
      <c r="O24" s="170">
        <f>SUM(O25:O39)</f>
        <v>0.01</v>
      </c>
      <c r="P24" s="170"/>
      <c r="Q24" s="171">
        <f>SUM(Q25:Q39)</f>
        <v>0.75</v>
      </c>
      <c r="R24" s="165"/>
      <c r="S24" s="165"/>
      <c r="T24" s="165"/>
      <c r="U24" s="165"/>
      <c r="V24" s="165">
        <f>SUM(V25:V39)</f>
        <v>34.22</v>
      </c>
      <c r="W24" s="165"/>
      <c r="X24" s="165"/>
      <c r="AG24" t="s">
        <v>173</v>
      </c>
    </row>
    <row r="25" spans="1:60" outlineLevel="1">
      <c r="A25" s="172">
        <v>6</v>
      </c>
      <c r="B25" s="173" t="s">
        <v>356</v>
      </c>
      <c r="C25" s="182" t="s">
        <v>357</v>
      </c>
      <c r="D25" s="174" t="s">
        <v>219</v>
      </c>
      <c r="E25" s="175">
        <v>72.150000000000006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4.0000000000000003E-5</v>
      </c>
      <c r="O25" s="177">
        <f>ROUND(E25*N25,2)</f>
        <v>0</v>
      </c>
      <c r="P25" s="177">
        <v>0</v>
      </c>
      <c r="Q25" s="178">
        <f>ROUND(E25*P25,2)</f>
        <v>0</v>
      </c>
      <c r="R25" s="159"/>
      <c r="S25" s="159" t="s">
        <v>177</v>
      </c>
      <c r="T25" s="159" t="s">
        <v>178</v>
      </c>
      <c r="U25" s="159">
        <v>0.308</v>
      </c>
      <c r="V25" s="159">
        <f>ROUND(E25*U25,2)</f>
        <v>22.22</v>
      </c>
      <c r="W25" s="159"/>
      <c r="X25" s="159" t="s">
        <v>213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183" t="s">
        <v>736</v>
      </c>
      <c r="D26" s="163"/>
      <c r="E26" s="164">
        <v>72.150000000000006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187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2">
        <v>7</v>
      </c>
      <c r="B27" s="173" t="s">
        <v>360</v>
      </c>
      <c r="C27" s="182" t="s">
        <v>361</v>
      </c>
      <c r="D27" s="174" t="s">
        <v>219</v>
      </c>
      <c r="E27" s="175">
        <v>15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0.05</v>
      </c>
      <c r="Q27" s="178">
        <f>ROUND(E27*P27,2)</f>
        <v>0.75</v>
      </c>
      <c r="R27" s="159"/>
      <c r="S27" s="159" t="s">
        <v>177</v>
      </c>
      <c r="T27" s="159" t="s">
        <v>178</v>
      </c>
      <c r="U27" s="159">
        <v>0.35</v>
      </c>
      <c r="V27" s="159">
        <f>ROUND(E27*U27,2)</f>
        <v>5.25</v>
      </c>
      <c r="W27" s="159"/>
      <c r="X27" s="159" t="s">
        <v>213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83" t="s">
        <v>362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187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83" t="s">
        <v>363</v>
      </c>
      <c r="D29" s="163"/>
      <c r="E29" s="164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187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183" t="s">
        <v>737</v>
      </c>
      <c r="D30" s="163"/>
      <c r="E30" s="164">
        <v>15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187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72">
        <v>8</v>
      </c>
      <c r="B31" s="173" t="s">
        <v>365</v>
      </c>
      <c r="C31" s="182" t="s">
        <v>366</v>
      </c>
      <c r="D31" s="174" t="s">
        <v>219</v>
      </c>
      <c r="E31" s="175">
        <v>15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8">
        <f>ROUND(E31*P31,2)</f>
        <v>0</v>
      </c>
      <c r="R31" s="159"/>
      <c r="S31" s="159" t="s">
        <v>177</v>
      </c>
      <c r="T31" s="159" t="s">
        <v>178</v>
      </c>
      <c r="U31" s="159">
        <v>0.15</v>
      </c>
      <c r="V31" s="159">
        <f>ROUND(E31*U31,2)</f>
        <v>2.25</v>
      </c>
      <c r="W31" s="159"/>
      <c r="X31" s="159" t="s">
        <v>213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268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7"/>
      <c r="B32" s="158"/>
      <c r="C32" s="183" t="s">
        <v>362</v>
      </c>
      <c r="D32" s="163"/>
      <c r="E32" s="164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187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57"/>
      <c r="B33" s="158"/>
      <c r="C33" s="183" t="s">
        <v>363</v>
      </c>
      <c r="D33" s="163"/>
      <c r="E33" s="164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187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83" t="s">
        <v>737</v>
      </c>
      <c r="D34" s="163"/>
      <c r="E34" s="164">
        <v>15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187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>
      <c r="A35" s="172">
        <v>9</v>
      </c>
      <c r="B35" s="173" t="s">
        <v>367</v>
      </c>
      <c r="C35" s="182" t="s">
        <v>368</v>
      </c>
      <c r="D35" s="174" t="s">
        <v>264</v>
      </c>
      <c r="E35" s="175">
        <v>15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6.4000000000000005E-4</v>
      </c>
      <c r="O35" s="177">
        <f>ROUND(E35*N35,2)</f>
        <v>0.01</v>
      </c>
      <c r="P35" s="177">
        <v>0</v>
      </c>
      <c r="Q35" s="178">
        <f>ROUND(E35*P35,2)</f>
        <v>0</v>
      </c>
      <c r="R35" s="159"/>
      <c r="S35" s="159" t="s">
        <v>177</v>
      </c>
      <c r="T35" s="159" t="s">
        <v>178</v>
      </c>
      <c r="U35" s="159">
        <v>0.3</v>
      </c>
      <c r="V35" s="159">
        <f>ROUND(E35*U35,2)</f>
        <v>4.5</v>
      </c>
      <c r="W35" s="159"/>
      <c r="X35" s="159" t="s">
        <v>213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268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83" t="s">
        <v>369</v>
      </c>
      <c r="D36" s="163"/>
      <c r="E36" s="164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187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83" t="s">
        <v>370</v>
      </c>
      <c r="D37" s="163"/>
      <c r="E37" s="164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187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57"/>
      <c r="B38" s="158"/>
      <c r="C38" s="183" t="s">
        <v>737</v>
      </c>
      <c r="D38" s="163"/>
      <c r="E38" s="164">
        <v>15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187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>
      <c r="A39" s="189">
        <v>10</v>
      </c>
      <c r="B39" s="190" t="s">
        <v>374</v>
      </c>
      <c r="C39" s="197" t="s">
        <v>375</v>
      </c>
      <c r="D39" s="191" t="s">
        <v>299</v>
      </c>
      <c r="E39" s="192">
        <v>1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4">
        <v>0</v>
      </c>
      <c r="O39" s="194">
        <f>ROUND(E39*N39,2)</f>
        <v>0</v>
      </c>
      <c r="P39" s="194">
        <v>0</v>
      </c>
      <c r="Q39" s="195">
        <f>ROUND(E39*P39,2)</f>
        <v>0</v>
      </c>
      <c r="R39" s="159"/>
      <c r="S39" s="159" t="s">
        <v>177</v>
      </c>
      <c r="T39" s="159" t="s">
        <v>178</v>
      </c>
      <c r="U39" s="159">
        <v>0</v>
      </c>
      <c r="V39" s="159">
        <f>ROUND(E39*U39,2)</f>
        <v>0</v>
      </c>
      <c r="W39" s="159"/>
      <c r="X39" s="159" t="s">
        <v>213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268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>
      <c r="A40" s="166" t="s">
        <v>172</v>
      </c>
      <c r="B40" s="167" t="s">
        <v>115</v>
      </c>
      <c r="C40" s="181" t="s">
        <v>116</v>
      </c>
      <c r="D40" s="168"/>
      <c r="E40" s="169"/>
      <c r="F40" s="170"/>
      <c r="G40" s="170">
        <f>SUMIF(AG41:AG45,"&lt;&gt;NOR",G41:G45)</f>
        <v>0</v>
      </c>
      <c r="H40" s="170"/>
      <c r="I40" s="170">
        <f>SUM(I41:I45)</f>
        <v>0</v>
      </c>
      <c r="J40" s="170"/>
      <c r="K40" s="170">
        <f>SUM(K41:K45)</f>
        <v>0</v>
      </c>
      <c r="L40" s="170"/>
      <c r="M40" s="170">
        <f>SUM(M41:M45)</f>
        <v>0</v>
      </c>
      <c r="N40" s="170"/>
      <c r="O40" s="170">
        <f>SUM(O41:O45)</f>
        <v>0</v>
      </c>
      <c r="P40" s="170"/>
      <c r="Q40" s="171">
        <f>SUM(Q41:Q45)</f>
        <v>2.1799999999999997</v>
      </c>
      <c r="R40" s="165"/>
      <c r="S40" s="165"/>
      <c r="T40" s="165"/>
      <c r="U40" s="165"/>
      <c r="V40" s="165">
        <f>SUM(V41:V45)</f>
        <v>3.42</v>
      </c>
      <c r="W40" s="165"/>
      <c r="X40" s="165"/>
      <c r="AG40" t="s">
        <v>173</v>
      </c>
    </row>
    <row r="41" spans="1:60" outlineLevel="1">
      <c r="A41" s="172">
        <v>11</v>
      </c>
      <c r="B41" s="173" t="s">
        <v>714</v>
      </c>
      <c r="C41" s="182" t="s">
        <v>715</v>
      </c>
      <c r="D41" s="174" t="s">
        <v>219</v>
      </c>
      <c r="E41" s="175">
        <v>10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0.192</v>
      </c>
      <c r="Q41" s="178">
        <f>ROUND(E41*P41,2)</f>
        <v>1.92</v>
      </c>
      <c r="R41" s="159"/>
      <c r="S41" s="159" t="s">
        <v>177</v>
      </c>
      <c r="T41" s="159" t="s">
        <v>178</v>
      </c>
      <c r="U41" s="159">
        <v>0.22600000000000001</v>
      </c>
      <c r="V41" s="159">
        <f>ROUND(E41*U41,2)</f>
        <v>2.2599999999999998</v>
      </c>
      <c r="W41" s="159"/>
      <c r="X41" s="159" t="s">
        <v>213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/>
      <c r="B42" s="158"/>
      <c r="C42" s="183" t="s">
        <v>552</v>
      </c>
      <c r="D42" s="163"/>
      <c r="E42" s="164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187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>
      <c r="A43" s="157"/>
      <c r="B43" s="158"/>
      <c r="C43" s="183" t="s">
        <v>553</v>
      </c>
      <c r="D43" s="163"/>
      <c r="E43" s="164">
        <v>10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187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57"/>
      <c r="B44" s="158"/>
      <c r="C44" s="183" t="s">
        <v>716</v>
      </c>
      <c r="D44" s="163"/>
      <c r="E44" s="164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187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89">
        <v>12</v>
      </c>
      <c r="B45" s="190" t="s">
        <v>717</v>
      </c>
      <c r="C45" s="197" t="s">
        <v>718</v>
      </c>
      <c r="D45" s="191" t="s">
        <v>219</v>
      </c>
      <c r="E45" s="192">
        <v>10</v>
      </c>
      <c r="F45" s="193"/>
      <c r="G45" s="194">
        <f>ROUND(E45*F45,2)</f>
        <v>0</v>
      </c>
      <c r="H45" s="193"/>
      <c r="I45" s="194">
        <f>ROUND(E45*H45,2)</f>
        <v>0</v>
      </c>
      <c r="J45" s="193"/>
      <c r="K45" s="194">
        <f>ROUND(E45*J45,2)</f>
        <v>0</v>
      </c>
      <c r="L45" s="194">
        <v>21</v>
      </c>
      <c r="M45" s="194">
        <f>G45*(1+L45/100)</f>
        <v>0</v>
      </c>
      <c r="N45" s="194">
        <v>0</v>
      </c>
      <c r="O45" s="194">
        <f>ROUND(E45*N45,2)</f>
        <v>0</v>
      </c>
      <c r="P45" s="194">
        <v>2.5510000000000001E-2</v>
      </c>
      <c r="Q45" s="195">
        <f>ROUND(E45*P45,2)</f>
        <v>0.26</v>
      </c>
      <c r="R45" s="159"/>
      <c r="S45" s="159" t="s">
        <v>177</v>
      </c>
      <c r="T45" s="159" t="s">
        <v>178</v>
      </c>
      <c r="U45" s="159">
        <v>0.11550000000000001</v>
      </c>
      <c r="V45" s="159">
        <f>ROUND(E45*U45,2)</f>
        <v>1.1599999999999999</v>
      </c>
      <c r="W45" s="159"/>
      <c r="X45" s="159" t="s">
        <v>213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>
      <c r="A46" s="166" t="s">
        <v>172</v>
      </c>
      <c r="B46" s="167" t="s">
        <v>117</v>
      </c>
      <c r="C46" s="181" t="s">
        <v>118</v>
      </c>
      <c r="D46" s="168"/>
      <c r="E46" s="169"/>
      <c r="F46" s="170"/>
      <c r="G46" s="170">
        <f>SUMIF(AG47:AG50,"&lt;&gt;NOR",G47:G50)</f>
        <v>0</v>
      </c>
      <c r="H46" s="170"/>
      <c r="I46" s="170">
        <f>SUM(I47:I50)</f>
        <v>0</v>
      </c>
      <c r="J46" s="170"/>
      <c r="K46" s="170">
        <f>SUM(K47:K50)</f>
        <v>0</v>
      </c>
      <c r="L46" s="170"/>
      <c r="M46" s="170">
        <f>SUM(M47:M50)</f>
        <v>0</v>
      </c>
      <c r="N46" s="170"/>
      <c r="O46" s="170">
        <f>SUM(O47:O50)</f>
        <v>0</v>
      </c>
      <c r="P46" s="170"/>
      <c r="Q46" s="171">
        <f>SUM(Q47:Q50)</f>
        <v>0</v>
      </c>
      <c r="R46" s="165"/>
      <c r="S46" s="165"/>
      <c r="T46" s="165"/>
      <c r="U46" s="165"/>
      <c r="V46" s="165">
        <f>SUM(V47:V50)</f>
        <v>8.76</v>
      </c>
      <c r="W46" s="165"/>
      <c r="X46" s="165"/>
      <c r="AG46" t="s">
        <v>173</v>
      </c>
    </row>
    <row r="47" spans="1:60" outlineLevel="1">
      <c r="A47" s="172">
        <v>13</v>
      </c>
      <c r="B47" s="173" t="s">
        <v>393</v>
      </c>
      <c r="C47" s="182" t="s">
        <v>394</v>
      </c>
      <c r="D47" s="174" t="s">
        <v>253</v>
      </c>
      <c r="E47" s="175">
        <v>9.3379899999999996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8">
        <f>ROUND(E47*P47,2)</f>
        <v>0</v>
      </c>
      <c r="R47" s="159"/>
      <c r="S47" s="159" t="s">
        <v>177</v>
      </c>
      <c r="T47" s="159" t="s">
        <v>178</v>
      </c>
      <c r="U47" s="159">
        <v>0.9385</v>
      </c>
      <c r="V47" s="159">
        <f>ROUND(E47*U47,2)</f>
        <v>8.76</v>
      </c>
      <c r="W47" s="159"/>
      <c r="X47" s="159" t="s">
        <v>213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183" t="s">
        <v>395</v>
      </c>
      <c r="D48" s="163"/>
      <c r="E48" s="164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187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83" t="s">
        <v>738</v>
      </c>
      <c r="D49" s="163"/>
      <c r="E49" s="164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187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183" t="s">
        <v>739</v>
      </c>
      <c r="D50" s="163"/>
      <c r="E50" s="164">
        <v>9.34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187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>
      <c r="A51" s="166" t="s">
        <v>172</v>
      </c>
      <c r="B51" s="167" t="s">
        <v>121</v>
      </c>
      <c r="C51" s="181" t="s">
        <v>122</v>
      </c>
      <c r="D51" s="168"/>
      <c r="E51" s="169"/>
      <c r="F51" s="170"/>
      <c r="G51" s="170">
        <f>SUMIF(AG52:AG62,"&lt;&gt;NOR",G52:G62)</f>
        <v>0</v>
      </c>
      <c r="H51" s="170"/>
      <c r="I51" s="170">
        <f>SUM(I52:I62)</f>
        <v>0</v>
      </c>
      <c r="J51" s="170"/>
      <c r="K51" s="170">
        <f>SUM(K52:K62)</f>
        <v>0</v>
      </c>
      <c r="L51" s="170"/>
      <c r="M51" s="170">
        <f>SUM(M52:M62)</f>
        <v>0</v>
      </c>
      <c r="N51" s="170"/>
      <c r="O51" s="170">
        <f>SUM(O52:O62)</f>
        <v>0.01</v>
      </c>
      <c r="P51" s="170"/>
      <c r="Q51" s="171">
        <f>SUM(Q52:Q62)</f>
        <v>0</v>
      </c>
      <c r="R51" s="165"/>
      <c r="S51" s="165"/>
      <c r="T51" s="165"/>
      <c r="U51" s="165"/>
      <c r="V51" s="165">
        <f>SUM(V52:V62)</f>
        <v>0.05</v>
      </c>
      <c r="W51" s="165"/>
      <c r="X51" s="165"/>
      <c r="AG51" t="s">
        <v>173</v>
      </c>
    </row>
    <row r="52" spans="1:60" ht="22.5" outlineLevel="1">
      <c r="A52" s="172">
        <v>14</v>
      </c>
      <c r="B52" s="173" t="s">
        <v>429</v>
      </c>
      <c r="C52" s="182" t="s">
        <v>430</v>
      </c>
      <c r="D52" s="174" t="s">
        <v>299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0.01</v>
      </c>
      <c r="O52" s="177">
        <f>ROUND(E52*N52,2)</f>
        <v>0.01</v>
      </c>
      <c r="P52" s="177">
        <v>0</v>
      </c>
      <c r="Q52" s="178">
        <f>ROUND(E52*P52,2)</f>
        <v>0</v>
      </c>
      <c r="R52" s="159"/>
      <c r="S52" s="159" t="s">
        <v>177</v>
      </c>
      <c r="T52" s="159" t="s">
        <v>178</v>
      </c>
      <c r="U52" s="159">
        <v>0</v>
      </c>
      <c r="V52" s="159">
        <f>ROUND(E52*U52,2)</f>
        <v>0</v>
      </c>
      <c r="W52" s="159"/>
      <c r="X52" s="159" t="s">
        <v>213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>
      <c r="A53" s="157"/>
      <c r="B53" s="158"/>
      <c r="C53" s="249" t="s">
        <v>431</v>
      </c>
      <c r="D53" s="250"/>
      <c r="E53" s="250"/>
      <c r="F53" s="250"/>
      <c r="G53" s="250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182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272" t="s">
        <v>432</v>
      </c>
      <c r="D54" s="273"/>
      <c r="E54" s="273"/>
      <c r="F54" s="273"/>
      <c r="G54" s="273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182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272" t="s">
        <v>433</v>
      </c>
      <c r="D55" s="273"/>
      <c r="E55" s="273"/>
      <c r="F55" s="273"/>
      <c r="G55" s="273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272" t="s">
        <v>434</v>
      </c>
      <c r="D56" s="273"/>
      <c r="E56" s="273"/>
      <c r="F56" s="273"/>
      <c r="G56" s="27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182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272" t="s">
        <v>435</v>
      </c>
      <c r="D57" s="273"/>
      <c r="E57" s="273"/>
      <c r="F57" s="273"/>
      <c r="G57" s="27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182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7"/>
      <c r="B58" s="158"/>
      <c r="C58" s="272" t="s">
        <v>436</v>
      </c>
      <c r="D58" s="273"/>
      <c r="E58" s="273"/>
      <c r="F58" s="273"/>
      <c r="G58" s="27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182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72">
        <v>15</v>
      </c>
      <c r="B59" s="173" t="s">
        <v>439</v>
      </c>
      <c r="C59" s="182" t="s">
        <v>440</v>
      </c>
      <c r="D59" s="174" t="s">
        <v>253</v>
      </c>
      <c r="E59" s="175">
        <v>0.01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8">
        <f>ROUND(E59*P59,2)</f>
        <v>0</v>
      </c>
      <c r="R59" s="159"/>
      <c r="S59" s="159" t="s">
        <v>177</v>
      </c>
      <c r="T59" s="159" t="s">
        <v>178</v>
      </c>
      <c r="U59" s="159">
        <v>4.7370000000000001</v>
      </c>
      <c r="V59" s="159">
        <f>ROUND(E59*U59,2)</f>
        <v>0.05</v>
      </c>
      <c r="W59" s="159"/>
      <c r="X59" s="159" t="s">
        <v>213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373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83" t="s">
        <v>395</v>
      </c>
      <c r="D60" s="163"/>
      <c r="E60" s="164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187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83" t="s">
        <v>740</v>
      </c>
      <c r="D61" s="163"/>
      <c r="E61" s="164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187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83" t="s">
        <v>442</v>
      </c>
      <c r="D62" s="163"/>
      <c r="E62" s="164">
        <v>0.01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187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>
      <c r="A63" s="166" t="s">
        <v>172</v>
      </c>
      <c r="B63" s="167" t="s">
        <v>125</v>
      </c>
      <c r="C63" s="181" t="s">
        <v>126</v>
      </c>
      <c r="D63" s="168"/>
      <c r="E63" s="169"/>
      <c r="F63" s="170"/>
      <c r="G63" s="170">
        <f>SUMIF(AG64:AG109,"&lt;&gt;NOR",G64:G109)</f>
        <v>0</v>
      </c>
      <c r="H63" s="170"/>
      <c r="I63" s="170">
        <f>SUM(I64:I109)</f>
        <v>0</v>
      </c>
      <c r="J63" s="170"/>
      <c r="K63" s="170">
        <f>SUM(K64:K109)</f>
        <v>0</v>
      </c>
      <c r="L63" s="170"/>
      <c r="M63" s="170">
        <f>SUM(M64:M109)</f>
        <v>0</v>
      </c>
      <c r="N63" s="170"/>
      <c r="O63" s="170">
        <f>SUM(O64:O109)</f>
        <v>0.36000000000000004</v>
      </c>
      <c r="P63" s="170"/>
      <c r="Q63" s="171">
        <f>SUM(Q64:Q109)</f>
        <v>0.34</v>
      </c>
      <c r="R63" s="165"/>
      <c r="S63" s="165"/>
      <c r="T63" s="165"/>
      <c r="U63" s="165"/>
      <c r="V63" s="165">
        <f>SUM(V64:V109)</f>
        <v>1.22</v>
      </c>
      <c r="W63" s="165"/>
      <c r="X63" s="165"/>
      <c r="AG63" t="s">
        <v>173</v>
      </c>
    </row>
    <row r="64" spans="1:60" outlineLevel="1">
      <c r="A64" s="172">
        <v>16</v>
      </c>
      <c r="B64" s="173" t="s">
        <v>453</v>
      </c>
      <c r="C64" s="182" t="s">
        <v>454</v>
      </c>
      <c r="D64" s="174" t="s">
        <v>219</v>
      </c>
      <c r="E64" s="175">
        <v>68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5.0000000000000001E-3</v>
      </c>
      <c r="Q64" s="178">
        <f>ROUND(E64*P64,2)</f>
        <v>0.34</v>
      </c>
      <c r="R64" s="159"/>
      <c r="S64" s="159" t="s">
        <v>177</v>
      </c>
      <c r="T64" s="159" t="s">
        <v>178</v>
      </c>
      <c r="U64" s="159">
        <v>0</v>
      </c>
      <c r="V64" s="159">
        <f>ROUND(E64*U64,2)</f>
        <v>0</v>
      </c>
      <c r="W64" s="159"/>
      <c r="X64" s="159" t="s">
        <v>213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57"/>
      <c r="B65" s="158"/>
      <c r="C65" s="183" t="s">
        <v>455</v>
      </c>
      <c r="D65" s="163"/>
      <c r="E65" s="164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187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83" t="s">
        <v>456</v>
      </c>
      <c r="D66" s="163"/>
      <c r="E66" s="164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187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57"/>
      <c r="B67" s="158"/>
      <c r="C67" s="183" t="s">
        <v>741</v>
      </c>
      <c r="D67" s="163"/>
      <c r="E67" s="164">
        <v>68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187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33.75" outlineLevel="1">
      <c r="A68" s="172">
        <v>17</v>
      </c>
      <c r="B68" s="173" t="s">
        <v>480</v>
      </c>
      <c r="C68" s="182" t="s">
        <v>481</v>
      </c>
      <c r="D68" s="174" t="s">
        <v>299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2.4E-2</v>
      </c>
      <c r="O68" s="177">
        <f>ROUND(E68*N68,2)</f>
        <v>0.02</v>
      </c>
      <c r="P68" s="177">
        <v>0</v>
      </c>
      <c r="Q68" s="178">
        <f>ROUND(E68*P68,2)</f>
        <v>0</v>
      </c>
      <c r="R68" s="159"/>
      <c r="S68" s="159" t="s">
        <v>177</v>
      </c>
      <c r="T68" s="159" t="s">
        <v>178</v>
      </c>
      <c r="U68" s="159">
        <v>0</v>
      </c>
      <c r="V68" s="159">
        <f>ROUND(E68*U68,2)</f>
        <v>0</v>
      </c>
      <c r="W68" s="159"/>
      <c r="X68" s="159" t="s">
        <v>213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249" t="s">
        <v>482</v>
      </c>
      <c r="D69" s="250"/>
      <c r="E69" s="250"/>
      <c r="F69" s="250"/>
      <c r="G69" s="250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182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272" t="s">
        <v>483</v>
      </c>
      <c r="D70" s="273"/>
      <c r="E70" s="273"/>
      <c r="F70" s="273"/>
      <c r="G70" s="273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182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57"/>
      <c r="B71" s="158"/>
      <c r="C71" s="272" t="s">
        <v>484</v>
      </c>
      <c r="D71" s="273"/>
      <c r="E71" s="273"/>
      <c r="F71" s="273"/>
      <c r="G71" s="273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182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98" t="s">
        <v>468</v>
      </c>
      <c r="D72" s="160"/>
      <c r="E72" s="161"/>
      <c r="F72" s="162"/>
      <c r="G72" s="162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182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272" t="s">
        <v>485</v>
      </c>
      <c r="D73" s="273"/>
      <c r="E73" s="273"/>
      <c r="F73" s="273"/>
      <c r="G73" s="27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182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272" t="s">
        <v>486</v>
      </c>
      <c r="D74" s="273"/>
      <c r="E74" s="273"/>
      <c r="F74" s="273"/>
      <c r="G74" s="27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182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272" t="s">
        <v>487</v>
      </c>
      <c r="D75" s="273"/>
      <c r="E75" s="273"/>
      <c r="F75" s="273"/>
      <c r="G75" s="27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182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272" t="s">
        <v>488</v>
      </c>
      <c r="D76" s="273"/>
      <c r="E76" s="273"/>
      <c r="F76" s="273"/>
      <c r="G76" s="27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182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272" t="s">
        <v>489</v>
      </c>
      <c r="D77" s="273"/>
      <c r="E77" s="273"/>
      <c r="F77" s="273"/>
      <c r="G77" s="27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182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98" t="s">
        <v>468</v>
      </c>
      <c r="D78" s="160"/>
      <c r="E78" s="161"/>
      <c r="F78" s="162"/>
      <c r="G78" s="162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182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272" t="s">
        <v>471</v>
      </c>
      <c r="D79" s="273"/>
      <c r="E79" s="273"/>
      <c r="F79" s="273"/>
      <c r="G79" s="273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182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272" t="s">
        <v>472</v>
      </c>
      <c r="D80" s="273"/>
      <c r="E80" s="273"/>
      <c r="F80" s="273"/>
      <c r="G80" s="273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182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72">
        <v>18</v>
      </c>
      <c r="B81" s="173" t="s">
        <v>507</v>
      </c>
      <c r="C81" s="182" t="s">
        <v>508</v>
      </c>
      <c r="D81" s="174" t="s">
        <v>219</v>
      </c>
      <c r="E81" s="175">
        <v>68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5.0000000000000001E-3</v>
      </c>
      <c r="O81" s="177">
        <f>ROUND(E81*N81,2)</f>
        <v>0.34</v>
      </c>
      <c r="P81" s="177">
        <v>0</v>
      </c>
      <c r="Q81" s="178">
        <f>ROUND(E81*P81,2)</f>
        <v>0</v>
      </c>
      <c r="R81" s="159"/>
      <c r="S81" s="159" t="s">
        <v>177</v>
      </c>
      <c r="T81" s="159" t="s">
        <v>178</v>
      </c>
      <c r="U81" s="159">
        <v>0</v>
      </c>
      <c r="V81" s="159">
        <f>ROUND(E81*U81,2)</f>
        <v>0</v>
      </c>
      <c r="W81" s="159"/>
      <c r="X81" s="159" t="s">
        <v>213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249" t="s">
        <v>509</v>
      </c>
      <c r="D82" s="250"/>
      <c r="E82" s="250"/>
      <c r="F82" s="250"/>
      <c r="G82" s="250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182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272" t="s">
        <v>510</v>
      </c>
      <c r="D83" s="273"/>
      <c r="E83" s="273"/>
      <c r="F83" s="273"/>
      <c r="G83" s="273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182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272" t="s">
        <v>511</v>
      </c>
      <c r="D84" s="273"/>
      <c r="E84" s="273"/>
      <c r="F84" s="273"/>
      <c r="G84" s="273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182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7"/>
      <c r="B85" s="158"/>
      <c r="C85" s="198" t="s">
        <v>468</v>
      </c>
      <c r="D85" s="160"/>
      <c r="E85" s="161"/>
      <c r="F85" s="162"/>
      <c r="G85" s="162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182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272" t="s">
        <v>512</v>
      </c>
      <c r="D86" s="273"/>
      <c r="E86" s="273"/>
      <c r="F86" s="273"/>
      <c r="G86" s="273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182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272" t="s">
        <v>434</v>
      </c>
      <c r="D87" s="273"/>
      <c r="E87" s="273"/>
      <c r="F87" s="273"/>
      <c r="G87" s="273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182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272" t="s">
        <v>513</v>
      </c>
      <c r="D88" s="273"/>
      <c r="E88" s="273"/>
      <c r="F88" s="273"/>
      <c r="G88" s="273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0"/>
      <c r="Z88" s="150"/>
      <c r="AA88" s="150"/>
      <c r="AB88" s="150"/>
      <c r="AC88" s="150"/>
      <c r="AD88" s="150"/>
      <c r="AE88" s="150"/>
      <c r="AF88" s="150"/>
      <c r="AG88" s="150" t="s">
        <v>182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98" t="s">
        <v>468</v>
      </c>
      <c r="D89" s="160"/>
      <c r="E89" s="161"/>
      <c r="F89" s="162"/>
      <c r="G89" s="162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182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272" t="s">
        <v>514</v>
      </c>
      <c r="D90" s="273"/>
      <c r="E90" s="273"/>
      <c r="F90" s="273"/>
      <c r="G90" s="273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182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83" t="s">
        <v>369</v>
      </c>
      <c r="D91" s="163"/>
      <c r="E91" s="164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187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83" t="s">
        <v>455</v>
      </c>
      <c r="D92" s="163"/>
      <c r="E92" s="16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187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83" t="s">
        <v>456</v>
      </c>
      <c r="D93" s="163"/>
      <c r="E93" s="164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187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83" t="s">
        <v>515</v>
      </c>
      <c r="D94" s="163"/>
      <c r="E94" s="164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187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83" t="s">
        <v>741</v>
      </c>
      <c r="D95" s="163"/>
      <c r="E95" s="164">
        <v>68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187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>
      <c r="A96" s="172">
        <v>19</v>
      </c>
      <c r="B96" s="173" t="s">
        <v>742</v>
      </c>
      <c r="C96" s="182" t="s">
        <v>743</v>
      </c>
      <c r="D96" s="174" t="s">
        <v>299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2.5000000000000001E-3</v>
      </c>
      <c r="O96" s="177">
        <f>ROUND(E96*N96,2)</f>
        <v>0</v>
      </c>
      <c r="P96" s="177">
        <v>0</v>
      </c>
      <c r="Q96" s="178">
        <f>ROUND(E96*P96,2)</f>
        <v>0</v>
      </c>
      <c r="R96" s="159"/>
      <c r="S96" s="159" t="s">
        <v>177</v>
      </c>
      <c r="T96" s="159" t="s">
        <v>178</v>
      </c>
      <c r="U96" s="159">
        <v>0</v>
      </c>
      <c r="V96" s="159">
        <f>ROUND(E96*U96,2)</f>
        <v>0</v>
      </c>
      <c r="W96" s="159"/>
      <c r="X96" s="159" t="s">
        <v>213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268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249" t="s">
        <v>744</v>
      </c>
      <c r="D97" s="250"/>
      <c r="E97" s="250"/>
      <c r="F97" s="250"/>
      <c r="G97" s="250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182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272" t="s">
        <v>461</v>
      </c>
      <c r="D98" s="273"/>
      <c r="E98" s="273"/>
      <c r="F98" s="273"/>
      <c r="G98" s="273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182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7"/>
      <c r="B99" s="158"/>
      <c r="C99" s="198" t="s">
        <v>468</v>
      </c>
      <c r="D99" s="160"/>
      <c r="E99" s="161"/>
      <c r="F99" s="162"/>
      <c r="G99" s="162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182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272" t="s">
        <v>745</v>
      </c>
      <c r="D100" s="273"/>
      <c r="E100" s="273"/>
      <c r="F100" s="273"/>
      <c r="G100" s="273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57"/>
      <c r="B101" s="158"/>
      <c r="C101" s="272" t="s">
        <v>746</v>
      </c>
      <c r="D101" s="273"/>
      <c r="E101" s="273"/>
      <c r="F101" s="273"/>
      <c r="G101" s="273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182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272" t="s">
        <v>747</v>
      </c>
      <c r="D102" s="273"/>
      <c r="E102" s="273"/>
      <c r="F102" s="273"/>
      <c r="G102" s="273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7"/>
      <c r="B103" s="158"/>
      <c r="C103" s="198" t="s">
        <v>468</v>
      </c>
      <c r="D103" s="160"/>
      <c r="E103" s="161"/>
      <c r="F103" s="162"/>
      <c r="G103" s="162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272" t="s">
        <v>523</v>
      </c>
      <c r="D104" s="273"/>
      <c r="E104" s="273"/>
      <c r="F104" s="273"/>
      <c r="G104" s="273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272" t="s">
        <v>506</v>
      </c>
      <c r="D105" s="273"/>
      <c r="E105" s="273"/>
      <c r="F105" s="273"/>
      <c r="G105" s="273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182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72">
        <v>20</v>
      </c>
      <c r="B106" s="173" t="s">
        <v>538</v>
      </c>
      <c r="C106" s="182" t="s">
        <v>539</v>
      </c>
      <c r="D106" s="174" t="s">
        <v>253</v>
      </c>
      <c r="E106" s="175">
        <v>0.36649999999999999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8">
        <f>ROUND(E106*P106,2)</f>
        <v>0</v>
      </c>
      <c r="R106" s="159"/>
      <c r="S106" s="159" t="s">
        <v>177</v>
      </c>
      <c r="T106" s="159" t="s">
        <v>178</v>
      </c>
      <c r="U106" s="159">
        <v>3.327</v>
      </c>
      <c r="V106" s="159">
        <f>ROUND(E106*U106,2)</f>
        <v>1.22</v>
      </c>
      <c r="W106" s="159"/>
      <c r="X106" s="159" t="s">
        <v>213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373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57"/>
      <c r="B107" s="158"/>
      <c r="C107" s="183" t="s">
        <v>395</v>
      </c>
      <c r="D107" s="163"/>
      <c r="E107" s="164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187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7"/>
      <c r="B108" s="158"/>
      <c r="C108" s="183" t="s">
        <v>748</v>
      </c>
      <c r="D108" s="163"/>
      <c r="E108" s="164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187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183" t="s">
        <v>749</v>
      </c>
      <c r="D109" s="163"/>
      <c r="E109" s="164">
        <v>0.37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187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>
      <c r="A110" s="166" t="s">
        <v>172</v>
      </c>
      <c r="B110" s="167" t="s">
        <v>127</v>
      </c>
      <c r="C110" s="181" t="s">
        <v>128</v>
      </c>
      <c r="D110" s="168"/>
      <c r="E110" s="169"/>
      <c r="F110" s="170"/>
      <c r="G110" s="170">
        <f>SUMIF(AG111:AG127,"&lt;&gt;NOR",G111:G127)</f>
        <v>0</v>
      </c>
      <c r="H110" s="170"/>
      <c r="I110" s="170">
        <f>SUM(I111:I127)</f>
        <v>0</v>
      </c>
      <c r="J110" s="170"/>
      <c r="K110" s="170">
        <f>SUM(K111:K127)</f>
        <v>0</v>
      </c>
      <c r="L110" s="170"/>
      <c r="M110" s="170">
        <f>SUM(M111:M127)</f>
        <v>0</v>
      </c>
      <c r="N110" s="170"/>
      <c r="O110" s="170">
        <f>SUM(O111:O127)</f>
        <v>2.0499999999999998</v>
      </c>
      <c r="P110" s="170"/>
      <c r="Q110" s="171">
        <f>SUM(Q111:Q127)</f>
        <v>0</v>
      </c>
      <c r="R110" s="165"/>
      <c r="S110" s="165"/>
      <c r="T110" s="165"/>
      <c r="U110" s="165"/>
      <c r="V110" s="165">
        <f>SUM(V111:V127)</f>
        <v>14.72</v>
      </c>
      <c r="W110" s="165"/>
      <c r="X110" s="165"/>
      <c r="AG110" t="s">
        <v>173</v>
      </c>
    </row>
    <row r="111" spans="1:60" outlineLevel="1">
      <c r="A111" s="172">
        <v>21</v>
      </c>
      <c r="B111" s="173" t="s">
        <v>542</v>
      </c>
      <c r="C111" s="182" t="s">
        <v>543</v>
      </c>
      <c r="D111" s="174" t="s">
        <v>219</v>
      </c>
      <c r="E111" s="175">
        <v>10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0.12053</v>
      </c>
      <c r="O111" s="177">
        <f>ROUND(E111*N111,2)</f>
        <v>1.21</v>
      </c>
      <c r="P111" s="177">
        <v>0</v>
      </c>
      <c r="Q111" s="178">
        <f>ROUND(E111*P111,2)</f>
        <v>0</v>
      </c>
      <c r="R111" s="159"/>
      <c r="S111" s="159" t="s">
        <v>177</v>
      </c>
      <c r="T111" s="159" t="s">
        <v>178</v>
      </c>
      <c r="U111" s="159">
        <v>1.131</v>
      </c>
      <c r="V111" s="159">
        <f>ROUND(E111*U111,2)</f>
        <v>11.31</v>
      </c>
      <c r="W111" s="159"/>
      <c r="X111" s="159" t="s">
        <v>213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268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57"/>
      <c r="B112" s="158"/>
      <c r="C112" s="183" t="s">
        <v>552</v>
      </c>
      <c r="D112" s="163"/>
      <c r="E112" s="164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187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>
      <c r="A113" s="157"/>
      <c r="B113" s="158"/>
      <c r="C113" s="183" t="s">
        <v>553</v>
      </c>
      <c r="D113" s="163"/>
      <c r="E113" s="164">
        <v>10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187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>
      <c r="A114" s="172">
        <v>22</v>
      </c>
      <c r="B114" s="173" t="s">
        <v>545</v>
      </c>
      <c r="C114" s="182" t="s">
        <v>546</v>
      </c>
      <c r="D114" s="174" t="s">
        <v>219</v>
      </c>
      <c r="E114" s="175">
        <v>72.150000000000006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3.6999999999999999E-4</v>
      </c>
      <c r="O114" s="177">
        <f>ROUND(E114*N114,2)</f>
        <v>0.03</v>
      </c>
      <c r="P114" s="177">
        <v>0</v>
      </c>
      <c r="Q114" s="178">
        <f>ROUND(E114*P114,2)</f>
        <v>0</v>
      </c>
      <c r="R114" s="159"/>
      <c r="S114" s="159" t="s">
        <v>177</v>
      </c>
      <c r="T114" s="159" t="s">
        <v>178</v>
      </c>
      <c r="U114" s="159">
        <v>0</v>
      </c>
      <c r="V114" s="159">
        <f>ROUND(E114*U114,2)</f>
        <v>0</v>
      </c>
      <c r="W114" s="159"/>
      <c r="X114" s="159" t="s">
        <v>213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214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7"/>
      <c r="B115" s="158"/>
      <c r="C115" s="183" t="s">
        <v>552</v>
      </c>
      <c r="D115" s="163"/>
      <c r="E115" s="164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57"/>
      <c r="B116" s="158"/>
      <c r="C116" s="183" t="s">
        <v>736</v>
      </c>
      <c r="D116" s="163"/>
      <c r="E116" s="164">
        <v>72.150000000000006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>
      <c r="A117" s="172">
        <v>23</v>
      </c>
      <c r="B117" s="173" t="s">
        <v>547</v>
      </c>
      <c r="C117" s="182" t="s">
        <v>548</v>
      </c>
      <c r="D117" s="174" t="s">
        <v>219</v>
      </c>
      <c r="E117" s="175">
        <v>72.150000000000006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8">
        <f>ROUND(E117*P117,2)</f>
        <v>0</v>
      </c>
      <c r="R117" s="159"/>
      <c r="S117" s="159" t="s">
        <v>177</v>
      </c>
      <c r="T117" s="159" t="s">
        <v>178</v>
      </c>
      <c r="U117" s="159">
        <v>0</v>
      </c>
      <c r="V117" s="159">
        <f>ROUND(E117*U117,2)</f>
        <v>0</v>
      </c>
      <c r="W117" s="159"/>
      <c r="X117" s="159" t="s">
        <v>213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268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83" t="s">
        <v>552</v>
      </c>
      <c r="D118" s="163"/>
      <c r="E118" s="164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83" t="s">
        <v>736</v>
      </c>
      <c r="D119" s="163"/>
      <c r="E119" s="164">
        <v>72.150000000000006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72">
        <v>24</v>
      </c>
      <c r="B120" s="173" t="s">
        <v>549</v>
      </c>
      <c r="C120" s="182" t="s">
        <v>550</v>
      </c>
      <c r="D120" s="174" t="s">
        <v>219</v>
      </c>
      <c r="E120" s="175">
        <v>10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8.1000000000000003E-2</v>
      </c>
      <c r="O120" s="177">
        <f>ROUND(E120*N120,2)</f>
        <v>0.81</v>
      </c>
      <c r="P120" s="177">
        <v>0</v>
      </c>
      <c r="Q120" s="178">
        <f>ROUND(E120*P120,2)</f>
        <v>0</v>
      </c>
      <c r="R120" s="159"/>
      <c r="S120" s="159" t="s">
        <v>177</v>
      </c>
      <c r="T120" s="159" t="s">
        <v>178</v>
      </c>
      <c r="U120" s="159">
        <v>0</v>
      </c>
      <c r="V120" s="159">
        <f>ROUND(E120*U120,2)</f>
        <v>0</v>
      </c>
      <c r="W120" s="159"/>
      <c r="X120" s="159" t="s">
        <v>258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551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7"/>
      <c r="B121" s="158"/>
      <c r="C121" s="183" t="s">
        <v>552</v>
      </c>
      <c r="D121" s="163"/>
      <c r="E121" s="164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187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>
      <c r="A122" s="157"/>
      <c r="B122" s="158"/>
      <c r="C122" s="183" t="s">
        <v>553</v>
      </c>
      <c r="D122" s="163"/>
      <c r="E122" s="164">
        <v>10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83" t="s">
        <v>554</v>
      </c>
      <c r="D123" s="163"/>
      <c r="E123" s="164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72">
        <v>25</v>
      </c>
      <c r="B124" s="173" t="s">
        <v>555</v>
      </c>
      <c r="C124" s="182" t="s">
        <v>556</v>
      </c>
      <c r="D124" s="174" t="s">
        <v>253</v>
      </c>
      <c r="E124" s="175">
        <v>2.0419999999999998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8">
        <f>ROUND(E124*P124,2)</f>
        <v>0</v>
      </c>
      <c r="R124" s="159"/>
      <c r="S124" s="159" t="s">
        <v>177</v>
      </c>
      <c r="T124" s="159" t="s">
        <v>178</v>
      </c>
      <c r="U124" s="159">
        <v>1.67</v>
      </c>
      <c r="V124" s="159">
        <f>ROUND(E124*U124,2)</f>
        <v>3.41</v>
      </c>
      <c r="W124" s="159"/>
      <c r="X124" s="159" t="s">
        <v>213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373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/>
      <c r="B125" s="158"/>
      <c r="C125" s="183" t="s">
        <v>395</v>
      </c>
      <c r="D125" s="163"/>
      <c r="E125" s="164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7"/>
      <c r="B126" s="158"/>
      <c r="C126" s="183" t="s">
        <v>750</v>
      </c>
      <c r="D126" s="163"/>
      <c r="E126" s="164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187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57"/>
      <c r="B127" s="158"/>
      <c r="C127" s="183" t="s">
        <v>751</v>
      </c>
      <c r="D127" s="163"/>
      <c r="E127" s="164">
        <v>2.04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187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5.5">
      <c r="A128" s="166" t="s">
        <v>172</v>
      </c>
      <c r="B128" s="167" t="s">
        <v>129</v>
      </c>
      <c r="C128" s="181" t="s">
        <v>130</v>
      </c>
      <c r="D128" s="168"/>
      <c r="E128" s="169"/>
      <c r="F128" s="170"/>
      <c r="G128" s="170">
        <f>SUMIF(AG129:AG148,"&lt;&gt;NOR",G129:G148)</f>
        <v>0</v>
      </c>
      <c r="H128" s="170"/>
      <c r="I128" s="170">
        <f>SUM(I129:I148)</f>
        <v>0</v>
      </c>
      <c r="J128" s="170"/>
      <c r="K128" s="170">
        <f>SUM(K129:K148)</f>
        <v>0</v>
      </c>
      <c r="L128" s="170"/>
      <c r="M128" s="170">
        <f>SUM(M129:M148)</f>
        <v>0</v>
      </c>
      <c r="N128" s="170"/>
      <c r="O128" s="170">
        <f>SUM(O129:O148)</f>
        <v>0</v>
      </c>
      <c r="P128" s="170"/>
      <c r="Q128" s="171">
        <f>SUM(Q129:Q148)</f>
        <v>0</v>
      </c>
      <c r="R128" s="165"/>
      <c r="S128" s="165"/>
      <c r="T128" s="165"/>
      <c r="U128" s="165"/>
      <c r="V128" s="165">
        <f>SUM(V129:V148)</f>
        <v>0</v>
      </c>
      <c r="W128" s="165"/>
      <c r="X128" s="165"/>
      <c r="AG128" t="s">
        <v>173</v>
      </c>
    </row>
    <row r="129" spans="1:60" ht="22.5" outlineLevel="1">
      <c r="A129" s="172">
        <v>26</v>
      </c>
      <c r="B129" s="173" t="s">
        <v>752</v>
      </c>
      <c r="C129" s="182" t="s">
        <v>753</v>
      </c>
      <c r="D129" s="174" t="s">
        <v>299</v>
      </c>
      <c r="E129" s="175">
        <v>1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8">
        <f>ROUND(E129*P129,2)</f>
        <v>0</v>
      </c>
      <c r="R129" s="159"/>
      <c r="S129" s="159" t="s">
        <v>177</v>
      </c>
      <c r="T129" s="159" t="s">
        <v>178</v>
      </c>
      <c r="U129" s="159">
        <v>0</v>
      </c>
      <c r="V129" s="159">
        <f>ROUND(E129*U129,2)</f>
        <v>0</v>
      </c>
      <c r="W129" s="159"/>
      <c r="X129" s="159" t="s">
        <v>213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268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7"/>
      <c r="B130" s="158"/>
      <c r="C130" s="249" t="s">
        <v>754</v>
      </c>
      <c r="D130" s="250"/>
      <c r="E130" s="250"/>
      <c r="F130" s="250"/>
      <c r="G130" s="250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>
      <c r="A131" s="157"/>
      <c r="B131" s="158"/>
      <c r="C131" s="272" t="s">
        <v>755</v>
      </c>
      <c r="D131" s="273"/>
      <c r="E131" s="273"/>
      <c r="F131" s="273"/>
      <c r="G131" s="273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79" t="str">
        <f>C131</f>
        <v>-	Vyjmout stáv. jímací mísu na termominerální vodu, naskenovat kam. povrch, zhotovit odlitek z nerezové oceli, vložit, styčnou spáru vytmelit PU, viz.TAB – Z3</v>
      </c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272" t="s">
        <v>756</v>
      </c>
      <c r="D132" s="273"/>
      <c r="E132" s="273"/>
      <c r="F132" s="273"/>
      <c r="G132" s="273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57"/>
      <c r="B133" s="158"/>
      <c r="C133" s="272" t="s">
        <v>757</v>
      </c>
      <c r="D133" s="273"/>
      <c r="E133" s="273"/>
      <c r="F133" s="273"/>
      <c r="G133" s="273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>
      <c r="A134" s="157"/>
      <c r="B134" s="158"/>
      <c r="C134" s="272" t="s">
        <v>758</v>
      </c>
      <c r="D134" s="273"/>
      <c r="E134" s="273"/>
      <c r="F134" s="273"/>
      <c r="G134" s="273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79" t="str">
        <f>C134</f>
        <v>-	Demontovat pasířsky zhotovený pozlacený dekorativní prvek, vyrovnat prohnutí. Převzít druhý prvek ve správě SPLZaK a oba pozlatit plátkovým zlatem.</v>
      </c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272" t="s">
        <v>759</v>
      </c>
      <c r="D135" s="273"/>
      <c r="E135" s="273"/>
      <c r="F135" s="273"/>
      <c r="G135" s="273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57"/>
      <c r="B136" s="158"/>
      <c r="C136" s="198" t="s">
        <v>468</v>
      </c>
      <c r="D136" s="160"/>
      <c r="E136" s="161"/>
      <c r="F136" s="162"/>
      <c r="G136" s="162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57"/>
      <c r="B137" s="158"/>
      <c r="C137" s="272" t="s">
        <v>760</v>
      </c>
      <c r="D137" s="273"/>
      <c r="E137" s="273"/>
      <c r="F137" s="273"/>
      <c r="G137" s="273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>
      <c r="A138" s="172">
        <v>27</v>
      </c>
      <c r="B138" s="173" t="s">
        <v>574</v>
      </c>
      <c r="C138" s="182" t="s">
        <v>575</v>
      </c>
      <c r="D138" s="174" t="s">
        <v>299</v>
      </c>
      <c r="E138" s="175">
        <v>6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8">
        <f>ROUND(E138*P138,2)</f>
        <v>0</v>
      </c>
      <c r="R138" s="159"/>
      <c r="S138" s="159" t="s">
        <v>177</v>
      </c>
      <c r="T138" s="159" t="s">
        <v>178</v>
      </c>
      <c r="U138" s="159">
        <v>0</v>
      </c>
      <c r="V138" s="159">
        <f>ROUND(E138*U138,2)</f>
        <v>0</v>
      </c>
      <c r="W138" s="159"/>
      <c r="X138" s="159" t="s">
        <v>213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268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249" t="s">
        <v>576</v>
      </c>
      <c r="D139" s="250"/>
      <c r="E139" s="250"/>
      <c r="F139" s="250"/>
      <c r="G139" s="25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>
      <c r="A140" s="157"/>
      <c r="B140" s="158"/>
      <c r="C140" s="272" t="s">
        <v>577</v>
      </c>
      <c r="D140" s="273"/>
      <c r="E140" s="273"/>
      <c r="F140" s="273"/>
      <c r="G140" s="273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79" t="str">
        <f>C140</f>
        <v>-	Zkontrolovat a znovu letovat napojení trubky chrliče na žlab. Zkontrolovat stav dekoru a těsnost trubky</v>
      </c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7"/>
      <c r="B141" s="158"/>
      <c r="C141" s="272" t="s">
        <v>578</v>
      </c>
      <c r="D141" s="273"/>
      <c r="E141" s="273"/>
      <c r="F141" s="273"/>
      <c r="G141" s="273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182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72">
        <v>28</v>
      </c>
      <c r="B142" s="173" t="s">
        <v>603</v>
      </c>
      <c r="C142" s="182" t="s">
        <v>604</v>
      </c>
      <c r="D142" s="174" t="s">
        <v>299</v>
      </c>
      <c r="E142" s="175">
        <v>3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8">
        <f>ROUND(E142*P142,2)</f>
        <v>0</v>
      </c>
      <c r="R142" s="159"/>
      <c r="S142" s="159" t="s">
        <v>177</v>
      </c>
      <c r="T142" s="159" t="s">
        <v>178</v>
      </c>
      <c r="U142" s="159">
        <v>0</v>
      </c>
      <c r="V142" s="159">
        <f>ROUND(E142*U142,2)</f>
        <v>0</v>
      </c>
      <c r="W142" s="159"/>
      <c r="X142" s="159" t="s">
        <v>213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268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>
      <c r="A143" s="157"/>
      <c r="B143" s="158"/>
      <c r="C143" s="249" t="s">
        <v>605</v>
      </c>
      <c r="D143" s="250"/>
      <c r="E143" s="250"/>
      <c r="F143" s="250"/>
      <c r="G143" s="250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79" t="str">
        <f>C143</f>
        <v>-	V rámci opravy dlažby v objektu kolonády budou opraveny poškozené kamenické prvky, resp. lemy zádlažby a schodišť kolonády</v>
      </c>
      <c r="BB143" s="150"/>
      <c r="BC143" s="150"/>
      <c r="BD143" s="150"/>
      <c r="BE143" s="150"/>
      <c r="BF143" s="150"/>
      <c r="BG143" s="150"/>
      <c r="BH143" s="150"/>
    </row>
    <row r="144" spans="1:60" ht="22.5" outlineLevel="1">
      <c r="A144" s="157"/>
      <c r="B144" s="158"/>
      <c r="C144" s="272" t="s">
        <v>606</v>
      </c>
      <c r="D144" s="273"/>
      <c r="E144" s="273"/>
      <c r="F144" s="273"/>
      <c r="G144" s="273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182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79" t="str">
        <f>C144</f>
        <v>-	Prvky budou plošně nahrubo očištěny nasucho a následně na mokro vlažnou vodou z dolních partií směrem vzhůru</v>
      </c>
      <c r="BB144" s="150"/>
      <c r="BC144" s="150"/>
      <c r="BD144" s="150"/>
      <c r="BE144" s="150"/>
      <c r="BF144" s="150"/>
      <c r="BG144" s="150"/>
      <c r="BH144" s="150"/>
    </row>
    <row r="145" spans="1:60" outlineLevel="1">
      <c r="A145" s="157"/>
      <c r="B145" s="158"/>
      <c r="C145" s="272" t="s">
        <v>607</v>
      </c>
      <c r="D145" s="273"/>
      <c r="E145" s="273"/>
      <c r="F145" s="273"/>
      <c r="G145" s="273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182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33.75" outlineLevel="1">
      <c r="A146" s="157"/>
      <c r="B146" s="158"/>
      <c r="C146" s="272" t="s">
        <v>608</v>
      </c>
      <c r="D146" s="273"/>
      <c r="E146" s="273"/>
      <c r="F146" s="273"/>
      <c r="G146" s="273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182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79" t="str">
        <f>C146</f>
        <v>-	Pro tmelení a pro menší doplňky lokálního charakteru bude míchána minerální prefabrikovaná směs se strukturou a zejména fyzikálními vlastnostmi co nejbližší doplňovaným kamenům a s příměsí stálobarevných pigmentů.</v>
      </c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272" t="s">
        <v>609</v>
      </c>
      <c r="D147" s="273"/>
      <c r="E147" s="273"/>
      <c r="F147" s="273"/>
      <c r="G147" s="273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182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7"/>
      <c r="B148" s="158"/>
      <c r="C148" s="183" t="s">
        <v>761</v>
      </c>
      <c r="D148" s="163"/>
      <c r="E148" s="164">
        <v>3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187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>
      <c r="A149" s="166" t="s">
        <v>172</v>
      </c>
      <c r="B149" s="167" t="s">
        <v>133</v>
      </c>
      <c r="C149" s="181" t="s">
        <v>134</v>
      </c>
      <c r="D149" s="168"/>
      <c r="E149" s="169"/>
      <c r="F149" s="170"/>
      <c r="G149" s="170">
        <f>SUMIF(AG150:AG190,"&lt;&gt;NOR",G150:G190)</f>
        <v>0</v>
      </c>
      <c r="H149" s="170"/>
      <c r="I149" s="170">
        <f>SUM(I150:I190)</f>
        <v>0</v>
      </c>
      <c r="J149" s="170"/>
      <c r="K149" s="170">
        <f>SUM(K150:K190)</f>
        <v>0</v>
      </c>
      <c r="L149" s="170"/>
      <c r="M149" s="170">
        <f>SUM(M150:M190)</f>
        <v>0</v>
      </c>
      <c r="N149" s="170"/>
      <c r="O149" s="170">
        <f>SUM(O150:O190)</f>
        <v>3.21</v>
      </c>
      <c r="P149" s="170"/>
      <c r="Q149" s="171">
        <f>SUM(Q150:Q190)</f>
        <v>0</v>
      </c>
      <c r="R149" s="165"/>
      <c r="S149" s="165"/>
      <c r="T149" s="165"/>
      <c r="U149" s="165"/>
      <c r="V149" s="165">
        <f>SUM(V150:V190)</f>
        <v>605.01</v>
      </c>
      <c r="W149" s="165"/>
      <c r="X149" s="165"/>
      <c r="AG149" t="s">
        <v>173</v>
      </c>
    </row>
    <row r="150" spans="1:60" outlineLevel="1">
      <c r="A150" s="172">
        <v>29</v>
      </c>
      <c r="B150" s="173" t="s">
        <v>611</v>
      </c>
      <c r="C150" s="182" t="s">
        <v>612</v>
      </c>
      <c r="D150" s="174" t="s">
        <v>219</v>
      </c>
      <c r="E150" s="175">
        <v>68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8">
        <f>ROUND(E150*P150,2)</f>
        <v>0</v>
      </c>
      <c r="R150" s="159"/>
      <c r="S150" s="159" t="s">
        <v>177</v>
      </c>
      <c r="T150" s="159" t="s">
        <v>178</v>
      </c>
      <c r="U150" s="159">
        <v>0.43</v>
      </c>
      <c r="V150" s="159">
        <f>ROUND(E150*U150,2)</f>
        <v>29.24</v>
      </c>
      <c r="W150" s="159"/>
      <c r="X150" s="159" t="s">
        <v>213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268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183" t="s">
        <v>613</v>
      </c>
      <c r="D151" s="163"/>
      <c r="E151" s="164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187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>
      <c r="A152" s="157"/>
      <c r="B152" s="158"/>
      <c r="C152" s="183" t="s">
        <v>614</v>
      </c>
      <c r="D152" s="163"/>
      <c r="E152" s="164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187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7"/>
      <c r="B153" s="158"/>
      <c r="C153" s="183" t="s">
        <v>762</v>
      </c>
      <c r="D153" s="163"/>
      <c r="E153" s="164">
        <v>68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>
      <c r="A154" s="172">
        <v>30</v>
      </c>
      <c r="B154" s="173" t="s">
        <v>616</v>
      </c>
      <c r="C154" s="182" t="s">
        <v>617</v>
      </c>
      <c r="D154" s="174" t="s">
        <v>219</v>
      </c>
      <c r="E154" s="175">
        <v>68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1.0000000000000001E-5</v>
      </c>
      <c r="O154" s="177">
        <f>ROUND(E154*N154,2)</f>
        <v>0</v>
      </c>
      <c r="P154" s="177">
        <v>0</v>
      </c>
      <c r="Q154" s="178">
        <f>ROUND(E154*P154,2)</f>
        <v>0</v>
      </c>
      <c r="R154" s="159"/>
      <c r="S154" s="159" t="s">
        <v>177</v>
      </c>
      <c r="T154" s="159" t="s">
        <v>178</v>
      </c>
      <c r="U154" s="159">
        <v>7.1999999999999995E-2</v>
      </c>
      <c r="V154" s="159">
        <f>ROUND(E154*U154,2)</f>
        <v>4.9000000000000004</v>
      </c>
      <c r="W154" s="159"/>
      <c r="X154" s="159" t="s">
        <v>213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268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183" t="s">
        <v>613</v>
      </c>
      <c r="D155" s="163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187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>
      <c r="A156" s="157"/>
      <c r="B156" s="158"/>
      <c r="C156" s="183" t="s">
        <v>614</v>
      </c>
      <c r="D156" s="163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187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7"/>
      <c r="B157" s="158"/>
      <c r="C157" s="183" t="s">
        <v>762</v>
      </c>
      <c r="D157" s="163"/>
      <c r="E157" s="164">
        <v>68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187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>
      <c r="A158" s="172">
        <v>31</v>
      </c>
      <c r="B158" s="173" t="s">
        <v>618</v>
      </c>
      <c r="C158" s="182" t="s">
        <v>619</v>
      </c>
      <c r="D158" s="174" t="s">
        <v>219</v>
      </c>
      <c r="E158" s="175">
        <v>680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2.1299999999999999E-3</v>
      </c>
      <c r="O158" s="177">
        <f>ROUND(E158*N158,2)</f>
        <v>1.45</v>
      </c>
      <c r="P158" s="177">
        <v>0</v>
      </c>
      <c r="Q158" s="178">
        <f>ROUND(E158*P158,2)</f>
        <v>0</v>
      </c>
      <c r="R158" s="159"/>
      <c r="S158" s="159" t="s">
        <v>177</v>
      </c>
      <c r="T158" s="159" t="s">
        <v>178</v>
      </c>
      <c r="U158" s="159">
        <v>0.1787</v>
      </c>
      <c r="V158" s="159">
        <f>ROUND(E158*U158,2)</f>
        <v>121.52</v>
      </c>
      <c r="W158" s="159"/>
      <c r="X158" s="159" t="s">
        <v>213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268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>
      <c r="A159" s="157"/>
      <c r="B159" s="158"/>
      <c r="C159" s="249" t="s">
        <v>620</v>
      </c>
      <c r="D159" s="250"/>
      <c r="E159" s="250"/>
      <c r="F159" s="250"/>
      <c r="G159" s="250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182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79" t="str">
        <f>C159</f>
        <v>Bude provedeno odstranění prachu, nečistot a mastnot oplachem vysokotlakou čistou vodou s přídavkem odmašťovacího detergentu (tlak min. 200 bar), dle ISO 8501-1.</v>
      </c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57"/>
      <c r="B160" s="158"/>
      <c r="C160" s="183" t="s">
        <v>613</v>
      </c>
      <c r="D160" s="163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57"/>
      <c r="B161" s="158"/>
      <c r="C161" s="183" t="s">
        <v>763</v>
      </c>
      <c r="D161" s="163"/>
      <c r="E161" s="164">
        <v>680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187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72">
        <v>32</v>
      </c>
      <c r="B162" s="173" t="s">
        <v>622</v>
      </c>
      <c r="C162" s="182" t="s">
        <v>623</v>
      </c>
      <c r="D162" s="174" t="s">
        <v>219</v>
      </c>
      <c r="E162" s="175">
        <v>680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8">
        <f>ROUND(E162*P162,2)</f>
        <v>0</v>
      </c>
      <c r="R162" s="159"/>
      <c r="S162" s="159" t="s">
        <v>177</v>
      </c>
      <c r="T162" s="159" t="s">
        <v>178</v>
      </c>
      <c r="U162" s="159">
        <v>0</v>
      </c>
      <c r="V162" s="159">
        <f>ROUND(E162*U162,2)</f>
        <v>0</v>
      </c>
      <c r="W162" s="159"/>
      <c r="X162" s="159" t="s">
        <v>213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268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7"/>
      <c r="B163" s="158"/>
      <c r="C163" s="183" t="s">
        <v>613</v>
      </c>
      <c r="D163" s="163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187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7"/>
      <c r="B164" s="158"/>
      <c r="C164" s="183" t="s">
        <v>763</v>
      </c>
      <c r="D164" s="163"/>
      <c r="E164" s="164">
        <v>680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187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72">
        <v>33</v>
      </c>
      <c r="B165" s="173" t="s">
        <v>624</v>
      </c>
      <c r="C165" s="182" t="s">
        <v>625</v>
      </c>
      <c r="D165" s="174" t="s">
        <v>219</v>
      </c>
      <c r="E165" s="175">
        <v>68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4.0000000000000002E-4</v>
      </c>
      <c r="O165" s="177">
        <f>ROUND(E165*N165,2)</f>
        <v>0.03</v>
      </c>
      <c r="P165" s="177">
        <v>0</v>
      </c>
      <c r="Q165" s="178">
        <f>ROUND(E165*P165,2)</f>
        <v>0</v>
      </c>
      <c r="R165" s="159"/>
      <c r="S165" s="159" t="s">
        <v>177</v>
      </c>
      <c r="T165" s="159" t="s">
        <v>178</v>
      </c>
      <c r="U165" s="159">
        <v>0.30599999999999999</v>
      </c>
      <c r="V165" s="159">
        <f>ROUND(E165*U165,2)</f>
        <v>20.81</v>
      </c>
      <c r="W165" s="159"/>
      <c r="X165" s="159" t="s">
        <v>213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268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>
      <c r="A166" s="157"/>
      <c r="B166" s="158"/>
      <c r="C166" s="249" t="s">
        <v>626</v>
      </c>
      <c r="D166" s="250"/>
      <c r="E166" s="250"/>
      <c r="F166" s="250"/>
      <c r="G166" s="250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182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7"/>
      <c r="B167" s="158"/>
      <c r="C167" s="272" t="s">
        <v>627</v>
      </c>
      <c r="D167" s="273"/>
      <c r="E167" s="273"/>
      <c r="F167" s="273"/>
      <c r="G167" s="273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182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45" outlineLevel="1">
      <c r="A168" s="157"/>
      <c r="B168" s="158"/>
      <c r="C168" s="272" t="s">
        <v>628</v>
      </c>
      <c r="D168" s="273"/>
      <c r="E168" s="273"/>
      <c r="F168" s="273"/>
      <c r="G168" s="273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182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79" t="str">
        <f>C168</f>
        <v>Ochranný zinkový nátěr, např. standart Wilckens Wilkoprimer, bal. 6 kg, s přídavkem 20% odpovídajícího ředidla, nanášení štětcem. Variantně: zinkový spray s obsahem zinku nad 90 % (standart Motip, Zinga aj.). Tloušťka v obou variantách 1 x 50 µm. Předpokládané ošetření na 5-10 % plochy.</v>
      </c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57"/>
      <c r="B169" s="158"/>
      <c r="C169" s="272" t="s">
        <v>629</v>
      </c>
      <c r="D169" s="273"/>
      <c r="E169" s="273"/>
      <c r="F169" s="273"/>
      <c r="G169" s="273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182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45" outlineLevel="1">
      <c r="A170" s="157"/>
      <c r="B170" s="158"/>
      <c r="C170" s="272" t="s">
        <v>630</v>
      </c>
      <c r="D170" s="273"/>
      <c r="E170" s="273"/>
      <c r="F170" s="273"/>
      <c r="G170" s="273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182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79" t="str">
        <f>C170</f>
        <v>Hybridní nátěr polyuretan-alkydový, např. standart Herbolux PU-Satin (SRN) nebo Colorex Effekt 30 (Švédsko). Vzhled polomatný, odstín shodný s dnešním stavem, 1. nátěr s přídavkem 20 % odpovídajícího ředidla, 2. nátěr neředěný. Spotřeba 1x70 ml, 1x85 ml/m2, orientační tloušťka 2x35-40 µm.</v>
      </c>
      <c r="BB170" s="150"/>
      <c r="BC170" s="150"/>
      <c r="BD170" s="150"/>
      <c r="BE170" s="150"/>
      <c r="BF170" s="150"/>
      <c r="BG170" s="150"/>
      <c r="BH170" s="150"/>
    </row>
    <row r="171" spans="1:60" outlineLevel="1">
      <c r="A171" s="157"/>
      <c r="B171" s="158"/>
      <c r="C171" s="272" t="s">
        <v>631</v>
      </c>
      <c r="D171" s="273"/>
      <c r="E171" s="273"/>
      <c r="F171" s="273"/>
      <c r="G171" s="273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182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>
      <c r="A172" s="157"/>
      <c r="B172" s="158"/>
      <c r="C172" s="272" t="s">
        <v>632</v>
      </c>
      <c r="D172" s="273"/>
      <c r="E172" s="273"/>
      <c r="F172" s="273"/>
      <c r="G172" s="273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182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79" t="str">
        <f>C172</f>
        <v>Produkty umožňují požadovat záruku v délce 5 let při obecné životnosti nátěrů okolo 20 let. Předpokladem záruky je:</v>
      </c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7"/>
      <c r="B173" s="158"/>
      <c r="C173" s="272" t="s">
        <v>633</v>
      </c>
      <c r="D173" s="273"/>
      <c r="E173" s="273"/>
      <c r="F173" s="273"/>
      <c r="G173" s="273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182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57"/>
      <c r="B174" s="158"/>
      <c r="C174" s="272" t="s">
        <v>634</v>
      </c>
      <c r="D174" s="273"/>
      <c r="E174" s="273"/>
      <c r="F174" s="273"/>
      <c r="G174" s="273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182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57"/>
      <c r="B175" s="158"/>
      <c r="C175" s="272" t="s">
        <v>635</v>
      </c>
      <c r="D175" s="273"/>
      <c r="E175" s="273"/>
      <c r="F175" s="273"/>
      <c r="G175" s="273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182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7"/>
      <c r="B176" s="158"/>
      <c r="C176" s="272" t="s">
        <v>636</v>
      </c>
      <c r="D176" s="273"/>
      <c r="E176" s="273"/>
      <c r="F176" s="273"/>
      <c r="G176" s="273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182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57"/>
      <c r="B177" s="158"/>
      <c r="C177" s="183" t="s">
        <v>613</v>
      </c>
      <c r="D177" s="163"/>
      <c r="E177" s="164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187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>
      <c r="A178" s="157"/>
      <c r="B178" s="158"/>
      <c r="C178" s="183" t="s">
        <v>614</v>
      </c>
      <c r="D178" s="163"/>
      <c r="E178" s="164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187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>
      <c r="A179" s="157"/>
      <c r="B179" s="158"/>
      <c r="C179" s="183" t="s">
        <v>762</v>
      </c>
      <c r="D179" s="163"/>
      <c r="E179" s="164">
        <v>68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187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22.5" outlineLevel="1">
      <c r="A180" s="172">
        <v>34</v>
      </c>
      <c r="B180" s="173" t="s">
        <v>637</v>
      </c>
      <c r="C180" s="182" t="s">
        <v>638</v>
      </c>
      <c r="D180" s="174" t="s">
        <v>219</v>
      </c>
      <c r="E180" s="175">
        <v>360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2.1299999999999999E-3</v>
      </c>
      <c r="O180" s="177">
        <f>ROUND(E180*N180,2)</f>
        <v>0.77</v>
      </c>
      <c r="P180" s="177">
        <v>0</v>
      </c>
      <c r="Q180" s="178">
        <f>ROUND(E180*P180,2)</f>
        <v>0</v>
      </c>
      <c r="R180" s="159"/>
      <c r="S180" s="159" t="s">
        <v>177</v>
      </c>
      <c r="T180" s="159" t="s">
        <v>178</v>
      </c>
      <c r="U180" s="159">
        <v>0.1787</v>
      </c>
      <c r="V180" s="159">
        <f>ROUND(E180*U180,2)</f>
        <v>64.33</v>
      </c>
      <c r="W180" s="159"/>
      <c r="X180" s="159" t="s">
        <v>213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268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>
      <c r="A181" s="157"/>
      <c r="B181" s="158"/>
      <c r="C181" s="249" t="s">
        <v>620</v>
      </c>
      <c r="D181" s="250"/>
      <c r="E181" s="250"/>
      <c r="F181" s="250"/>
      <c r="G181" s="250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182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79" t="str">
        <f>C181</f>
        <v>Bude provedeno odstranění prachu, nečistot a mastnot oplachem vysokotlakou čistou vodou s přídavkem odmašťovacího detergentu (tlak min. 200 bar), dle ISO 8501-1.</v>
      </c>
      <c r="BB181" s="150"/>
      <c r="BC181" s="150"/>
      <c r="BD181" s="150"/>
      <c r="BE181" s="150"/>
      <c r="BF181" s="150"/>
      <c r="BG181" s="150"/>
      <c r="BH181" s="150"/>
    </row>
    <row r="182" spans="1:60" outlineLevel="1">
      <c r="A182" s="157"/>
      <c r="B182" s="158"/>
      <c r="C182" s="183" t="s">
        <v>643</v>
      </c>
      <c r="D182" s="163"/>
      <c r="E182" s="164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187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>
      <c r="A183" s="157"/>
      <c r="B183" s="158"/>
      <c r="C183" s="183" t="s">
        <v>764</v>
      </c>
      <c r="D183" s="163"/>
      <c r="E183" s="164">
        <v>360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187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>
      <c r="A184" s="172">
        <v>35</v>
      </c>
      <c r="B184" s="173" t="s">
        <v>641</v>
      </c>
      <c r="C184" s="182" t="s">
        <v>642</v>
      </c>
      <c r="D184" s="174" t="s">
        <v>219</v>
      </c>
      <c r="E184" s="175">
        <v>360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7">
        <v>2.1299999999999999E-3</v>
      </c>
      <c r="O184" s="177">
        <f>ROUND(E184*N184,2)</f>
        <v>0.77</v>
      </c>
      <c r="P184" s="177">
        <v>0</v>
      </c>
      <c r="Q184" s="178">
        <f>ROUND(E184*P184,2)</f>
        <v>0</v>
      </c>
      <c r="R184" s="159"/>
      <c r="S184" s="159" t="s">
        <v>177</v>
      </c>
      <c r="T184" s="159" t="s">
        <v>178</v>
      </c>
      <c r="U184" s="159">
        <v>0.1787</v>
      </c>
      <c r="V184" s="159">
        <f>ROUND(E184*U184,2)</f>
        <v>64.33</v>
      </c>
      <c r="W184" s="159"/>
      <c r="X184" s="159" t="s">
        <v>213</v>
      </c>
      <c r="Y184" s="150"/>
      <c r="Z184" s="150"/>
      <c r="AA184" s="150"/>
      <c r="AB184" s="150"/>
      <c r="AC184" s="150"/>
      <c r="AD184" s="150"/>
      <c r="AE184" s="150"/>
      <c r="AF184" s="150"/>
      <c r="AG184" s="150" t="s">
        <v>268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>
      <c r="A185" s="157"/>
      <c r="B185" s="158"/>
      <c r="C185" s="249" t="s">
        <v>620</v>
      </c>
      <c r="D185" s="250"/>
      <c r="E185" s="250"/>
      <c r="F185" s="250"/>
      <c r="G185" s="250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182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79" t="str">
        <f>C185</f>
        <v>Bude provedeno odstranění prachu, nečistot a mastnot oplachem vysokotlakou čistou vodou s přídavkem odmašťovacího detergentu (tlak min. 200 bar), dle ISO 8501-1.</v>
      </c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7"/>
      <c r="B186" s="158"/>
      <c r="C186" s="183" t="s">
        <v>643</v>
      </c>
      <c r="D186" s="163"/>
      <c r="E186" s="164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187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>
      <c r="A187" s="157"/>
      <c r="B187" s="158"/>
      <c r="C187" s="183" t="s">
        <v>764</v>
      </c>
      <c r="D187" s="163"/>
      <c r="E187" s="164">
        <v>360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187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72">
        <v>36</v>
      </c>
      <c r="B188" s="173" t="s">
        <v>644</v>
      </c>
      <c r="C188" s="182" t="s">
        <v>645</v>
      </c>
      <c r="D188" s="174" t="s">
        <v>219</v>
      </c>
      <c r="E188" s="175">
        <v>360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5.4000000000000001E-4</v>
      </c>
      <c r="O188" s="177">
        <f>ROUND(E188*N188,2)</f>
        <v>0.19</v>
      </c>
      <c r="P188" s="177">
        <v>0</v>
      </c>
      <c r="Q188" s="178">
        <f>ROUND(E188*P188,2)</f>
        <v>0</v>
      </c>
      <c r="R188" s="159"/>
      <c r="S188" s="159" t="s">
        <v>177</v>
      </c>
      <c r="T188" s="159" t="s">
        <v>178</v>
      </c>
      <c r="U188" s="159">
        <v>0.83299999999999996</v>
      </c>
      <c r="V188" s="159">
        <f>ROUND(E188*U188,2)</f>
        <v>299.88</v>
      </c>
      <c r="W188" s="159"/>
      <c r="X188" s="159" t="s">
        <v>213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268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>
      <c r="A189" s="157"/>
      <c r="B189" s="158"/>
      <c r="C189" s="183" t="s">
        <v>643</v>
      </c>
      <c r="D189" s="163"/>
      <c r="E189" s="16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187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>
      <c r="A190" s="157"/>
      <c r="B190" s="158"/>
      <c r="C190" s="183" t="s">
        <v>764</v>
      </c>
      <c r="D190" s="163"/>
      <c r="E190" s="164">
        <v>360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187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>
      <c r="A191" s="166" t="s">
        <v>172</v>
      </c>
      <c r="B191" s="167" t="s">
        <v>141</v>
      </c>
      <c r="C191" s="181" t="s">
        <v>142</v>
      </c>
      <c r="D191" s="168"/>
      <c r="E191" s="169"/>
      <c r="F191" s="170"/>
      <c r="G191" s="170">
        <f>SUMIF(AG192:AG216,"&lt;&gt;NOR",G192:G216)</f>
        <v>0</v>
      </c>
      <c r="H191" s="170"/>
      <c r="I191" s="170">
        <f>SUM(I192:I216)</f>
        <v>0</v>
      </c>
      <c r="J191" s="170"/>
      <c r="K191" s="170">
        <f>SUM(K192:K216)</f>
        <v>0</v>
      </c>
      <c r="L191" s="170"/>
      <c r="M191" s="170">
        <f>SUM(M192:M216)</f>
        <v>0</v>
      </c>
      <c r="N191" s="170"/>
      <c r="O191" s="170">
        <f>SUM(O192:O216)</f>
        <v>0</v>
      </c>
      <c r="P191" s="170"/>
      <c r="Q191" s="171">
        <f>SUM(Q192:Q216)</f>
        <v>0</v>
      </c>
      <c r="R191" s="165"/>
      <c r="S191" s="165"/>
      <c r="T191" s="165"/>
      <c r="U191" s="165"/>
      <c r="V191" s="165">
        <f>SUM(V192:V216)</f>
        <v>5.0500000000000007</v>
      </c>
      <c r="W191" s="165"/>
      <c r="X191" s="165"/>
      <c r="AG191" t="s">
        <v>173</v>
      </c>
    </row>
    <row r="192" spans="1:60" outlineLevel="1">
      <c r="A192" s="172">
        <v>37</v>
      </c>
      <c r="B192" s="173" t="s">
        <v>646</v>
      </c>
      <c r="C192" s="182" t="s">
        <v>647</v>
      </c>
      <c r="D192" s="174" t="s">
        <v>253</v>
      </c>
      <c r="E192" s="175">
        <v>0.75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8">
        <f>ROUND(E192*P192,2)</f>
        <v>0</v>
      </c>
      <c r="R192" s="159"/>
      <c r="S192" s="159" t="s">
        <v>177</v>
      </c>
      <c r="T192" s="159" t="s">
        <v>178</v>
      </c>
      <c r="U192" s="159">
        <v>0.49</v>
      </c>
      <c r="V192" s="159">
        <f>ROUND(E192*U192,2)</f>
        <v>0.37</v>
      </c>
      <c r="W192" s="159"/>
      <c r="X192" s="159" t="s">
        <v>213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268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>
      <c r="A193" s="157"/>
      <c r="B193" s="158"/>
      <c r="C193" s="249" t="s">
        <v>648</v>
      </c>
      <c r="D193" s="250"/>
      <c r="E193" s="250"/>
      <c r="F193" s="250"/>
      <c r="G193" s="250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182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>
      <c r="A194" s="157"/>
      <c r="B194" s="158"/>
      <c r="C194" s="183" t="s">
        <v>649</v>
      </c>
      <c r="D194" s="163"/>
      <c r="E194" s="164">
        <v>0.75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187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>
      <c r="A195" s="172">
        <v>38</v>
      </c>
      <c r="B195" s="173" t="s">
        <v>650</v>
      </c>
      <c r="C195" s="182" t="s">
        <v>651</v>
      </c>
      <c r="D195" s="174" t="s">
        <v>253</v>
      </c>
      <c r="E195" s="175">
        <v>22.5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8">
        <f>ROUND(E195*P195,2)</f>
        <v>0</v>
      </c>
      <c r="R195" s="159"/>
      <c r="S195" s="159" t="s">
        <v>177</v>
      </c>
      <c r="T195" s="159" t="s">
        <v>178</v>
      </c>
      <c r="U195" s="159">
        <v>0</v>
      </c>
      <c r="V195" s="159">
        <f>ROUND(E195*U195,2)</f>
        <v>0</v>
      </c>
      <c r="W195" s="159"/>
      <c r="X195" s="159" t="s">
        <v>213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268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>
      <c r="A196" s="157"/>
      <c r="B196" s="158"/>
      <c r="C196" s="183" t="s">
        <v>652</v>
      </c>
      <c r="D196" s="163"/>
      <c r="E196" s="164">
        <v>22.5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187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72">
        <v>39</v>
      </c>
      <c r="B197" s="173" t="s">
        <v>653</v>
      </c>
      <c r="C197" s="182" t="s">
        <v>654</v>
      </c>
      <c r="D197" s="174" t="s">
        <v>253</v>
      </c>
      <c r="E197" s="175">
        <v>0.75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8">
        <f>ROUND(E197*P197,2)</f>
        <v>0</v>
      </c>
      <c r="R197" s="159"/>
      <c r="S197" s="159" t="s">
        <v>177</v>
      </c>
      <c r="T197" s="159" t="s">
        <v>178</v>
      </c>
      <c r="U197" s="159">
        <v>0</v>
      </c>
      <c r="V197" s="159">
        <f>ROUND(E197*U197,2)</f>
        <v>0</v>
      </c>
      <c r="W197" s="159"/>
      <c r="X197" s="159" t="s">
        <v>213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268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>
      <c r="A198" s="157"/>
      <c r="B198" s="158"/>
      <c r="C198" s="249" t="s">
        <v>655</v>
      </c>
      <c r="D198" s="250"/>
      <c r="E198" s="250"/>
      <c r="F198" s="250"/>
      <c r="G198" s="250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182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79" t="str">
        <f>C198</f>
        <v>Odpad katalogové číslo 02 01 06 O/N - Zvířecí trus, moč a hnůj (včetně znečištěné slámy), kapalné odpady, soustřeďované odděleně a zpracovávané mimo místo vzniku</v>
      </c>
      <c r="BB198" s="150"/>
      <c r="BC198" s="150"/>
      <c r="BD198" s="150"/>
      <c r="BE198" s="150"/>
      <c r="BF198" s="150"/>
      <c r="BG198" s="150"/>
      <c r="BH198" s="150"/>
    </row>
    <row r="199" spans="1:60" outlineLevel="1">
      <c r="A199" s="157"/>
      <c r="B199" s="158"/>
      <c r="C199" s="183" t="s">
        <v>656</v>
      </c>
      <c r="D199" s="163"/>
      <c r="E199" s="164">
        <v>0.75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187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>
      <c r="A200" s="172">
        <v>40</v>
      </c>
      <c r="B200" s="173" t="s">
        <v>646</v>
      </c>
      <c r="C200" s="182" t="s">
        <v>647</v>
      </c>
      <c r="D200" s="174" t="s">
        <v>253</v>
      </c>
      <c r="E200" s="175">
        <v>3.2650999999999999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8">
        <f>ROUND(E200*P200,2)</f>
        <v>0</v>
      </c>
      <c r="R200" s="159"/>
      <c r="S200" s="159" t="s">
        <v>177</v>
      </c>
      <c r="T200" s="159" t="s">
        <v>178</v>
      </c>
      <c r="U200" s="159">
        <v>0.49</v>
      </c>
      <c r="V200" s="159">
        <f>ROUND(E200*U200,2)</f>
        <v>1.6</v>
      </c>
      <c r="W200" s="159"/>
      <c r="X200" s="159" t="s">
        <v>213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657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57"/>
      <c r="B201" s="158"/>
      <c r="C201" s="249" t="s">
        <v>648</v>
      </c>
      <c r="D201" s="250"/>
      <c r="E201" s="250"/>
      <c r="F201" s="250"/>
      <c r="G201" s="250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182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>
      <c r="A202" s="157"/>
      <c r="B202" s="158"/>
      <c r="C202" s="183" t="s">
        <v>658</v>
      </c>
      <c r="D202" s="163"/>
      <c r="E202" s="164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187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7"/>
      <c r="B203" s="158"/>
      <c r="C203" s="183" t="s">
        <v>765</v>
      </c>
      <c r="D203" s="163"/>
      <c r="E203" s="164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187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57"/>
      <c r="B204" s="158"/>
      <c r="C204" s="183" t="s">
        <v>766</v>
      </c>
      <c r="D204" s="163"/>
      <c r="E204" s="164">
        <v>3.27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187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72">
        <v>41</v>
      </c>
      <c r="B205" s="173" t="s">
        <v>650</v>
      </c>
      <c r="C205" s="182" t="s">
        <v>651</v>
      </c>
      <c r="D205" s="174" t="s">
        <v>253</v>
      </c>
      <c r="E205" s="175">
        <v>65.302000000000007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8">
        <f>ROUND(E205*P205,2)</f>
        <v>0</v>
      </c>
      <c r="R205" s="159"/>
      <c r="S205" s="159" t="s">
        <v>177</v>
      </c>
      <c r="T205" s="159" t="s">
        <v>178</v>
      </c>
      <c r="U205" s="159">
        <v>0</v>
      </c>
      <c r="V205" s="159">
        <f>ROUND(E205*U205,2)</f>
        <v>0</v>
      </c>
      <c r="W205" s="159"/>
      <c r="X205" s="159" t="s">
        <v>213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657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>
      <c r="A206" s="157"/>
      <c r="B206" s="158"/>
      <c r="C206" s="183" t="s">
        <v>658</v>
      </c>
      <c r="D206" s="163"/>
      <c r="E206" s="164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187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7"/>
      <c r="B207" s="158"/>
      <c r="C207" s="183" t="s">
        <v>765</v>
      </c>
      <c r="D207" s="163"/>
      <c r="E207" s="164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187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>
      <c r="A208" s="157"/>
      <c r="B208" s="158"/>
      <c r="C208" s="183" t="s">
        <v>767</v>
      </c>
      <c r="D208" s="163"/>
      <c r="E208" s="164">
        <v>65.3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187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>
      <c r="A209" s="172">
        <v>42</v>
      </c>
      <c r="B209" s="173" t="s">
        <v>662</v>
      </c>
      <c r="C209" s="182" t="s">
        <v>663</v>
      </c>
      <c r="D209" s="174" t="s">
        <v>253</v>
      </c>
      <c r="E209" s="175">
        <v>3.2650999999999999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8">
        <f>ROUND(E209*P209,2)</f>
        <v>0</v>
      </c>
      <c r="R209" s="159"/>
      <c r="S209" s="159" t="s">
        <v>177</v>
      </c>
      <c r="T209" s="159" t="s">
        <v>178</v>
      </c>
      <c r="U209" s="159">
        <v>0.94199999999999995</v>
      </c>
      <c r="V209" s="159">
        <f>ROUND(E209*U209,2)</f>
        <v>3.08</v>
      </c>
      <c r="W209" s="159"/>
      <c r="X209" s="159" t="s">
        <v>213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657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ht="22.5" outlineLevel="1">
      <c r="A210" s="157"/>
      <c r="B210" s="158"/>
      <c r="C210" s="183" t="s">
        <v>658</v>
      </c>
      <c r="D210" s="163"/>
      <c r="E210" s="164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187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7"/>
      <c r="B211" s="158"/>
      <c r="C211" s="183" t="s">
        <v>765</v>
      </c>
      <c r="D211" s="163"/>
      <c r="E211" s="164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187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>
      <c r="A212" s="157"/>
      <c r="B212" s="158"/>
      <c r="C212" s="183" t="s">
        <v>766</v>
      </c>
      <c r="D212" s="163"/>
      <c r="E212" s="164">
        <v>3.27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187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>
      <c r="A213" s="172">
        <v>43</v>
      </c>
      <c r="B213" s="173" t="s">
        <v>664</v>
      </c>
      <c r="C213" s="182" t="s">
        <v>665</v>
      </c>
      <c r="D213" s="174" t="s">
        <v>253</v>
      </c>
      <c r="E213" s="175">
        <v>2.6120800000000002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8">
        <f>ROUND(E213*P213,2)</f>
        <v>0</v>
      </c>
      <c r="R213" s="159"/>
      <c r="S213" s="159" t="s">
        <v>177</v>
      </c>
      <c r="T213" s="159" t="s">
        <v>178</v>
      </c>
      <c r="U213" s="159">
        <v>0</v>
      </c>
      <c r="V213" s="159">
        <f>ROUND(E213*U213,2)</f>
        <v>0</v>
      </c>
      <c r="W213" s="159"/>
      <c r="X213" s="159" t="s">
        <v>213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657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ht="22.5" outlineLevel="1">
      <c r="A214" s="157"/>
      <c r="B214" s="158"/>
      <c r="C214" s="183" t="s">
        <v>658</v>
      </c>
      <c r="D214" s="163"/>
      <c r="E214" s="164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187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57"/>
      <c r="B215" s="158"/>
      <c r="C215" s="183" t="s">
        <v>765</v>
      </c>
      <c r="D215" s="163"/>
      <c r="E215" s="164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187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>
      <c r="A216" s="157"/>
      <c r="B216" s="158"/>
      <c r="C216" s="183" t="s">
        <v>768</v>
      </c>
      <c r="D216" s="163"/>
      <c r="E216" s="164">
        <v>2.61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187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>
      <c r="A217" s="5"/>
      <c r="B217" s="6"/>
      <c r="C217" s="184"/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AE217">
        <v>15</v>
      </c>
      <c r="AF217">
        <v>21</v>
      </c>
    </row>
    <row r="218" spans="1:60">
      <c r="A218" s="153"/>
      <c r="B218" s="154" t="s">
        <v>31</v>
      </c>
      <c r="C218" s="185"/>
      <c r="D218" s="155"/>
      <c r="E218" s="156"/>
      <c r="F218" s="156"/>
      <c r="G218" s="180">
        <f>G8+G12+G17+G24+G40+G46+G51+G63+G110+G128+G149+G191</f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AE218">
        <f>SUMIF(L7:L216,AE217,G7:G216)</f>
        <v>0</v>
      </c>
      <c r="AF218">
        <f>SUMIF(L7:L216,AF217,G7:G216)</f>
        <v>0</v>
      </c>
      <c r="AG218" t="s">
        <v>206</v>
      </c>
    </row>
    <row r="219" spans="1:60">
      <c r="A219" s="5"/>
      <c r="B219" s="6"/>
      <c r="C219" s="184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60">
      <c r="A220" s="5"/>
      <c r="B220" s="6"/>
      <c r="C220" s="184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60">
      <c r="A221" s="258" t="s">
        <v>207</v>
      </c>
      <c r="B221" s="258"/>
      <c r="C221" s="259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60">
      <c r="A222" s="260"/>
      <c r="B222" s="261"/>
      <c r="C222" s="262"/>
      <c r="D222" s="261"/>
      <c r="E222" s="261"/>
      <c r="F222" s="261"/>
      <c r="G222" s="26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AG222" t="s">
        <v>208</v>
      </c>
    </row>
    <row r="223" spans="1:60">
      <c r="A223" s="264"/>
      <c r="B223" s="265"/>
      <c r="C223" s="266"/>
      <c r="D223" s="265"/>
      <c r="E223" s="265"/>
      <c r="F223" s="265"/>
      <c r="G223" s="26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60">
      <c r="A224" s="264"/>
      <c r="B224" s="265"/>
      <c r="C224" s="266"/>
      <c r="D224" s="265"/>
      <c r="E224" s="265"/>
      <c r="F224" s="265"/>
      <c r="G224" s="26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33">
      <c r="A225" s="264"/>
      <c r="B225" s="265"/>
      <c r="C225" s="266"/>
      <c r="D225" s="265"/>
      <c r="E225" s="265"/>
      <c r="F225" s="265"/>
      <c r="G225" s="26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33">
      <c r="A226" s="268"/>
      <c r="B226" s="269"/>
      <c r="C226" s="270"/>
      <c r="D226" s="269"/>
      <c r="E226" s="269"/>
      <c r="F226" s="269"/>
      <c r="G226" s="27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33">
      <c r="A227" s="5"/>
      <c r="B227" s="6"/>
      <c r="C227" s="18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33">
      <c r="C228" s="186"/>
      <c r="D228" s="141"/>
      <c r="AG228" t="s">
        <v>209</v>
      </c>
    </row>
    <row r="229" spans="1:33">
      <c r="D229" s="141"/>
    </row>
    <row r="230" spans="1:33">
      <c r="D230" s="141"/>
    </row>
    <row r="231" spans="1:33">
      <c r="D231" s="141"/>
    </row>
    <row r="232" spans="1:33">
      <c r="D232" s="141"/>
    </row>
    <row r="233" spans="1:33">
      <c r="D233" s="141"/>
    </row>
    <row r="234" spans="1:33">
      <c r="D234" s="141"/>
    </row>
    <row r="235" spans="1:33">
      <c r="D235" s="141"/>
    </row>
    <row r="236" spans="1:33">
      <c r="D236" s="141"/>
    </row>
    <row r="237" spans="1:33">
      <c r="D237" s="141"/>
    </row>
    <row r="238" spans="1:33">
      <c r="D238" s="141"/>
    </row>
    <row r="239" spans="1:33">
      <c r="D239" s="141"/>
    </row>
    <row r="240" spans="1:33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NESZfPWF+G47VMWdqcmuq5HNaSC+Yh+9s4TJ9LTcS8SVOTMONTJwLMjugVkx0/siUqsW/lXz+d2OwqHHgQIlow==" saltValue="uTibwvoLUfaH5wvP+WkLWA==" spinCount="100000" sheet="1"/>
  <mergeCells count="68">
    <mergeCell ref="A222:G226"/>
    <mergeCell ref="C53:G53"/>
    <mergeCell ref="C54:G54"/>
    <mergeCell ref="C55:G55"/>
    <mergeCell ref="C56:G56"/>
    <mergeCell ref="A1:G1"/>
    <mergeCell ref="C2:G2"/>
    <mergeCell ref="C3:G3"/>
    <mergeCell ref="C4:G4"/>
    <mergeCell ref="A221:C221"/>
    <mergeCell ref="C80:G80"/>
    <mergeCell ref="C57:G57"/>
    <mergeCell ref="C58:G58"/>
    <mergeCell ref="C69:G69"/>
    <mergeCell ref="C70:G70"/>
    <mergeCell ref="C71:G71"/>
    <mergeCell ref="C73:G73"/>
    <mergeCell ref="C74:G74"/>
    <mergeCell ref="C75:G75"/>
    <mergeCell ref="C76:G76"/>
    <mergeCell ref="C77:G77"/>
    <mergeCell ref="C79:G79"/>
    <mergeCell ref="C102:G102"/>
    <mergeCell ref="C82:G82"/>
    <mergeCell ref="C83:G83"/>
    <mergeCell ref="C84:G84"/>
    <mergeCell ref="C86:G86"/>
    <mergeCell ref="C87:G87"/>
    <mergeCell ref="C88:G88"/>
    <mergeCell ref="C90:G90"/>
    <mergeCell ref="C97:G97"/>
    <mergeCell ref="C98:G98"/>
    <mergeCell ref="C100:G100"/>
    <mergeCell ref="C101:G101"/>
    <mergeCell ref="C141:G141"/>
    <mergeCell ref="C104:G104"/>
    <mergeCell ref="C105:G105"/>
    <mergeCell ref="C130:G130"/>
    <mergeCell ref="C131:G131"/>
    <mergeCell ref="C132:G132"/>
    <mergeCell ref="C133:G133"/>
    <mergeCell ref="C134:G134"/>
    <mergeCell ref="C135:G135"/>
    <mergeCell ref="C137:G137"/>
    <mergeCell ref="C139:G139"/>
    <mergeCell ref="C140:G140"/>
    <mergeCell ref="C171:G171"/>
    <mergeCell ref="C143:G143"/>
    <mergeCell ref="C144:G144"/>
    <mergeCell ref="C145:G145"/>
    <mergeCell ref="C146:G146"/>
    <mergeCell ref="C147:G147"/>
    <mergeCell ref="C159:G159"/>
    <mergeCell ref="C166:G166"/>
    <mergeCell ref="C167:G167"/>
    <mergeCell ref="C168:G168"/>
    <mergeCell ref="C169:G169"/>
    <mergeCell ref="C170:G170"/>
    <mergeCell ref="C185:G185"/>
    <mergeCell ref="C193:G193"/>
    <mergeCell ref="C198:G198"/>
    <mergeCell ref="C201:G201"/>
    <mergeCell ref="C172:G172"/>
    <mergeCell ref="C173:G173"/>
    <mergeCell ref="C174:G174"/>
    <mergeCell ref="C175:G175"/>
    <mergeCell ref="C176:G176"/>
    <mergeCell ref="C181:G181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62</v>
      </c>
      <c r="C4" s="255" t="s">
        <v>63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87</v>
      </c>
      <c r="C8" s="181" t="s">
        <v>88</v>
      </c>
      <c r="D8" s="168"/>
      <c r="E8" s="169"/>
      <c r="F8" s="170"/>
      <c r="G8" s="170">
        <f>SUMIF(AG9:AG30,"&lt;&gt;NOR",G9:G30)</f>
        <v>0</v>
      </c>
      <c r="H8" s="170"/>
      <c r="I8" s="170">
        <f>SUM(I9:I30)</f>
        <v>0</v>
      </c>
      <c r="J8" s="170"/>
      <c r="K8" s="170">
        <f>SUM(K9:K30)</f>
        <v>0</v>
      </c>
      <c r="L8" s="170"/>
      <c r="M8" s="170">
        <f>SUM(M9:M30)</f>
        <v>0</v>
      </c>
      <c r="N8" s="170"/>
      <c r="O8" s="170">
        <f>SUM(O9:O30)</f>
        <v>0</v>
      </c>
      <c r="P8" s="170"/>
      <c r="Q8" s="171">
        <f>SUM(Q9:Q30)</f>
        <v>13.49</v>
      </c>
      <c r="R8" s="165"/>
      <c r="S8" s="165"/>
      <c r="T8" s="165"/>
      <c r="U8" s="165"/>
      <c r="V8" s="165">
        <f>SUM(V9:V30)</f>
        <v>72.95</v>
      </c>
      <c r="W8" s="165"/>
      <c r="X8" s="165"/>
      <c r="AG8" t="s">
        <v>173</v>
      </c>
    </row>
    <row r="9" spans="1:60" outlineLevel="1">
      <c r="A9" s="172">
        <v>1</v>
      </c>
      <c r="B9" s="173" t="s">
        <v>769</v>
      </c>
      <c r="C9" s="182" t="s">
        <v>770</v>
      </c>
      <c r="D9" s="174" t="s">
        <v>219</v>
      </c>
      <c r="E9" s="175">
        <v>13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0.2</v>
      </c>
      <c r="Q9" s="178">
        <f>ROUND(E9*P9,2)</f>
        <v>2.6</v>
      </c>
      <c r="R9" s="159"/>
      <c r="S9" s="159" t="s">
        <v>177</v>
      </c>
      <c r="T9" s="159" t="s">
        <v>178</v>
      </c>
      <c r="U9" s="159">
        <v>0.1</v>
      </c>
      <c r="V9" s="159">
        <f>ROUND(E9*U9,2)</f>
        <v>1.3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268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83" t="s">
        <v>771</v>
      </c>
      <c r="D10" s="163"/>
      <c r="E10" s="164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57"/>
      <c r="B11" s="158"/>
      <c r="C11" s="183" t="s">
        <v>772</v>
      </c>
      <c r="D11" s="163"/>
      <c r="E11" s="164">
        <v>13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187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2">
        <v>2</v>
      </c>
      <c r="B12" s="173" t="s">
        <v>773</v>
      </c>
      <c r="C12" s="182" t="s">
        <v>774</v>
      </c>
      <c r="D12" s="174" t="s">
        <v>219</v>
      </c>
      <c r="E12" s="175">
        <v>13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0.33</v>
      </c>
      <c r="Q12" s="178">
        <f>ROUND(E12*P12,2)</f>
        <v>4.29</v>
      </c>
      <c r="R12" s="159"/>
      <c r="S12" s="159" t="s">
        <v>177</v>
      </c>
      <c r="T12" s="159" t="s">
        <v>178</v>
      </c>
      <c r="U12" s="159">
        <v>0.3135</v>
      </c>
      <c r="V12" s="159">
        <f>ROUND(E12*U12,2)</f>
        <v>4.08</v>
      </c>
      <c r="W12" s="159"/>
      <c r="X12" s="159" t="s">
        <v>213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7"/>
      <c r="B13" s="158"/>
      <c r="C13" s="183" t="s">
        <v>771</v>
      </c>
      <c r="D13" s="163"/>
      <c r="E13" s="16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187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83" t="s">
        <v>772</v>
      </c>
      <c r="D14" s="163"/>
      <c r="E14" s="164">
        <v>13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2">
        <v>3</v>
      </c>
      <c r="B15" s="173" t="s">
        <v>775</v>
      </c>
      <c r="C15" s="182" t="s">
        <v>776</v>
      </c>
      <c r="D15" s="174" t="s">
        <v>264</v>
      </c>
      <c r="E15" s="175">
        <v>30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0.22</v>
      </c>
      <c r="Q15" s="178">
        <f>ROUND(E15*P15,2)</f>
        <v>6.6</v>
      </c>
      <c r="R15" s="159"/>
      <c r="S15" s="159" t="s">
        <v>177</v>
      </c>
      <c r="T15" s="159" t="s">
        <v>178</v>
      </c>
      <c r="U15" s="159">
        <v>0.14299999999999999</v>
      </c>
      <c r="V15" s="159">
        <f>ROUND(E15*U15,2)</f>
        <v>4.29</v>
      </c>
      <c r="W15" s="159"/>
      <c r="X15" s="159" t="s">
        <v>213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268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83" t="s">
        <v>771</v>
      </c>
      <c r="D16" s="163"/>
      <c r="E16" s="164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187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83" t="s">
        <v>777</v>
      </c>
      <c r="D17" s="163"/>
      <c r="E17" s="164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83" t="s">
        <v>778</v>
      </c>
      <c r="D18" s="163"/>
      <c r="E18" s="164">
        <v>30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187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72">
        <v>4</v>
      </c>
      <c r="B19" s="173" t="s">
        <v>779</v>
      </c>
      <c r="C19" s="182" t="s">
        <v>780</v>
      </c>
      <c r="D19" s="174" t="s">
        <v>219</v>
      </c>
      <c r="E19" s="175">
        <v>13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8">
        <f>ROUND(E19*P19,2)</f>
        <v>0</v>
      </c>
      <c r="R19" s="159"/>
      <c r="S19" s="159" t="s">
        <v>177</v>
      </c>
      <c r="T19" s="159" t="s">
        <v>178</v>
      </c>
      <c r="U19" s="159">
        <v>1.7999999999999999E-2</v>
      </c>
      <c r="V19" s="159">
        <f>ROUND(E19*U19,2)</f>
        <v>0.23</v>
      </c>
      <c r="W19" s="159"/>
      <c r="X19" s="159" t="s">
        <v>213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268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83" t="s">
        <v>771</v>
      </c>
      <c r="D20" s="163"/>
      <c r="E20" s="164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187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57"/>
      <c r="B21" s="158"/>
      <c r="C21" s="183" t="s">
        <v>772</v>
      </c>
      <c r="D21" s="163"/>
      <c r="E21" s="164">
        <v>13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187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2">
        <v>5</v>
      </c>
      <c r="B22" s="173" t="s">
        <v>781</v>
      </c>
      <c r="C22" s="182" t="s">
        <v>782</v>
      </c>
      <c r="D22" s="174" t="s">
        <v>219</v>
      </c>
      <c r="E22" s="175">
        <v>250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8">
        <f>ROUND(E22*P22,2)</f>
        <v>0</v>
      </c>
      <c r="R22" s="159"/>
      <c r="S22" s="159" t="s">
        <v>177</v>
      </c>
      <c r="T22" s="159" t="s">
        <v>178</v>
      </c>
      <c r="U22" s="159">
        <v>0.17699999999999999</v>
      </c>
      <c r="V22" s="159">
        <f>ROUND(E22*U22,2)</f>
        <v>44.25</v>
      </c>
      <c r="W22" s="159"/>
      <c r="X22" s="159" t="s">
        <v>213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83" t="s">
        <v>783</v>
      </c>
      <c r="D23" s="163"/>
      <c r="E23" s="164">
        <v>250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187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2">
        <v>6</v>
      </c>
      <c r="B24" s="173" t="s">
        <v>784</v>
      </c>
      <c r="C24" s="182" t="s">
        <v>785</v>
      </c>
      <c r="D24" s="174" t="s">
        <v>219</v>
      </c>
      <c r="E24" s="175">
        <v>1000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8">
        <f>ROUND(E24*P24,2)</f>
        <v>0</v>
      </c>
      <c r="R24" s="159"/>
      <c r="S24" s="159" t="s">
        <v>177</v>
      </c>
      <c r="T24" s="159" t="s">
        <v>178</v>
      </c>
      <c r="U24" s="159">
        <v>1.0999999999999999E-2</v>
      </c>
      <c r="V24" s="159">
        <f>ROUND(E24*U24,2)</f>
        <v>11</v>
      </c>
      <c r="W24" s="159"/>
      <c r="X24" s="159" t="s">
        <v>213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183" t="s">
        <v>786</v>
      </c>
      <c r="D25" s="163"/>
      <c r="E25" s="164">
        <v>1000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187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2">
        <v>7</v>
      </c>
      <c r="B26" s="173" t="s">
        <v>787</v>
      </c>
      <c r="C26" s="182" t="s">
        <v>788</v>
      </c>
      <c r="D26" s="174" t="s">
        <v>212</v>
      </c>
      <c r="E26" s="175">
        <v>25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8">
        <f>ROUND(E26*P26,2)</f>
        <v>0</v>
      </c>
      <c r="R26" s="159"/>
      <c r="S26" s="159" t="s">
        <v>177</v>
      </c>
      <c r="T26" s="159" t="s">
        <v>178</v>
      </c>
      <c r="U26" s="159">
        <v>0.26</v>
      </c>
      <c r="V26" s="159">
        <f>ROUND(E26*U26,2)</f>
        <v>6.5</v>
      </c>
      <c r="W26" s="159"/>
      <c r="X26" s="159" t="s">
        <v>213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268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183" t="s">
        <v>789</v>
      </c>
      <c r="D27" s="163"/>
      <c r="E27" s="164">
        <v>25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187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72">
        <v>8</v>
      </c>
      <c r="B28" s="173" t="s">
        <v>790</v>
      </c>
      <c r="C28" s="182" t="s">
        <v>791</v>
      </c>
      <c r="D28" s="174" t="s">
        <v>219</v>
      </c>
      <c r="E28" s="175">
        <v>13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8">
        <f>ROUND(E28*P28,2)</f>
        <v>0</v>
      </c>
      <c r="R28" s="159"/>
      <c r="S28" s="159" t="s">
        <v>177</v>
      </c>
      <c r="T28" s="159" t="s">
        <v>178</v>
      </c>
      <c r="U28" s="159">
        <v>0.1</v>
      </c>
      <c r="V28" s="159">
        <f>ROUND(E28*U28,2)</f>
        <v>1.3</v>
      </c>
      <c r="W28" s="159"/>
      <c r="X28" s="159" t="s">
        <v>213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214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83" t="s">
        <v>771</v>
      </c>
      <c r="D29" s="163"/>
      <c r="E29" s="164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187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183" t="s">
        <v>772</v>
      </c>
      <c r="D30" s="163"/>
      <c r="E30" s="164">
        <v>13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187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>
      <c r="A31" s="166" t="s">
        <v>172</v>
      </c>
      <c r="B31" s="167" t="s">
        <v>89</v>
      </c>
      <c r="C31" s="181" t="s">
        <v>90</v>
      </c>
      <c r="D31" s="168"/>
      <c r="E31" s="169"/>
      <c r="F31" s="170"/>
      <c r="G31" s="170">
        <f>SUMIF(AG32:AG34,"&lt;&gt;NOR",G32:G34)</f>
        <v>0</v>
      </c>
      <c r="H31" s="170"/>
      <c r="I31" s="170">
        <f>SUM(I32:I34)</f>
        <v>0</v>
      </c>
      <c r="J31" s="170"/>
      <c r="K31" s="170">
        <f>SUM(K32:K34)</f>
        <v>0</v>
      </c>
      <c r="L31" s="170"/>
      <c r="M31" s="170">
        <f>SUM(M32:M34)</f>
        <v>0</v>
      </c>
      <c r="N31" s="170"/>
      <c r="O31" s="170">
        <f>SUM(O32:O34)</f>
        <v>0</v>
      </c>
      <c r="P31" s="170"/>
      <c r="Q31" s="171">
        <f>SUM(Q32:Q34)</f>
        <v>0</v>
      </c>
      <c r="R31" s="165"/>
      <c r="S31" s="165"/>
      <c r="T31" s="165"/>
      <c r="U31" s="165"/>
      <c r="V31" s="165">
        <f>SUM(V32:V34)</f>
        <v>8</v>
      </c>
      <c r="W31" s="165"/>
      <c r="X31" s="165"/>
      <c r="AG31" t="s">
        <v>173</v>
      </c>
    </row>
    <row r="32" spans="1:60" outlineLevel="1">
      <c r="A32" s="172">
        <v>9</v>
      </c>
      <c r="B32" s="173" t="s">
        <v>792</v>
      </c>
      <c r="C32" s="182" t="s">
        <v>793</v>
      </c>
      <c r="D32" s="174" t="s">
        <v>219</v>
      </c>
      <c r="E32" s="175">
        <v>1000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8">
        <f>ROUND(E32*P32,2)</f>
        <v>0</v>
      </c>
      <c r="R32" s="159"/>
      <c r="S32" s="159" t="s">
        <v>177</v>
      </c>
      <c r="T32" s="159" t="s">
        <v>178</v>
      </c>
      <c r="U32" s="159">
        <v>8.0000000000000002E-3</v>
      </c>
      <c r="V32" s="159">
        <f>ROUND(E32*U32,2)</f>
        <v>8</v>
      </c>
      <c r="W32" s="159"/>
      <c r="X32" s="159" t="s">
        <v>213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214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57"/>
      <c r="B33" s="158"/>
      <c r="C33" s="183" t="s">
        <v>794</v>
      </c>
      <c r="D33" s="163"/>
      <c r="E33" s="164">
        <v>1000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187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83" t="s">
        <v>795</v>
      </c>
      <c r="D34" s="163"/>
      <c r="E34" s="164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187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>
      <c r="A35" s="166" t="s">
        <v>172</v>
      </c>
      <c r="B35" s="167" t="s">
        <v>91</v>
      </c>
      <c r="C35" s="181" t="s">
        <v>92</v>
      </c>
      <c r="D35" s="168"/>
      <c r="E35" s="169"/>
      <c r="F35" s="170"/>
      <c r="G35" s="170">
        <f>SUMIF(AG36:AG65,"&lt;&gt;NOR",G36:G65)</f>
        <v>0</v>
      </c>
      <c r="H35" s="170"/>
      <c r="I35" s="170">
        <f>SUM(I36:I65)</f>
        <v>0</v>
      </c>
      <c r="J35" s="170"/>
      <c r="K35" s="170">
        <f>SUM(K36:K65)</f>
        <v>0</v>
      </c>
      <c r="L35" s="170"/>
      <c r="M35" s="170">
        <f>SUM(M36:M65)</f>
        <v>0</v>
      </c>
      <c r="N35" s="170"/>
      <c r="O35" s="170">
        <f>SUM(O36:O65)</f>
        <v>0.01</v>
      </c>
      <c r="P35" s="170"/>
      <c r="Q35" s="171">
        <f>SUM(Q36:Q65)</f>
        <v>0</v>
      </c>
      <c r="R35" s="165"/>
      <c r="S35" s="165"/>
      <c r="T35" s="165"/>
      <c r="U35" s="165"/>
      <c r="V35" s="165">
        <f>SUM(V36:V65)</f>
        <v>27.15</v>
      </c>
      <c r="W35" s="165"/>
      <c r="X35" s="165"/>
      <c r="AG35" t="s">
        <v>173</v>
      </c>
    </row>
    <row r="36" spans="1:60" outlineLevel="1">
      <c r="A36" s="172">
        <v>10</v>
      </c>
      <c r="B36" s="173" t="s">
        <v>796</v>
      </c>
      <c r="C36" s="182" t="s">
        <v>797</v>
      </c>
      <c r="D36" s="174" t="s">
        <v>219</v>
      </c>
      <c r="E36" s="175">
        <v>250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8">
        <f>ROUND(E36*P36,2)</f>
        <v>0</v>
      </c>
      <c r="R36" s="159"/>
      <c r="S36" s="159" t="s">
        <v>177</v>
      </c>
      <c r="T36" s="159" t="s">
        <v>178</v>
      </c>
      <c r="U36" s="159">
        <v>0.06</v>
      </c>
      <c r="V36" s="159">
        <f>ROUND(E36*U36,2)</f>
        <v>15</v>
      </c>
      <c r="W36" s="159"/>
      <c r="X36" s="159" t="s">
        <v>213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214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83" t="s">
        <v>783</v>
      </c>
      <c r="D37" s="163"/>
      <c r="E37" s="164">
        <v>250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187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72">
        <v>11</v>
      </c>
      <c r="B38" s="173" t="s">
        <v>798</v>
      </c>
      <c r="C38" s="182" t="s">
        <v>799</v>
      </c>
      <c r="D38" s="174" t="s">
        <v>212</v>
      </c>
      <c r="E38" s="175">
        <v>1.5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8">
        <f>ROUND(E38*P38,2)</f>
        <v>0</v>
      </c>
      <c r="R38" s="159"/>
      <c r="S38" s="159" t="s">
        <v>177</v>
      </c>
      <c r="T38" s="159" t="s">
        <v>178</v>
      </c>
      <c r="U38" s="159">
        <v>1.145</v>
      </c>
      <c r="V38" s="159">
        <f>ROUND(E38*U38,2)</f>
        <v>1.72</v>
      </c>
      <c r="W38" s="159"/>
      <c r="X38" s="159" t="s">
        <v>213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657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7"/>
      <c r="B39" s="158"/>
      <c r="C39" s="183" t="s">
        <v>800</v>
      </c>
      <c r="D39" s="163"/>
      <c r="E39" s="164">
        <v>1.5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187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72">
        <v>12</v>
      </c>
      <c r="B40" s="173" t="s">
        <v>801</v>
      </c>
      <c r="C40" s="182" t="s">
        <v>802</v>
      </c>
      <c r="D40" s="174" t="s">
        <v>219</v>
      </c>
      <c r="E40" s="175">
        <v>250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8">
        <f>ROUND(E40*P40,2)</f>
        <v>0</v>
      </c>
      <c r="R40" s="159"/>
      <c r="S40" s="159" t="s">
        <v>177</v>
      </c>
      <c r="T40" s="159" t="s">
        <v>178</v>
      </c>
      <c r="U40" s="159">
        <v>2E-3</v>
      </c>
      <c r="V40" s="159">
        <f>ROUND(E40*U40,2)</f>
        <v>0.5</v>
      </c>
      <c r="W40" s="159"/>
      <c r="X40" s="159" t="s">
        <v>213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214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7"/>
      <c r="B41" s="158"/>
      <c r="C41" s="183" t="s">
        <v>783</v>
      </c>
      <c r="D41" s="163"/>
      <c r="E41" s="164">
        <v>250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187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72">
        <v>13</v>
      </c>
      <c r="B42" s="173" t="s">
        <v>803</v>
      </c>
      <c r="C42" s="182" t="s">
        <v>804</v>
      </c>
      <c r="D42" s="174" t="s">
        <v>219</v>
      </c>
      <c r="E42" s="175">
        <v>250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8">
        <f>ROUND(E42*P42,2)</f>
        <v>0</v>
      </c>
      <c r="R42" s="159"/>
      <c r="S42" s="159" t="s">
        <v>177</v>
      </c>
      <c r="T42" s="159" t="s">
        <v>178</v>
      </c>
      <c r="U42" s="159">
        <v>1E-3</v>
      </c>
      <c r="V42" s="159">
        <f>ROUND(E42*U42,2)</f>
        <v>0.25</v>
      </c>
      <c r="W42" s="159"/>
      <c r="X42" s="159" t="s">
        <v>213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214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7"/>
      <c r="B43" s="158"/>
      <c r="C43" s="183" t="s">
        <v>783</v>
      </c>
      <c r="D43" s="163"/>
      <c r="E43" s="164">
        <v>250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187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72">
        <v>14</v>
      </c>
      <c r="B44" s="173" t="s">
        <v>805</v>
      </c>
      <c r="C44" s="182" t="s">
        <v>806</v>
      </c>
      <c r="D44" s="174" t="s">
        <v>219</v>
      </c>
      <c r="E44" s="175">
        <v>250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8">
        <f>ROUND(E44*P44,2)</f>
        <v>0</v>
      </c>
      <c r="R44" s="159"/>
      <c r="S44" s="159" t="s">
        <v>177</v>
      </c>
      <c r="T44" s="159" t="s">
        <v>178</v>
      </c>
      <c r="U44" s="159">
        <v>1E-3</v>
      </c>
      <c r="V44" s="159">
        <f>ROUND(E44*U44,2)</f>
        <v>0.25</v>
      </c>
      <c r="W44" s="159"/>
      <c r="X44" s="159" t="s">
        <v>213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657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183" t="s">
        <v>783</v>
      </c>
      <c r="D45" s="163"/>
      <c r="E45" s="164">
        <v>250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187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72">
        <v>15</v>
      </c>
      <c r="B46" s="173" t="s">
        <v>807</v>
      </c>
      <c r="C46" s="182" t="s">
        <v>808</v>
      </c>
      <c r="D46" s="174" t="s">
        <v>219</v>
      </c>
      <c r="E46" s="175">
        <v>500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8">
        <f>ROUND(E46*P46,2)</f>
        <v>0</v>
      </c>
      <c r="R46" s="159"/>
      <c r="S46" s="159" t="s">
        <v>177</v>
      </c>
      <c r="T46" s="159" t="s">
        <v>178</v>
      </c>
      <c r="U46" s="159">
        <v>1.4999999999999999E-2</v>
      </c>
      <c r="V46" s="159">
        <f>ROUND(E46*U46,2)</f>
        <v>7.5</v>
      </c>
      <c r="W46" s="159"/>
      <c r="X46" s="159" t="s">
        <v>213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214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83" t="s">
        <v>809</v>
      </c>
      <c r="D47" s="163"/>
      <c r="E47" s="164">
        <v>500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187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72">
        <v>16</v>
      </c>
      <c r="B48" s="173" t="s">
        <v>810</v>
      </c>
      <c r="C48" s="182" t="s">
        <v>811</v>
      </c>
      <c r="D48" s="174" t="s">
        <v>219</v>
      </c>
      <c r="E48" s="175">
        <v>250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8">
        <f>ROUND(E48*P48,2)</f>
        <v>0</v>
      </c>
      <c r="R48" s="159"/>
      <c r="S48" s="159" t="s">
        <v>177</v>
      </c>
      <c r="T48" s="159" t="s">
        <v>178</v>
      </c>
      <c r="U48" s="159">
        <v>1E-3</v>
      </c>
      <c r="V48" s="159">
        <f>ROUND(E48*U48,2)</f>
        <v>0.25</v>
      </c>
      <c r="W48" s="159"/>
      <c r="X48" s="159" t="s">
        <v>213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214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83" t="s">
        <v>783</v>
      </c>
      <c r="D49" s="163"/>
      <c r="E49" s="164">
        <v>250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187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72">
        <v>17</v>
      </c>
      <c r="B50" s="173" t="s">
        <v>812</v>
      </c>
      <c r="C50" s="182" t="s">
        <v>813</v>
      </c>
      <c r="D50" s="174" t="s">
        <v>219</v>
      </c>
      <c r="E50" s="175">
        <v>500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8">
        <f>ROUND(E50*P50,2)</f>
        <v>0</v>
      </c>
      <c r="R50" s="159"/>
      <c r="S50" s="159" t="s">
        <v>177</v>
      </c>
      <c r="T50" s="159" t="s">
        <v>178</v>
      </c>
      <c r="U50" s="159">
        <v>3.0000000000000001E-3</v>
      </c>
      <c r="V50" s="159">
        <f>ROUND(E50*U50,2)</f>
        <v>1.5</v>
      </c>
      <c r="W50" s="159"/>
      <c r="X50" s="159" t="s">
        <v>213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214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249" t="s">
        <v>814</v>
      </c>
      <c r="D51" s="250"/>
      <c r="E51" s="250"/>
      <c r="F51" s="250"/>
      <c r="G51" s="250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57"/>
      <c r="B52" s="158"/>
      <c r="C52" s="183" t="s">
        <v>815</v>
      </c>
      <c r="D52" s="163"/>
      <c r="E52" s="164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187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>
      <c r="A53" s="157"/>
      <c r="B53" s="158"/>
      <c r="C53" s="183" t="s">
        <v>816</v>
      </c>
      <c r="D53" s="163"/>
      <c r="E53" s="164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187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83" t="s">
        <v>809</v>
      </c>
      <c r="D54" s="163"/>
      <c r="E54" s="164">
        <v>500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187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72">
        <v>18</v>
      </c>
      <c r="B55" s="173" t="s">
        <v>817</v>
      </c>
      <c r="C55" s="182" t="s">
        <v>818</v>
      </c>
      <c r="D55" s="174" t="s">
        <v>253</v>
      </c>
      <c r="E55" s="175">
        <v>7.4999999999999997E-3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8">
        <f>ROUND(E55*P55,2)</f>
        <v>0</v>
      </c>
      <c r="R55" s="159"/>
      <c r="S55" s="159" t="s">
        <v>177</v>
      </c>
      <c r="T55" s="159" t="s">
        <v>178</v>
      </c>
      <c r="U55" s="159">
        <v>21.428999999999998</v>
      </c>
      <c r="V55" s="159">
        <f>ROUND(E55*U55,2)</f>
        <v>0.16</v>
      </c>
      <c r="W55" s="159"/>
      <c r="X55" s="159" t="s">
        <v>213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657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183" t="s">
        <v>819</v>
      </c>
      <c r="D56" s="163"/>
      <c r="E56" s="164">
        <v>0.01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187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72">
        <v>19</v>
      </c>
      <c r="B57" s="173" t="s">
        <v>820</v>
      </c>
      <c r="C57" s="182" t="s">
        <v>821</v>
      </c>
      <c r="D57" s="174" t="s">
        <v>822</v>
      </c>
      <c r="E57" s="175">
        <v>10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1E-3</v>
      </c>
      <c r="O57" s="177">
        <f>ROUND(E57*N57,2)</f>
        <v>0.01</v>
      </c>
      <c r="P57" s="177">
        <v>0</v>
      </c>
      <c r="Q57" s="178">
        <f>ROUND(E57*P57,2)</f>
        <v>0</v>
      </c>
      <c r="R57" s="159"/>
      <c r="S57" s="159" t="s">
        <v>177</v>
      </c>
      <c r="T57" s="159" t="s">
        <v>178</v>
      </c>
      <c r="U57" s="159">
        <v>0</v>
      </c>
      <c r="V57" s="159">
        <f>ROUND(E57*U57,2)</f>
        <v>0</v>
      </c>
      <c r="W57" s="159"/>
      <c r="X57" s="159" t="s">
        <v>258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823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7"/>
      <c r="B58" s="158"/>
      <c r="C58" s="183" t="s">
        <v>824</v>
      </c>
      <c r="D58" s="163"/>
      <c r="E58" s="164">
        <v>10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187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33.75" outlineLevel="1">
      <c r="A59" s="172">
        <v>20</v>
      </c>
      <c r="B59" s="173" t="s">
        <v>825</v>
      </c>
      <c r="C59" s="182" t="s">
        <v>826</v>
      </c>
      <c r="D59" s="174" t="s">
        <v>827</v>
      </c>
      <c r="E59" s="175">
        <v>0.5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1E-3</v>
      </c>
      <c r="O59" s="177">
        <f>ROUND(E59*N59,2)</f>
        <v>0</v>
      </c>
      <c r="P59" s="177">
        <v>0</v>
      </c>
      <c r="Q59" s="178">
        <f>ROUND(E59*P59,2)</f>
        <v>0</v>
      </c>
      <c r="R59" s="159" t="s">
        <v>828</v>
      </c>
      <c r="S59" s="159" t="s">
        <v>400</v>
      </c>
      <c r="T59" s="159" t="s">
        <v>400</v>
      </c>
      <c r="U59" s="159">
        <v>0</v>
      </c>
      <c r="V59" s="159">
        <f>ROUND(E59*U59,2)</f>
        <v>0</v>
      </c>
      <c r="W59" s="159"/>
      <c r="X59" s="159" t="s">
        <v>258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259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83" t="s">
        <v>815</v>
      </c>
      <c r="D60" s="163"/>
      <c r="E60" s="164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187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83" t="s">
        <v>829</v>
      </c>
      <c r="D61" s="163"/>
      <c r="E61" s="164">
        <v>0.5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187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72">
        <v>21</v>
      </c>
      <c r="B62" s="173" t="s">
        <v>830</v>
      </c>
      <c r="C62" s="182" t="s">
        <v>831</v>
      </c>
      <c r="D62" s="174" t="s">
        <v>253</v>
      </c>
      <c r="E62" s="175">
        <v>1.0500000000000001E-2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0</v>
      </c>
      <c r="O62" s="177">
        <f>ROUND(E62*N62,2)</f>
        <v>0</v>
      </c>
      <c r="P62" s="177">
        <v>0</v>
      </c>
      <c r="Q62" s="178">
        <f>ROUND(E62*P62,2)</f>
        <v>0</v>
      </c>
      <c r="R62" s="159"/>
      <c r="S62" s="159" t="s">
        <v>177</v>
      </c>
      <c r="T62" s="159" t="s">
        <v>178</v>
      </c>
      <c r="U62" s="159">
        <v>1.925</v>
      </c>
      <c r="V62" s="159">
        <f>ROUND(E62*U62,2)</f>
        <v>0.02</v>
      </c>
      <c r="W62" s="159"/>
      <c r="X62" s="159" t="s">
        <v>213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214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83" t="s">
        <v>395</v>
      </c>
      <c r="D63" s="163"/>
      <c r="E63" s="164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187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57"/>
      <c r="B64" s="158"/>
      <c r="C64" s="183" t="s">
        <v>832</v>
      </c>
      <c r="D64" s="163"/>
      <c r="E64" s="164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187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57"/>
      <c r="B65" s="158"/>
      <c r="C65" s="183" t="s">
        <v>833</v>
      </c>
      <c r="D65" s="163"/>
      <c r="E65" s="164">
        <v>0.01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187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>
      <c r="A66" s="166" t="s">
        <v>172</v>
      </c>
      <c r="B66" s="167" t="s">
        <v>101</v>
      </c>
      <c r="C66" s="181" t="s">
        <v>102</v>
      </c>
      <c r="D66" s="168"/>
      <c r="E66" s="169"/>
      <c r="F66" s="170"/>
      <c r="G66" s="170">
        <f>SUMIF(AG67:AG93,"&lt;&gt;NOR",G67:G93)</f>
        <v>0</v>
      </c>
      <c r="H66" s="170"/>
      <c r="I66" s="170">
        <f>SUM(I67:I93)</f>
        <v>0</v>
      </c>
      <c r="J66" s="170"/>
      <c r="K66" s="170">
        <f>SUM(K67:K93)</f>
        <v>0</v>
      </c>
      <c r="L66" s="170"/>
      <c r="M66" s="170">
        <f>SUM(M67:M93)</f>
        <v>0</v>
      </c>
      <c r="N66" s="170"/>
      <c r="O66" s="170">
        <f>SUM(O67:O93)</f>
        <v>14.4</v>
      </c>
      <c r="P66" s="170"/>
      <c r="Q66" s="171">
        <f>SUM(Q67:Q93)</f>
        <v>0</v>
      </c>
      <c r="R66" s="165"/>
      <c r="S66" s="165"/>
      <c r="T66" s="165"/>
      <c r="U66" s="165"/>
      <c r="V66" s="165">
        <f>SUM(V67:V93)</f>
        <v>19.03</v>
      </c>
      <c r="W66" s="165"/>
      <c r="X66" s="165"/>
      <c r="AG66" t="s">
        <v>173</v>
      </c>
    </row>
    <row r="67" spans="1:60" outlineLevel="1">
      <c r="A67" s="172">
        <v>22</v>
      </c>
      <c r="B67" s="173" t="s">
        <v>834</v>
      </c>
      <c r="C67" s="182" t="s">
        <v>835</v>
      </c>
      <c r="D67" s="174" t="s">
        <v>219</v>
      </c>
      <c r="E67" s="175">
        <v>13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0.378</v>
      </c>
      <c r="O67" s="177">
        <f>ROUND(E67*N67,2)</f>
        <v>4.91</v>
      </c>
      <c r="P67" s="177">
        <v>0</v>
      </c>
      <c r="Q67" s="178">
        <f>ROUND(E67*P67,2)</f>
        <v>0</v>
      </c>
      <c r="R67" s="159"/>
      <c r="S67" s="159" t="s">
        <v>177</v>
      </c>
      <c r="T67" s="159" t="s">
        <v>178</v>
      </c>
      <c r="U67" s="159">
        <v>2.5999999999999999E-2</v>
      </c>
      <c r="V67" s="159">
        <f>ROUND(E67*U67,2)</f>
        <v>0.34</v>
      </c>
      <c r="W67" s="159"/>
      <c r="X67" s="159" t="s">
        <v>213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7"/>
      <c r="B68" s="158"/>
      <c r="C68" s="183" t="s">
        <v>771</v>
      </c>
      <c r="D68" s="163"/>
      <c r="E68" s="164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187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83" t="s">
        <v>772</v>
      </c>
      <c r="D69" s="163"/>
      <c r="E69" s="164">
        <v>13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187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183" t="s">
        <v>836</v>
      </c>
      <c r="D70" s="163"/>
      <c r="E70" s="164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187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72">
        <v>23</v>
      </c>
      <c r="B71" s="173" t="s">
        <v>837</v>
      </c>
      <c r="C71" s="182" t="s">
        <v>838</v>
      </c>
      <c r="D71" s="174" t="s">
        <v>219</v>
      </c>
      <c r="E71" s="175">
        <v>13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0.11</v>
      </c>
      <c r="O71" s="177">
        <f>ROUND(E71*N71,2)</f>
        <v>1.43</v>
      </c>
      <c r="P71" s="177">
        <v>0</v>
      </c>
      <c r="Q71" s="178">
        <f>ROUND(E71*P71,2)</f>
        <v>0</v>
      </c>
      <c r="R71" s="159"/>
      <c r="S71" s="159" t="s">
        <v>177</v>
      </c>
      <c r="T71" s="159" t="s">
        <v>178</v>
      </c>
      <c r="U71" s="159">
        <v>1.1930000000000001</v>
      </c>
      <c r="V71" s="159">
        <f>ROUND(E71*U71,2)</f>
        <v>15.51</v>
      </c>
      <c r="W71" s="159"/>
      <c r="X71" s="159" t="s">
        <v>213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83" t="s">
        <v>771</v>
      </c>
      <c r="D72" s="163"/>
      <c r="E72" s="164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187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183" t="s">
        <v>772</v>
      </c>
      <c r="D73" s="163"/>
      <c r="E73" s="164">
        <v>13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187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83" t="s">
        <v>836</v>
      </c>
      <c r="D74" s="163"/>
      <c r="E74" s="164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187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>
      <c r="A75" s="172">
        <v>24</v>
      </c>
      <c r="B75" s="173" t="s">
        <v>839</v>
      </c>
      <c r="C75" s="182" t="s">
        <v>840</v>
      </c>
      <c r="D75" s="174" t="s">
        <v>264</v>
      </c>
      <c r="E75" s="175">
        <v>30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9.4710000000000003E-2</v>
      </c>
      <c r="O75" s="177">
        <f>ROUND(E75*N75,2)</f>
        <v>2.84</v>
      </c>
      <c r="P75" s="177">
        <v>0</v>
      </c>
      <c r="Q75" s="178">
        <f>ROUND(E75*P75,2)</f>
        <v>0</v>
      </c>
      <c r="R75" s="159"/>
      <c r="S75" s="159" t="s">
        <v>177</v>
      </c>
      <c r="T75" s="159" t="s">
        <v>178</v>
      </c>
      <c r="U75" s="159">
        <v>0.106</v>
      </c>
      <c r="V75" s="159">
        <f>ROUND(E75*U75,2)</f>
        <v>3.18</v>
      </c>
      <c r="W75" s="159"/>
      <c r="X75" s="159" t="s">
        <v>213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83" t="s">
        <v>771</v>
      </c>
      <c r="D76" s="163"/>
      <c r="E76" s="164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187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183" t="s">
        <v>777</v>
      </c>
      <c r="D77" s="163"/>
      <c r="E77" s="164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187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83" t="s">
        <v>778</v>
      </c>
      <c r="D78" s="163"/>
      <c r="E78" s="164">
        <v>30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187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72">
        <v>25</v>
      </c>
      <c r="B79" s="173" t="s">
        <v>841</v>
      </c>
      <c r="C79" s="182" t="s">
        <v>842</v>
      </c>
      <c r="D79" s="174" t="s">
        <v>219</v>
      </c>
      <c r="E79" s="175">
        <v>6.5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0.111</v>
      </c>
      <c r="O79" s="177">
        <f>ROUND(E79*N79,2)</f>
        <v>0.72</v>
      </c>
      <c r="P79" s="177">
        <v>0</v>
      </c>
      <c r="Q79" s="178">
        <f>ROUND(E79*P79,2)</f>
        <v>0</v>
      </c>
      <c r="R79" s="159"/>
      <c r="S79" s="159" t="s">
        <v>177</v>
      </c>
      <c r="T79" s="159" t="s">
        <v>178</v>
      </c>
      <c r="U79" s="159">
        <v>0</v>
      </c>
      <c r="V79" s="159">
        <f>ROUND(E79*U79,2)</f>
        <v>0</v>
      </c>
      <c r="W79" s="159"/>
      <c r="X79" s="159" t="s">
        <v>258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551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>
      <c r="A80" s="157"/>
      <c r="B80" s="158"/>
      <c r="C80" s="183" t="s">
        <v>843</v>
      </c>
      <c r="D80" s="163"/>
      <c r="E80" s="164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187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83" t="s">
        <v>771</v>
      </c>
      <c r="D81" s="163"/>
      <c r="E81" s="164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187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183" t="s">
        <v>844</v>
      </c>
      <c r="D82" s="163"/>
      <c r="E82" s="164">
        <v>6.5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187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>
      <c r="A83" s="172">
        <v>26</v>
      </c>
      <c r="B83" s="173" t="s">
        <v>845</v>
      </c>
      <c r="C83" s="182" t="s">
        <v>846</v>
      </c>
      <c r="D83" s="174" t="s">
        <v>264</v>
      </c>
      <c r="E83" s="175">
        <v>30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0.15</v>
      </c>
      <c r="O83" s="177">
        <f>ROUND(E83*N83,2)</f>
        <v>4.5</v>
      </c>
      <c r="P83" s="177">
        <v>0</v>
      </c>
      <c r="Q83" s="178">
        <f>ROUND(E83*P83,2)</f>
        <v>0</v>
      </c>
      <c r="R83" s="159"/>
      <c r="S83" s="159" t="s">
        <v>177</v>
      </c>
      <c r="T83" s="159" t="s">
        <v>178</v>
      </c>
      <c r="U83" s="159">
        <v>0</v>
      </c>
      <c r="V83" s="159">
        <f>ROUND(E83*U83,2)</f>
        <v>0</v>
      </c>
      <c r="W83" s="159"/>
      <c r="X83" s="159" t="s">
        <v>258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551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249" t="s">
        <v>847</v>
      </c>
      <c r="D84" s="250"/>
      <c r="E84" s="250"/>
      <c r="F84" s="250"/>
      <c r="G84" s="250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182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7"/>
      <c r="B85" s="158"/>
      <c r="C85" s="272" t="s">
        <v>436</v>
      </c>
      <c r="D85" s="273"/>
      <c r="E85" s="273"/>
      <c r="F85" s="273"/>
      <c r="G85" s="273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182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198" t="s">
        <v>468</v>
      </c>
      <c r="D86" s="160"/>
      <c r="E86" s="161"/>
      <c r="F86" s="162"/>
      <c r="G86" s="162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182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272" t="s">
        <v>561</v>
      </c>
      <c r="D87" s="273"/>
      <c r="E87" s="273"/>
      <c r="F87" s="273"/>
      <c r="G87" s="273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182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272" t="s">
        <v>848</v>
      </c>
      <c r="D88" s="273"/>
      <c r="E88" s="273"/>
      <c r="F88" s="273"/>
      <c r="G88" s="273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0"/>
      <c r="Z88" s="150"/>
      <c r="AA88" s="150"/>
      <c r="AB88" s="150"/>
      <c r="AC88" s="150"/>
      <c r="AD88" s="150"/>
      <c r="AE88" s="150"/>
      <c r="AF88" s="150"/>
      <c r="AG88" s="150" t="s">
        <v>182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272" t="s">
        <v>849</v>
      </c>
      <c r="D89" s="273"/>
      <c r="E89" s="273"/>
      <c r="F89" s="273"/>
      <c r="G89" s="273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182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272" t="s">
        <v>850</v>
      </c>
      <c r="D90" s="273"/>
      <c r="E90" s="273"/>
      <c r="F90" s="273"/>
      <c r="G90" s="273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182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83" t="s">
        <v>771</v>
      </c>
      <c r="D91" s="163"/>
      <c r="E91" s="164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187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83" t="s">
        <v>777</v>
      </c>
      <c r="D92" s="163"/>
      <c r="E92" s="16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187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83" t="s">
        <v>778</v>
      </c>
      <c r="D93" s="163"/>
      <c r="E93" s="164">
        <v>30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187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5.5">
      <c r="A94" s="166" t="s">
        <v>172</v>
      </c>
      <c r="B94" s="167" t="s">
        <v>113</v>
      </c>
      <c r="C94" s="181" t="s">
        <v>114</v>
      </c>
      <c r="D94" s="168"/>
      <c r="E94" s="169"/>
      <c r="F94" s="170"/>
      <c r="G94" s="170">
        <f>SUMIF(AG95:AG120,"&lt;&gt;NOR",G95:G120)</f>
        <v>0</v>
      </c>
      <c r="H94" s="170"/>
      <c r="I94" s="170">
        <f>SUM(I95:I120)</f>
        <v>0</v>
      </c>
      <c r="J94" s="170"/>
      <c r="K94" s="170">
        <f>SUM(K95:K120)</f>
        <v>0</v>
      </c>
      <c r="L94" s="170"/>
      <c r="M94" s="170">
        <f>SUM(M95:M120)</f>
        <v>0</v>
      </c>
      <c r="N94" s="170"/>
      <c r="O94" s="170">
        <f>SUM(O95:O120)</f>
        <v>0.71</v>
      </c>
      <c r="P94" s="170"/>
      <c r="Q94" s="171">
        <f>SUM(Q95:Q120)</f>
        <v>0</v>
      </c>
      <c r="R94" s="165"/>
      <c r="S94" s="165"/>
      <c r="T94" s="165"/>
      <c r="U94" s="165"/>
      <c r="V94" s="165">
        <f>SUM(V95:V120)</f>
        <v>0</v>
      </c>
      <c r="W94" s="165"/>
      <c r="X94" s="165"/>
      <c r="AG94" t="s">
        <v>173</v>
      </c>
    </row>
    <row r="95" spans="1:60" outlineLevel="1">
      <c r="A95" s="172">
        <v>27</v>
      </c>
      <c r="B95" s="173" t="s">
        <v>851</v>
      </c>
      <c r="C95" s="182" t="s">
        <v>852</v>
      </c>
      <c r="D95" s="174" t="s">
        <v>299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0.05</v>
      </c>
      <c r="O95" s="177">
        <f>ROUND(E95*N95,2)</f>
        <v>0.05</v>
      </c>
      <c r="P95" s="177">
        <v>0</v>
      </c>
      <c r="Q95" s="178">
        <f>ROUND(E95*P95,2)</f>
        <v>0</v>
      </c>
      <c r="R95" s="159"/>
      <c r="S95" s="159" t="s">
        <v>177</v>
      </c>
      <c r="T95" s="159" t="s">
        <v>178</v>
      </c>
      <c r="U95" s="159">
        <v>0</v>
      </c>
      <c r="V95" s="159">
        <f>ROUND(E95*U95,2)</f>
        <v>0</v>
      </c>
      <c r="W95" s="159"/>
      <c r="X95" s="159" t="s">
        <v>213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268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56.25" outlineLevel="1">
      <c r="A96" s="157"/>
      <c r="B96" s="158"/>
      <c r="C96" s="249" t="s">
        <v>853</v>
      </c>
      <c r="D96" s="250"/>
      <c r="E96" s="250"/>
      <c r="F96" s="250"/>
      <c r="G96" s="250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182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79" t="str">
        <f>C96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KA4) Jednotlivé díly bordury se sesadí na nekorodující trny. K borduře se upevní ocelový poklop, na závěr zásyp zeminou a zatravnění.</v>
      </c>
      <c r="BB96" s="150"/>
      <c r="BC96" s="150"/>
      <c r="BD96" s="150"/>
      <c r="BE96" s="150"/>
      <c r="BF96" s="150"/>
      <c r="BG96" s="150"/>
      <c r="BH96" s="150"/>
    </row>
    <row r="97" spans="1:60" outlineLevel="1">
      <c r="A97" s="172">
        <v>28</v>
      </c>
      <c r="B97" s="173" t="s">
        <v>854</v>
      </c>
      <c r="C97" s="182" t="s">
        <v>855</v>
      </c>
      <c r="D97" s="174" t="s">
        <v>299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0.05</v>
      </c>
      <c r="O97" s="177">
        <f>ROUND(E97*N97,2)</f>
        <v>0.05</v>
      </c>
      <c r="P97" s="177">
        <v>0</v>
      </c>
      <c r="Q97" s="178">
        <f>ROUND(E97*P97,2)</f>
        <v>0</v>
      </c>
      <c r="R97" s="159"/>
      <c r="S97" s="159" t="s">
        <v>177</v>
      </c>
      <c r="T97" s="159" t="s">
        <v>178</v>
      </c>
      <c r="U97" s="159">
        <v>0</v>
      </c>
      <c r="V97" s="159">
        <f>ROUND(E97*U97,2)</f>
        <v>0</v>
      </c>
      <c r="W97" s="159"/>
      <c r="X97" s="159" t="s">
        <v>213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56.25" outlineLevel="1">
      <c r="A98" s="157"/>
      <c r="B98" s="158"/>
      <c r="C98" s="249" t="s">
        <v>856</v>
      </c>
      <c r="D98" s="250"/>
      <c r="E98" s="250"/>
      <c r="F98" s="250"/>
      <c r="G98" s="250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182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79" t="str">
        <f>C98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KA5) Jednotlivé díly bordury se sesadí na nekorodující trny. K borduře se upevní ocelový poklop, na závěr zásyp zeminou a zatravnění.</v>
      </c>
      <c r="BB98" s="150"/>
      <c r="BC98" s="150"/>
      <c r="BD98" s="150"/>
      <c r="BE98" s="150"/>
      <c r="BF98" s="150"/>
      <c r="BG98" s="150"/>
      <c r="BH98" s="150"/>
    </row>
    <row r="99" spans="1:60" outlineLevel="1">
      <c r="A99" s="172">
        <v>29</v>
      </c>
      <c r="B99" s="173" t="s">
        <v>857</v>
      </c>
      <c r="C99" s="182" t="s">
        <v>858</v>
      </c>
      <c r="D99" s="174" t="s">
        <v>299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0.05</v>
      </c>
      <c r="O99" s="177">
        <f>ROUND(E99*N99,2)</f>
        <v>0.05</v>
      </c>
      <c r="P99" s="177">
        <v>0</v>
      </c>
      <c r="Q99" s="178">
        <f>ROUND(E99*P99,2)</f>
        <v>0</v>
      </c>
      <c r="R99" s="159"/>
      <c r="S99" s="159" t="s">
        <v>177</v>
      </c>
      <c r="T99" s="159" t="s">
        <v>178</v>
      </c>
      <c r="U99" s="159">
        <v>0</v>
      </c>
      <c r="V99" s="159">
        <f>ROUND(E99*U99,2)</f>
        <v>0</v>
      </c>
      <c r="W99" s="159"/>
      <c r="X99" s="159" t="s">
        <v>213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268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56.25" outlineLevel="1">
      <c r="A100" s="157"/>
      <c r="B100" s="158"/>
      <c r="C100" s="249" t="s">
        <v>859</v>
      </c>
      <c r="D100" s="250"/>
      <c r="E100" s="250"/>
      <c r="F100" s="250"/>
      <c r="G100" s="250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79" t="str">
        <f>C100</f>
        <v>-	Stávající poklop se sejme a odstraní se degradovaná vrstva (v ~ 120 mm). Po obvodu se odstraní hlína. Na očištěné zdivo se vybetonuje věnec (armovaný) 150 / 300 mm. Na dokončený věnec bude sesazena bordura zhotovená z žuly (lokalita Mrákotín) 120/120 mm. (viz. TAB, KA6) Jednotlivé díly bordury se sesadí na nekorodující trny. K borduře se upevní ocelový poklop, na závěr zásyp zeminou a zatravnění.</v>
      </c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72">
        <v>30</v>
      </c>
      <c r="B101" s="173" t="s">
        <v>709</v>
      </c>
      <c r="C101" s="182" t="s">
        <v>710</v>
      </c>
      <c r="D101" s="174" t="s">
        <v>299</v>
      </c>
      <c r="E101" s="175">
        <v>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0.08</v>
      </c>
      <c r="O101" s="177">
        <f>ROUND(E101*N101,2)</f>
        <v>0.32</v>
      </c>
      <c r="P101" s="177">
        <v>0</v>
      </c>
      <c r="Q101" s="178">
        <f>ROUND(E101*P101,2)</f>
        <v>0</v>
      </c>
      <c r="R101" s="159"/>
      <c r="S101" s="159" t="s">
        <v>177</v>
      </c>
      <c r="T101" s="159" t="s">
        <v>178</v>
      </c>
      <c r="U101" s="159">
        <v>0</v>
      </c>
      <c r="V101" s="159">
        <f>ROUND(E101*U101,2)</f>
        <v>0</v>
      </c>
      <c r="W101" s="159"/>
      <c r="X101" s="159" t="s">
        <v>213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268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249" t="s">
        <v>711</v>
      </c>
      <c r="D102" s="250"/>
      <c r="E102" s="250"/>
      <c r="F102" s="250"/>
      <c r="G102" s="250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7"/>
      <c r="B103" s="158"/>
      <c r="C103" s="272" t="s">
        <v>712</v>
      </c>
      <c r="D103" s="273"/>
      <c r="E103" s="273"/>
      <c r="F103" s="273"/>
      <c r="G103" s="273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272" t="s">
        <v>713</v>
      </c>
      <c r="D104" s="273"/>
      <c r="E104" s="273"/>
      <c r="F104" s="273"/>
      <c r="G104" s="273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72">
        <v>31</v>
      </c>
      <c r="B105" s="173" t="s">
        <v>860</v>
      </c>
      <c r="C105" s="182" t="s">
        <v>861</v>
      </c>
      <c r="D105" s="174" t="s">
        <v>299</v>
      </c>
      <c r="E105" s="175">
        <v>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0.08</v>
      </c>
      <c r="O105" s="177">
        <f>ROUND(E105*N105,2)</f>
        <v>0.16</v>
      </c>
      <c r="P105" s="177">
        <v>0</v>
      </c>
      <c r="Q105" s="178">
        <f>ROUND(E105*P105,2)</f>
        <v>0</v>
      </c>
      <c r="R105" s="159"/>
      <c r="S105" s="159" t="s">
        <v>177</v>
      </c>
      <c r="T105" s="159" t="s">
        <v>178</v>
      </c>
      <c r="U105" s="159">
        <v>0</v>
      </c>
      <c r="V105" s="159">
        <f>ROUND(E105*U105,2)</f>
        <v>0</v>
      </c>
      <c r="W105" s="159"/>
      <c r="X105" s="159" t="s">
        <v>213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268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57"/>
      <c r="B106" s="158"/>
      <c r="C106" s="249" t="s">
        <v>862</v>
      </c>
      <c r="D106" s="250"/>
      <c r="E106" s="250"/>
      <c r="F106" s="250"/>
      <c r="G106" s="250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57"/>
      <c r="B107" s="158"/>
      <c r="C107" s="272" t="s">
        <v>863</v>
      </c>
      <c r="D107" s="273"/>
      <c r="E107" s="273"/>
      <c r="F107" s="273"/>
      <c r="G107" s="273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182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7"/>
      <c r="B108" s="158"/>
      <c r="C108" s="272" t="s">
        <v>864</v>
      </c>
      <c r="D108" s="273"/>
      <c r="E108" s="273"/>
      <c r="F108" s="273"/>
      <c r="G108" s="273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182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>
      <c r="A109" s="157"/>
      <c r="B109" s="158"/>
      <c r="C109" s="272" t="s">
        <v>865</v>
      </c>
      <c r="D109" s="273"/>
      <c r="E109" s="273"/>
      <c r="F109" s="273"/>
      <c r="G109" s="273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182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79" t="str">
        <f>C109</f>
        <v>styky desek na MVC, horní hrana z přesahem 100 mm na terén, vnější hranu zasypat a zhutnit, viz, TAB - KA8, KA9</v>
      </c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57"/>
      <c r="B110" s="158"/>
      <c r="C110" s="272" t="s">
        <v>866</v>
      </c>
      <c r="D110" s="273"/>
      <c r="E110" s="273"/>
      <c r="F110" s="273"/>
      <c r="G110" s="273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182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7"/>
      <c r="B111" s="158"/>
      <c r="C111" s="272" t="s">
        <v>867</v>
      </c>
      <c r="D111" s="273"/>
      <c r="E111" s="273"/>
      <c r="F111" s="273"/>
      <c r="G111" s="273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57"/>
      <c r="B112" s="158"/>
      <c r="C112" s="272" t="s">
        <v>868</v>
      </c>
      <c r="D112" s="273"/>
      <c r="E112" s="273"/>
      <c r="F112" s="273"/>
      <c r="G112" s="273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72">
        <v>32</v>
      </c>
      <c r="B113" s="173" t="s">
        <v>869</v>
      </c>
      <c r="C113" s="182" t="s">
        <v>870</v>
      </c>
      <c r="D113" s="174" t="s">
        <v>299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0.08</v>
      </c>
      <c r="O113" s="177">
        <f>ROUND(E113*N113,2)</f>
        <v>0.08</v>
      </c>
      <c r="P113" s="177">
        <v>0</v>
      </c>
      <c r="Q113" s="178">
        <f>ROUND(E113*P113,2)</f>
        <v>0</v>
      </c>
      <c r="R113" s="159"/>
      <c r="S113" s="159" t="s">
        <v>177</v>
      </c>
      <c r="T113" s="159" t="s">
        <v>178</v>
      </c>
      <c r="U113" s="159">
        <v>0</v>
      </c>
      <c r="V113" s="159">
        <f>ROUND(E113*U113,2)</f>
        <v>0</v>
      </c>
      <c r="W113" s="159"/>
      <c r="X113" s="159" t="s">
        <v>213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268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>
      <c r="A114" s="157"/>
      <c r="B114" s="158"/>
      <c r="C114" s="249" t="s">
        <v>862</v>
      </c>
      <c r="D114" s="250"/>
      <c r="E114" s="250"/>
      <c r="F114" s="250"/>
      <c r="G114" s="250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182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7"/>
      <c r="B115" s="158"/>
      <c r="C115" s="272" t="s">
        <v>863</v>
      </c>
      <c r="D115" s="273"/>
      <c r="E115" s="273"/>
      <c r="F115" s="273"/>
      <c r="G115" s="273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57"/>
      <c r="B116" s="158"/>
      <c r="C116" s="272" t="s">
        <v>864</v>
      </c>
      <c r="D116" s="273"/>
      <c r="E116" s="273"/>
      <c r="F116" s="273"/>
      <c r="G116" s="273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>
      <c r="A117" s="157"/>
      <c r="B117" s="158"/>
      <c r="C117" s="272" t="s">
        <v>865</v>
      </c>
      <c r="D117" s="273"/>
      <c r="E117" s="273"/>
      <c r="F117" s="273"/>
      <c r="G117" s="273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182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79" t="str">
        <f>C117</f>
        <v>styky desek na MVC, horní hrana z přesahem 100 mm na terén, vnější hranu zasypat a zhutnit, viz, TAB - KA8, KA9</v>
      </c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272" t="s">
        <v>866</v>
      </c>
      <c r="D118" s="273"/>
      <c r="E118" s="273"/>
      <c r="F118" s="273"/>
      <c r="G118" s="273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272" t="s">
        <v>867</v>
      </c>
      <c r="D119" s="273"/>
      <c r="E119" s="273"/>
      <c r="F119" s="273"/>
      <c r="G119" s="273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182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57"/>
      <c r="B120" s="158"/>
      <c r="C120" s="272" t="s">
        <v>871</v>
      </c>
      <c r="D120" s="273"/>
      <c r="E120" s="273"/>
      <c r="F120" s="273"/>
      <c r="G120" s="273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182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>
      <c r="A121" s="166" t="s">
        <v>172</v>
      </c>
      <c r="B121" s="167" t="s">
        <v>117</v>
      </c>
      <c r="C121" s="181" t="s">
        <v>118</v>
      </c>
      <c r="D121" s="168"/>
      <c r="E121" s="169"/>
      <c r="F121" s="170"/>
      <c r="G121" s="170">
        <f>SUMIF(AG122:AG125,"&lt;&gt;NOR",G122:G125)</f>
        <v>0</v>
      </c>
      <c r="H121" s="170"/>
      <c r="I121" s="170">
        <f>SUM(I122:I125)</f>
        <v>0</v>
      </c>
      <c r="J121" s="170"/>
      <c r="K121" s="170">
        <f>SUM(K122:K125)</f>
        <v>0</v>
      </c>
      <c r="L121" s="170"/>
      <c r="M121" s="170">
        <f>SUM(M122:M125)</f>
        <v>0</v>
      </c>
      <c r="N121" s="170"/>
      <c r="O121" s="170">
        <f>SUM(O122:O125)</f>
        <v>0</v>
      </c>
      <c r="P121" s="170"/>
      <c r="Q121" s="171">
        <f>SUM(Q122:Q125)</f>
        <v>0</v>
      </c>
      <c r="R121" s="165"/>
      <c r="S121" s="165"/>
      <c r="T121" s="165"/>
      <c r="U121" s="165"/>
      <c r="V121" s="165">
        <f>SUM(V122:V125)</f>
        <v>14.19</v>
      </c>
      <c r="W121" s="165"/>
      <c r="X121" s="165"/>
      <c r="AG121" t="s">
        <v>173</v>
      </c>
    </row>
    <row r="122" spans="1:60" outlineLevel="1">
      <c r="A122" s="172">
        <v>33</v>
      </c>
      <c r="B122" s="173" t="s">
        <v>393</v>
      </c>
      <c r="C122" s="182" t="s">
        <v>394</v>
      </c>
      <c r="D122" s="174" t="s">
        <v>253</v>
      </c>
      <c r="E122" s="175">
        <v>15.1168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8">
        <f>ROUND(E122*P122,2)</f>
        <v>0</v>
      </c>
      <c r="R122" s="159"/>
      <c r="S122" s="159" t="s">
        <v>177</v>
      </c>
      <c r="T122" s="159" t="s">
        <v>178</v>
      </c>
      <c r="U122" s="159">
        <v>0.9385</v>
      </c>
      <c r="V122" s="159">
        <f>ROUND(E122*U122,2)</f>
        <v>14.19</v>
      </c>
      <c r="W122" s="159"/>
      <c r="X122" s="159" t="s">
        <v>213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214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83" t="s">
        <v>395</v>
      </c>
      <c r="D123" s="163"/>
      <c r="E123" s="164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7"/>
      <c r="B124" s="158"/>
      <c r="C124" s="183" t="s">
        <v>872</v>
      </c>
      <c r="D124" s="163"/>
      <c r="E124" s="164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187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/>
      <c r="B125" s="158"/>
      <c r="C125" s="183" t="s">
        <v>873</v>
      </c>
      <c r="D125" s="163"/>
      <c r="E125" s="164">
        <v>15.12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>
      <c r="A126" s="166" t="s">
        <v>172</v>
      </c>
      <c r="B126" s="167" t="s">
        <v>125</v>
      </c>
      <c r="C126" s="181" t="s">
        <v>126</v>
      </c>
      <c r="D126" s="168"/>
      <c r="E126" s="169"/>
      <c r="F126" s="170"/>
      <c r="G126" s="170">
        <f>SUMIF(AG127:AG188,"&lt;&gt;NOR",G127:G188)</f>
        <v>0</v>
      </c>
      <c r="H126" s="170"/>
      <c r="I126" s="170">
        <f>SUM(I127:I188)</f>
        <v>0</v>
      </c>
      <c r="J126" s="170"/>
      <c r="K126" s="170">
        <f>SUM(K127:K188)</f>
        <v>0</v>
      </c>
      <c r="L126" s="170"/>
      <c r="M126" s="170">
        <f>SUM(M127:M188)</f>
        <v>0</v>
      </c>
      <c r="N126" s="170"/>
      <c r="O126" s="170">
        <f>SUM(O127:O188)</f>
        <v>0.63000000000000012</v>
      </c>
      <c r="P126" s="170"/>
      <c r="Q126" s="171">
        <f>SUM(Q127:Q188)</f>
        <v>0</v>
      </c>
      <c r="R126" s="165"/>
      <c r="S126" s="165"/>
      <c r="T126" s="165"/>
      <c r="U126" s="165"/>
      <c r="V126" s="165">
        <f>SUM(V127:V188)</f>
        <v>2.09</v>
      </c>
      <c r="W126" s="165"/>
      <c r="X126" s="165"/>
      <c r="AG126" t="s">
        <v>173</v>
      </c>
    </row>
    <row r="127" spans="1:60" ht="22.5" outlineLevel="1">
      <c r="A127" s="172">
        <v>34</v>
      </c>
      <c r="B127" s="173" t="s">
        <v>874</v>
      </c>
      <c r="C127" s="182" t="s">
        <v>875</v>
      </c>
      <c r="D127" s="174" t="s">
        <v>299</v>
      </c>
      <c r="E127" s="175">
        <v>2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0.2</v>
      </c>
      <c r="O127" s="177">
        <f>ROUND(E127*N127,2)</f>
        <v>0.4</v>
      </c>
      <c r="P127" s="177">
        <v>0</v>
      </c>
      <c r="Q127" s="178">
        <f>ROUND(E127*P127,2)</f>
        <v>0</v>
      </c>
      <c r="R127" s="159"/>
      <c r="S127" s="159" t="s">
        <v>177</v>
      </c>
      <c r="T127" s="159" t="s">
        <v>178</v>
      </c>
      <c r="U127" s="159">
        <v>0</v>
      </c>
      <c r="V127" s="159">
        <f>ROUND(E127*U127,2)</f>
        <v>0</v>
      </c>
      <c r="W127" s="159"/>
      <c r="X127" s="159" t="s">
        <v>213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268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7"/>
      <c r="B128" s="158"/>
      <c r="C128" s="249" t="s">
        <v>876</v>
      </c>
      <c r="D128" s="250"/>
      <c r="E128" s="250"/>
      <c r="F128" s="250"/>
      <c r="G128" s="250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182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57"/>
      <c r="B129" s="158"/>
      <c r="C129" s="272" t="s">
        <v>461</v>
      </c>
      <c r="D129" s="273"/>
      <c r="E129" s="273"/>
      <c r="F129" s="273"/>
      <c r="G129" s="273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182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7"/>
      <c r="B130" s="158"/>
      <c r="C130" s="198" t="s">
        <v>468</v>
      </c>
      <c r="D130" s="160"/>
      <c r="E130" s="161"/>
      <c r="F130" s="162"/>
      <c r="G130" s="162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272" t="s">
        <v>877</v>
      </c>
      <c r="D131" s="273"/>
      <c r="E131" s="273"/>
      <c r="F131" s="273"/>
      <c r="G131" s="273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272" t="s">
        <v>878</v>
      </c>
      <c r="D132" s="273"/>
      <c r="E132" s="273"/>
      <c r="F132" s="273"/>
      <c r="G132" s="273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57"/>
      <c r="B133" s="158"/>
      <c r="C133" s="272" t="s">
        <v>879</v>
      </c>
      <c r="D133" s="273"/>
      <c r="E133" s="273"/>
      <c r="F133" s="273"/>
      <c r="G133" s="273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>
      <c r="A134" s="157"/>
      <c r="B134" s="158"/>
      <c r="C134" s="272" t="s">
        <v>880</v>
      </c>
      <c r="D134" s="273"/>
      <c r="E134" s="273"/>
      <c r="F134" s="273"/>
      <c r="G134" s="273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272" t="s">
        <v>881</v>
      </c>
      <c r="D135" s="273"/>
      <c r="E135" s="273"/>
      <c r="F135" s="273"/>
      <c r="G135" s="273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57"/>
      <c r="B136" s="158"/>
      <c r="C136" s="198" t="s">
        <v>468</v>
      </c>
      <c r="D136" s="160"/>
      <c r="E136" s="161"/>
      <c r="F136" s="162"/>
      <c r="G136" s="162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57"/>
      <c r="B137" s="158"/>
      <c r="C137" s="272" t="s">
        <v>882</v>
      </c>
      <c r="D137" s="273"/>
      <c r="E137" s="273"/>
      <c r="F137" s="273"/>
      <c r="G137" s="273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33.75" outlineLevel="1">
      <c r="A138" s="157"/>
      <c r="B138" s="158"/>
      <c r="C138" s="272" t="s">
        <v>883</v>
      </c>
      <c r="D138" s="273"/>
      <c r="E138" s="273"/>
      <c r="F138" s="273"/>
      <c r="G138" s="273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182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79" t="str">
        <f>C138</f>
        <v>s přídavkem 20% odpovídajícího ředidla, nanášení štětcem. Variantně: zinkový spray s obsahem zinku nad 90 % (Motip, Zinga aj.). Tloušťka v obou variantách 1 x 50 µm. Předpokládané ošetření na 5-10 % plochy."</v>
      </c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198" t="s">
        <v>468</v>
      </c>
      <c r="D139" s="160"/>
      <c r="E139" s="161"/>
      <c r="F139" s="162"/>
      <c r="G139" s="162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57"/>
      <c r="B140" s="158"/>
      <c r="C140" s="272" t="s">
        <v>884</v>
      </c>
      <c r="D140" s="273"/>
      <c r="E140" s="273"/>
      <c r="F140" s="273"/>
      <c r="G140" s="273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45" outlineLevel="1">
      <c r="A141" s="157"/>
      <c r="B141" s="158"/>
      <c r="C141" s="272" t="s">
        <v>885</v>
      </c>
      <c r="D141" s="273"/>
      <c r="E141" s="273"/>
      <c r="F141" s="273"/>
      <c r="G141" s="273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182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79" t="str">
        <f>C141</f>
        <v>hybridní nátěr polyuretan-alkydový, např. standart Herbolux PU-Satin (SRN) nebo Colorex Effekt 30 (Švédsko). Vzhled polomatný, odstín shodný s dnešním stavem, 1. nátěr s přídavkem 20 % odpovídajícího ředidla, 2. nátěr neředěný. Spotřeba 1x70 ml, 1x85 ml/m2, orientační tloušťka 2x35-40 µm.</v>
      </c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57"/>
      <c r="B142" s="158"/>
      <c r="C142" s="198" t="s">
        <v>468</v>
      </c>
      <c r="D142" s="160"/>
      <c r="E142" s="161"/>
      <c r="F142" s="162"/>
      <c r="G142" s="162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182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57"/>
      <c r="B143" s="158"/>
      <c r="C143" s="272" t="s">
        <v>886</v>
      </c>
      <c r="D143" s="273"/>
      <c r="E143" s="273"/>
      <c r="F143" s="273"/>
      <c r="G143" s="273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>
      <c r="A144" s="172">
        <v>35</v>
      </c>
      <c r="B144" s="173" t="s">
        <v>887</v>
      </c>
      <c r="C144" s="182" t="s">
        <v>888</v>
      </c>
      <c r="D144" s="174" t="s">
        <v>299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0.02</v>
      </c>
      <c r="O144" s="177">
        <f>ROUND(E144*N144,2)</f>
        <v>0.02</v>
      </c>
      <c r="P144" s="177">
        <v>0</v>
      </c>
      <c r="Q144" s="178">
        <f>ROUND(E144*P144,2)</f>
        <v>0</v>
      </c>
      <c r="R144" s="159"/>
      <c r="S144" s="159" t="s">
        <v>177</v>
      </c>
      <c r="T144" s="159" t="s">
        <v>178</v>
      </c>
      <c r="U144" s="159">
        <v>0</v>
      </c>
      <c r="V144" s="159">
        <f>ROUND(E144*U144,2)</f>
        <v>0</v>
      </c>
      <c r="W144" s="159"/>
      <c r="X144" s="159" t="s">
        <v>213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268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>
      <c r="A145" s="157"/>
      <c r="B145" s="158"/>
      <c r="C145" s="249" t="s">
        <v>889</v>
      </c>
      <c r="D145" s="250"/>
      <c r="E145" s="250"/>
      <c r="F145" s="250"/>
      <c r="G145" s="250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182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57"/>
      <c r="B146" s="158"/>
      <c r="C146" s="272" t="s">
        <v>890</v>
      </c>
      <c r="D146" s="273"/>
      <c r="E146" s="273"/>
      <c r="F146" s="273"/>
      <c r="G146" s="273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182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272" t="s">
        <v>891</v>
      </c>
      <c r="D147" s="273"/>
      <c r="E147" s="273"/>
      <c r="F147" s="273"/>
      <c r="G147" s="273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182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7"/>
      <c r="B148" s="158"/>
      <c r="C148" s="272" t="s">
        <v>892</v>
      </c>
      <c r="D148" s="273"/>
      <c r="E148" s="273"/>
      <c r="F148" s="273"/>
      <c r="G148" s="273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182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>
      <c r="A149" s="157"/>
      <c r="B149" s="158"/>
      <c r="C149" s="272" t="s">
        <v>893</v>
      </c>
      <c r="D149" s="273"/>
      <c r="E149" s="273"/>
      <c r="F149" s="273"/>
      <c r="G149" s="273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57"/>
      <c r="B150" s="158"/>
      <c r="C150" s="198" t="s">
        <v>468</v>
      </c>
      <c r="D150" s="160"/>
      <c r="E150" s="161"/>
      <c r="F150" s="162"/>
      <c r="G150" s="162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182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272" t="s">
        <v>506</v>
      </c>
      <c r="D151" s="273"/>
      <c r="E151" s="273"/>
      <c r="F151" s="273"/>
      <c r="G151" s="273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>
      <c r="A152" s="172">
        <v>36</v>
      </c>
      <c r="B152" s="173" t="s">
        <v>894</v>
      </c>
      <c r="C152" s="182" t="s">
        <v>895</v>
      </c>
      <c r="D152" s="174" t="s">
        <v>299</v>
      </c>
      <c r="E152" s="175">
        <v>1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0.01</v>
      </c>
      <c r="O152" s="177">
        <f>ROUND(E152*N152,2)</f>
        <v>0.01</v>
      </c>
      <c r="P152" s="177">
        <v>0</v>
      </c>
      <c r="Q152" s="178">
        <f>ROUND(E152*P152,2)</f>
        <v>0</v>
      </c>
      <c r="R152" s="159"/>
      <c r="S152" s="159" t="s">
        <v>177</v>
      </c>
      <c r="T152" s="159" t="s">
        <v>178</v>
      </c>
      <c r="U152" s="159">
        <v>0</v>
      </c>
      <c r="V152" s="159">
        <f>ROUND(E152*U152,2)</f>
        <v>0</v>
      </c>
      <c r="W152" s="159"/>
      <c r="X152" s="159" t="s">
        <v>213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268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7"/>
      <c r="B153" s="158"/>
      <c r="C153" s="249" t="s">
        <v>889</v>
      </c>
      <c r="D153" s="250"/>
      <c r="E153" s="250"/>
      <c r="F153" s="250"/>
      <c r="G153" s="250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7"/>
      <c r="B154" s="158"/>
      <c r="C154" s="272" t="s">
        <v>896</v>
      </c>
      <c r="D154" s="273"/>
      <c r="E154" s="273"/>
      <c r="F154" s="273"/>
      <c r="G154" s="273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182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272" t="s">
        <v>891</v>
      </c>
      <c r="D155" s="273"/>
      <c r="E155" s="273"/>
      <c r="F155" s="273"/>
      <c r="G155" s="273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182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7"/>
      <c r="B156" s="158"/>
      <c r="C156" s="272" t="s">
        <v>892</v>
      </c>
      <c r="D156" s="273"/>
      <c r="E156" s="273"/>
      <c r="F156" s="273"/>
      <c r="G156" s="273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182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7"/>
      <c r="B157" s="158"/>
      <c r="C157" s="272" t="s">
        <v>893</v>
      </c>
      <c r="D157" s="273"/>
      <c r="E157" s="273"/>
      <c r="F157" s="273"/>
      <c r="G157" s="273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182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>
      <c r="A158" s="157"/>
      <c r="B158" s="158"/>
      <c r="C158" s="272" t="s">
        <v>506</v>
      </c>
      <c r="D158" s="273"/>
      <c r="E158" s="273"/>
      <c r="F158" s="273"/>
      <c r="G158" s="273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182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>
      <c r="A159" s="172">
        <v>37</v>
      </c>
      <c r="B159" s="173" t="s">
        <v>897</v>
      </c>
      <c r="C159" s="182" t="s">
        <v>898</v>
      </c>
      <c r="D159" s="174" t="s">
        <v>299</v>
      </c>
      <c r="E159" s="175">
        <v>1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7">
        <v>0.05</v>
      </c>
      <c r="O159" s="177">
        <f>ROUND(E159*N159,2)</f>
        <v>0.05</v>
      </c>
      <c r="P159" s="177">
        <v>0</v>
      </c>
      <c r="Q159" s="178">
        <f>ROUND(E159*P159,2)</f>
        <v>0</v>
      </c>
      <c r="R159" s="159"/>
      <c r="S159" s="159" t="s">
        <v>177</v>
      </c>
      <c r="T159" s="159" t="s">
        <v>178</v>
      </c>
      <c r="U159" s="159">
        <v>0</v>
      </c>
      <c r="V159" s="159">
        <f>ROUND(E159*U159,2)</f>
        <v>0</v>
      </c>
      <c r="W159" s="159"/>
      <c r="X159" s="159" t="s">
        <v>213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268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57"/>
      <c r="B160" s="158"/>
      <c r="C160" s="249" t="s">
        <v>889</v>
      </c>
      <c r="D160" s="250"/>
      <c r="E160" s="250"/>
      <c r="F160" s="250"/>
      <c r="G160" s="250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182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57"/>
      <c r="B161" s="158"/>
      <c r="C161" s="272" t="s">
        <v>899</v>
      </c>
      <c r="D161" s="273"/>
      <c r="E161" s="273"/>
      <c r="F161" s="273"/>
      <c r="G161" s="273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182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57"/>
      <c r="B162" s="158"/>
      <c r="C162" s="272" t="s">
        <v>891</v>
      </c>
      <c r="D162" s="273"/>
      <c r="E162" s="273"/>
      <c r="F162" s="273"/>
      <c r="G162" s="273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182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7"/>
      <c r="B163" s="158"/>
      <c r="C163" s="272" t="s">
        <v>892</v>
      </c>
      <c r="D163" s="273"/>
      <c r="E163" s="273"/>
      <c r="F163" s="273"/>
      <c r="G163" s="273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182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7"/>
      <c r="B164" s="158"/>
      <c r="C164" s="272" t="s">
        <v>893</v>
      </c>
      <c r="D164" s="273"/>
      <c r="E164" s="273"/>
      <c r="F164" s="273"/>
      <c r="G164" s="273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182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57"/>
      <c r="B165" s="158"/>
      <c r="C165" s="198" t="s">
        <v>468</v>
      </c>
      <c r="D165" s="160"/>
      <c r="E165" s="161"/>
      <c r="F165" s="162"/>
      <c r="G165" s="162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182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>
      <c r="A166" s="157"/>
      <c r="B166" s="158"/>
      <c r="C166" s="272" t="s">
        <v>506</v>
      </c>
      <c r="D166" s="273"/>
      <c r="E166" s="273"/>
      <c r="F166" s="273"/>
      <c r="G166" s="273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182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>
      <c r="A167" s="172">
        <v>38</v>
      </c>
      <c r="B167" s="173" t="s">
        <v>900</v>
      </c>
      <c r="C167" s="182" t="s">
        <v>901</v>
      </c>
      <c r="D167" s="174" t="s">
        <v>299</v>
      </c>
      <c r="E167" s="175">
        <v>4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3.5000000000000003E-2</v>
      </c>
      <c r="O167" s="177">
        <f>ROUND(E167*N167,2)</f>
        <v>0.14000000000000001</v>
      </c>
      <c r="P167" s="177">
        <v>0</v>
      </c>
      <c r="Q167" s="178">
        <f>ROUND(E167*P167,2)</f>
        <v>0</v>
      </c>
      <c r="R167" s="159"/>
      <c r="S167" s="159" t="s">
        <v>177</v>
      </c>
      <c r="T167" s="159" t="s">
        <v>178</v>
      </c>
      <c r="U167" s="159">
        <v>0</v>
      </c>
      <c r="V167" s="159">
        <f>ROUND(E167*U167,2)</f>
        <v>0</v>
      </c>
      <c r="W167" s="159"/>
      <c r="X167" s="159" t="s">
        <v>213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268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57"/>
      <c r="B168" s="158"/>
      <c r="C168" s="249" t="s">
        <v>902</v>
      </c>
      <c r="D168" s="250"/>
      <c r="E168" s="250"/>
      <c r="F168" s="250"/>
      <c r="G168" s="250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182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57"/>
      <c r="B169" s="158"/>
      <c r="C169" s="272" t="s">
        <v>461</v>
      </c>
      <c r="D169" s="273"/>
      <c r="E169" s="273"/>
      <c r="F169" s="273"/>
      <c r="G169" s="273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182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>
      <c r="A170" s="157"/>
      <c r="B170" s="158"/>
      <c r="C170" s="198" t="s">
        <v>468</v>
      </c>
      <c r="D170" s="160"/>
      <c r="E170" s="161"/>
      <c r="F170" s="162"/>
      <c r="G170" s="162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182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56.25" outlineLevel="1">
      <c r="A171" s="157"/>
      <c r="B171" s="158"/>
      <c r="C171" s="272" t="s">
        <v>903</v>
      </c>
      <c r="D171" s="273"/>
      <c r="E171" s="273"/>
      <c r="F171" s="273"/>
      <c r="G171" s="273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182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79" t="str">
        <f>C171</f>
        <v>Sendvičová konstrukce z Al rámečku a FeZn plechu s vyztužujícím vnitřním Fe rámem na dvou lomených nohách 60 x 40 mm pod úhlem 45 stupňů. Viditelné kovové části lakovány vypalovanou barvou, nosné lomené sloupky kvůli odolnosti navíc před lakem žárově zinkovány. Motiv tištěný INKjetovou technologií s kvalitou 720dpi barvami na bázi ředidel a následně laminován lesklou UV fólií antigrafity pro odolnost sprejerům a pro zvýšení odolnosti v exteriéru.</v>
      </c>
      <c r="BB171" s="150"/>
      <c r="BC171" s="150"/>
      <c r="BD171" s="150"/>
      <c r="BE171" s="150"/>
      <c r="BF171" s="150"/>
      <c r="BG171" s="150"/>
      <c r="BH171" s="150"/>
    </row>
    <row r="172" spans="1:60" outlineLevel="1">
      <c r="A172" s="157"/>
      <c r="B172" s="158"/>
      <c r="C172" s="198" t="s">
        <v>468</v>
      </c>
      <c r="D172" s="160"/>
      <c r="E172" s="161"/>
      <c r="F172" s="162"/>
      <c r="G172" s="162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182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7"/>
      <c r="B173" s="158"/>
      <c r="C173" s="272" t="s">
        <v>904</v>
      </c>
      <c r="D173" s="273"/>
      <c r="E173" s="273"/>
      <c r="F173" s="273"/>
      <c r="G173" s="273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182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57"/>
      <c r="B174" s="158"/>
      <c r="C174" s="272" t="s">
        <v>905</v>
      </c>
      <c r="D174" s="273"/>
      <c r="E174" s="273"/>
      <c r="F174" s="273"/>
      <c r="G174" s="273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182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57"/>
      <c r="B175" s="158"/>
      <c r="C175" s="198" t="s">
        <v>468</v>
      </c>
      <c r="D175" s="160"/>
      <c r="E175" s="161"/>
      <c r="F175" s="162"/>
      <c r="G175" s="162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182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7"/>
      <c r="B176" s="158"/>
      <c r="C176" s="272" t="s">
        <v>906</v>
      </c>
      <c r="D176" s="273"/>
      <c r="E176" s="273"/>
      <c r="F176" s="273"/>
      <c r="G176" s="273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182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57"/>
      <c r="B177" s="158"/>
      <c r="C177" s="272" t="s">
        <v>907</v>
      </c>
      <c r="D177" s="273"/>
      <c r="E177" s="273"/>
      <c r="F177" s="273"/>
      <c r="G177" s="273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182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>
      <c r="A178" s="172">
        <v>39</v>
      </c>
      <c r="B178" s="173" t="s">
        <v>908</v>
      </c>
      <c r="C178" s="182" t="s">
        <v>909</v>
      </c>
      <c r="D178" s="174" t="s">
        <v>264</v>
      </c>
      <c r="E178" s="175">
        <v>6.75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1E-3</v>
      </c>
      <c r="O178" s="177">
        <f>ROUND(E178*N178,2)</f>
        <v>0.01</v>
      </c>
      <c r="P178" s="177">
        <v>0</v>
      </c>
      <c r="Q178" s="178">
        <f>ROUND(E178*P178,2)</f>
        <v>0</v>
      </c>
      <c r="R178" s="159"/>
      <c r="S178" s="159" t="s">
        <v>177</v>
      </c>
      <c r="T178" s="159" t="s">
        <v>178</v>
      </c>
      <c r="U178" s="159">
        <v>0</v>
      </c>
      <c r="V178" s="159">
        <f>ROUND(E178*U178,2)</f>
        <v>0</v>
      </c>
      <c r="W178" s="159"/>
      <c r="X178" s="159" t="s">
        <v>213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268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>
      <c r="A179" s="157"/>
      <c r="B179" s="158"/>
      <c r="C179" s="249" t="s">
        <v>910</v>
      </c>
      <c r="D179" s="250"/>
      <c r="E179" s="250"/>
      <c r="F179" s="250"/>
      <c r="G179" s="250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182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>
      <c r="A180" s="157"/>
      <c r="B180" s="158"/>
      <c r="C180" s="272" t="s">
        <v>461</v>
      </c>
      <c r="D180" s="273"/>
      <c r="E180" s="273"/>
      <c r="F180" s="273"/>
      <c r="G180" s="273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182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>
      <c r="A181" s="157"/>
      <c r="B181" s="158"/>
      <c r="C181" s="198" t="s">
        <v>468</v>
      </c>
      <c r="D181" s="160"/>
      <c r="E181" s="161"/>
      <c r="F181" s="162"/>
      <c r="G181" s="162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182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>
      <c r="A182" s="157"/>
      <c r="B182" s="158"/>
      <c r="C182" s="272" t="s">
        <v>911</v>
      </c>
      <c r="D182" s="273"/>
      <c r="E182" s="273"/>
      <c r="F182" s="273"/>
      <c r="G182" s="273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182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>
      <c r="A183" s="157"/>
      <c r="B183" s="158"/>
      <c r="C183" s="272" t="s">
        <v>912</v>
      </c>
      <c r="D183" s="273"/>
      <c r="E183" s="273"/>
      <c r="F183" s="273"/>
      <c r="G183" s="273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182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57"/>
      <c r="B184" s="158"/>
      <c r="C184" s="272" t="s">
        <v>913</v>
      </c>
      <c r="D184" s="273"/>
      <c r="E184" s="273"/>
      <c r="F184" s="273"/>
      <c r="G184" s="273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182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>
      <c r="A185" s="172">
        <v>40</v>
      </c>
      <c r="B185" s="173" t="s">
        <v>538</v>
      </c>
      <c r="C185" s="182" t="s">
        <v>539</v>
      </c>
      <c r="D185" s="174" t="s">
        <v>253</v>
      </c>
      <c r="E185" s="175">
        <v>0.62675000000000003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8">
        <f>ROUND(E185*P185,2)</f>
        <v>0</v>
      </c>
      <c r="R185" s="159"/>
      <c r="S185" s="159" t="s">
        <v>177</v>
      </c>
      <c r="T185" s="159" t="s">
        <v>178</v>
      </c>
      <c r="U185" s="159">
        <v>3.327</v>
      </c>
      <c r="V185" s="159">
        <f>ROUND(E185*U185,2)</f>
        <v>2.09</v>
      </c>
      <c r="W185" s="159"/>
      <c r="X185" s="159" t="s">
        <v>213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373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7"/>
      <c r="B186" s="158"/>
      <c r="C186" s="183" t="s">
        <v>395</v>
      </c>
      <c r="D186" s="163"/>
      <c r="E186" s="164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187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>
      <c r="A187" s="157"/>
      <c r="B187" s="158"/>
      <c r="C187" s="183" t="s">
        <v>914</v>
      </c>
      <c r="D187" s="163"/>
      <c r="E187" s="164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187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57"/>
      <c r="B188" s="158"/>
      <c r="C188" s="183" t="s">
        <v>915</v>
      </c>
      <c r="D188" s="163"/>
      <c r="E188" s="164">
        <v>0.63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187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5.5">
      <c r="A189" s="166" t="s">
        <v>172</v>
      </c>
      <c r="B189" s="167" t="s">
        <v>129</v>
      </c>
      <c r="C189" s="181" t="s">
        <v>130</v>
      </c>
      <c r="D189" s="168"/>
      <c r="E189" s="169"/>
      <c r="F189" s="170"/>
      <c r="G189" s="170">
        <f>SUMIF(AG190:AG207,"&lt;&gt;NOR",G190:G207)</f>
        <v>0</v>
      </c>
      <c r="H189" s="170"/>
      <c r="I189" s="170">
        <f>SUM(I190:I207)</f>
        <v>0</v>
      </c>
      <c r="J189" s="170"/>
      <c r="K189" s="170">
        <f>SUM(K190:K207)</f>
        <v>0</v>
      </c>
      <c r="L189" s="170"/>
      <c r="M189" s="170">
        <f>SUM(M190:M207)</f>
        <v>0</v>
      </c>
      <c r="N189" s="170"/>
      <c r="O189" s="170">
        <f>SUM(O190:O207)</f>
        <v>3.09</v>
      </c>
      <c r="P189" s="170"/>
      <c r="Q189" s="171">
        <f>SUM(Q190:Q207)</f>
        <v>0</v>
      </c>
      <c r="R189" s="165"/>
      <c r="S189" s="165"/>
      <c r="T189" s="165"/>
      <c r="U189" s="165"/>
      <c r="V189" s="165">
        <f>SUM(V190:V207)</f>
        <v>0</v>
      </c>
      <c r="W189" s="165"/>
      <c r="X189" s="165"/>
      <c r="AG189" t="s">
        <v>173</v>
      </c>
    </row>
    <row r="190" spans="1:60" outlineLevel="1">
      <c r="A190" s="172">
        <v>41</v>
      </c>
      <c r="B190" s="173" t="s">
        <v>916</v>
      </c>
      <c r="C190" s="182" t="s">
        <v>917</v>
      </c>
      <c r="D190" s="174" t="s">
        <v>299</v>
      </c>
      <c r="E190" s="175">
        <v>17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5.0000000000000001E-3</v>
      </c>
      <c r="O190" s="177">
        <f>ROUND(E190*N190,2)</f>
        <v>0.09</v>
      </c>
      <c r="P190" s="177">
        <v>0</v>
      </c>
      <c r="Q190" s="178">
        <f>ROUND(E190*P190,2)</f>
        <v>0</v>
      </c>
      <c r="R190" s="159"/>
      <c r="S190" s="159" t="s">
        <v>177</v>
      </c>
      <c r="T190" s="159" t="s">
        <v>178</v>
      </c>
      <c r="U190" s="159">
        <v>0</v>
      </c>
      <c r="V190" s="159">
        <f>ROUND(E190*U190,2)</f>
        <v>0</v>
      </c>
      <c r="W190" s="159"/>
      <c r="X190" s="159" t="s">
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268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>
      <c r="A191" s="157"/>
      <c r="B191" s="158"/>
      <c r="C191" s="249" t="s">
        <v>918</v>
      </c>
      <c r="D191" s="250"/>
      <c r="E191" s="250"/>
      <c r="F191" s="250"/>
      <c r="G191" s="250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182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>
      <c r="A192" s="157"/>
      <c r="B192" s="158"/>
      <c r="C192" s="272" t="s">
        <v>919</v>
      </c>
      <c r="D192" s="273"/>
      <c r="E192" s="273"/>
      <c r="F192" s="273"/>
      <c r="G192" s="273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182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>
      <c r="A193" s="157"/>
      <c r="B193" s="158"/>
      <c r="C193" s="272" t="s">
        <v>920</v>
      </c>
      <c r="D193" s="273"/>
      <c r="E193" s="273"/>
      <c r="F193" s="273"/>
      <c r="G193" s="273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182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>
      <c r="A194" s="157"/>
      <c r="B194" s="158"/>
      <c r="C194" s="183" t="s">
        <v>921</v>
      </c>
      <c r="D194" s="163"/>
      <c r="E194" s="164">
        <v>14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187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>
      <c r="A195" s="157"/>
      <c r="B195" s="158"/>
      <c r="C195" s="183" t="s">
        <v>922</v>
      </c>
      <c r="D195" s="163"/>
      <c r="E195" s="164">
        <v>3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187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>
      <c r="A196" s="172">
        <v>42</v>
      </c>
      <c r="B196" s="173" t="s">
        <v>923</v>
      </c>
      <c r="C196" s="182" t="s">
        <v>924</v>
      </c>
      <c r="D196" s="174" t="s">
        <v>299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1.5</v>
      </c>
      <c r="O196" s="177">
        <f>ROUND(E196*N196,2)</f>
        <v>3</v>
      </c>
      <c r="P196" s="177">
        <v>0</v>
      </c>
      <c r="Q196" s="178">
        <f>ROUND(E196*P196,2)</f>
        <v>0</v>
      </c>
      <c r="R196" s="159"/>
      <c r="S196" s="159" t="s">
        <v>177</v>
      </c>
      <c r="T196" s="159" t="s">
        <v>178</v>
      </c>
      <c r="U196" s="159">
        <v>0</v>
      </c>
      <c r="V196" s="159">
        <f>ROUND(E196*U196,2)</f>
        <v>0</v>
      </c>
      <c r="W196" s="159"/>
      <c r="X196" s="159" t="s">
        <v>213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268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57"/>
      <c r="B197" s="158"/>
      <c r="C197" s="249" t="s">
        <v>925</v>
      </c>
      <c r="D197" s="250"/>
      <c r="E197" s="250"/>
      <c r="F197" s="250"/>
      <c r="G197" s="250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182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>
      <c r="A198" s="157"/>
      <c r="B198" s="158"/>
      <c r="C198" s="272" t="s">
        <v>926</v>
      </c>
      <c r="D198" s="273"/>
      <c r="E198" s="273"/>
      <c r="F198" s="273"/>
      <c r="G198" s="273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182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>
      <c r="A199" s="157"/>
      <c r="B199" s="158"/>
      <c r="C199" s="272" t="s">
        <v>927</v>
      </c>
      <c r="D199" s="273"/>
      <c r="E199" s="273"/>
      <c r="F199" s="273"/>
      <c r="G199" s="273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182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2.5" outlineLevel="1">
      <c r="A200" s="157"/>
      <c r="B200" s="158"/>
      <c r="C200" s="272" t="s">
        <v>928</v>
      </c>
      <c r="D200" s="273"/>
      <c r="E200" s="273"/>
      <c r="F200" s="273"/>
      <c r="G200" s="273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182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79" t="str">
        <f>C200</f>
        <v>-	POZOR ! Po vyjmutí sloupu přivolat projektanta. Dle aktuální situace bude zpřesněn technologický postup do styčné spáry rámu</v>
      </c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57"/>
      <c r="B201" s="158"/>
      <c r="C201" s="272" t="s">
        <v>929</v>
      </c>
      <c r="D201" s="273"/>
      <c r="E201" s="273"/>
      <c r="F201" s="273"/>
      <c r="G201" s="273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182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>
      <c r="A202" s="157"/>
      <c r="B202" s="158"/>
      <c r="C202" s="272" t="s">
        <v>930</v>
      </c>
      <c r="D202" s="273"/>
      <c r="E202" s="273"/>
      <c r="F202" s="273"/>
      <c r="G202" s="27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182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7"/>
      <c r="B203" s="158"/>
      <c r="C203" s="272" t="s">
        <v>931</v>
      </c>
      <c r="D203" s="273"/>
      <c r="E203" s="273"/>
      <c r="F203" s="273"/>
      <c r="G203" s="273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182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57"/>
      <c r="B204" s="158"/>
      <c r="C204" s="272" t="s">
        <v>932</v>
      </c>
      <c r="D204" s="273"/>
      <c r="E204" s="273"/>
      <c r="F204" s="273"/>
      <c r="G204" s="27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182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57"/>
      <c r="B205" s="158"/>
      <c r="C205" s="272" t="s">
        <v>933</v>
      </c>
      <c r="D205" s="273"/>
      <c r="E205" s="273"/>
      <c r="F205" s="273"/>
      <c r="G205" s="273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182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>
      <c r="A206" s="157"/>
      <c r="B206" s="158"/>
      <c r="C206" s="272" t="s">
        <v>934</v>
      </c>
      <c r="D206" s="273"/>
      <c r="E206" s="273"/>
      <c r="F206" s="273"/>
      <c r="G206" s="273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182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7"/>
      <c r="B207" s="158"/>
      <c r="C207" s="272" t="s">
        <v>935</v>
      </c>
      <c r="D207" s="273"/>
      <c r="E207" s="273"/>
      <c r="F207" s="273"/>
      <c r="G207" s="273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182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>
      <c r="A208" s="166" t="s">
        <v>172</v>
      </c>
      <c r="B208" s="167" t="s">
        <v>131</v>
      </c>
      <c r="C208" s="181" t="s">
        <v>132</v>
      </c>
      <c r="D208" s="168"/>
      <c r="E208" s="169"/>
      <c r="F208" s="170"/>
      <c r="G208" s="170">
        <f>SUMIF(AG209:AG265,"&lt;&gt;NOR",G209:G265)</f>
        <v>0</v>
      </c>
      <c r="H208" s="170"/>
      <c r="I208" s="170">
        <f>SUM(I209:I265)</f>
        <v>0</v>
      </c>
      <c r="J208" s="170"/>
      <c r="K208" s="170">
        <f>SUM(K209:K265)</f>
        <v>0</v>
      </c>
      <c r="L208" s="170"/>
      <c r="M208" s="170">
        <f>SUM(M209:M265)</f>
        <v>0</v>
      </c>
      <c r="N208" s="170"/>
      <c r="O208" s="170">
        <f>SUM(O209:O265)</f>
        <v>2.37</v>
      </c>
      <c r="P208" s="170"/>
      <c r="Q208" s="171">
        <f>SUM(Q209:Q265)</f>
        <v>0</v>
      </c>
      <c r="R208" s="165"/>
      <c r="S208" s="165"/>
      <c r="T208" s="165"/>
      <c r="U208" s="165"/>
      <c r="V208" s="165">
        <f>SUM(V209:V265)</f>
        <v>3.96</v>
      </c>
      <c r="W208" s="165"/>
      <c r="X208" s="165"/>
      <c r="AG208" t="s">
        <v>173</v>
      </c>
    </row>
    <row r="209" spans="1:60" ht="22.5" outlineLevel="1">
      <c r="A209" s="172">
        <v>43</v>
      </c>
      <c r="B209" s="173" t="s">
        <v>936</v>
      </c>
      <c r="C209" s="182" t="s">
        <v>937</v>
      </c>
      <c r="D209" s="174" t="s">
        <v>299</v>
      </c>
      <c r="E209" s="175">
        <v>1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7">
        <v>0.37</v>
      </c>
      <c r="O209" s="177">
        <f>ROUND(E209*N209,2)</f>
        <v>0.37</v>
      </c>
      <c r="P209" s="177">
        <v>0</v>
      </c>
      <c r="Q209" s="178">
        <f>ROUND(E209*P209,2)</f>
        <v>0</v>
      </c>
      <c r="R209" s="159"/>
      <c r="S209" s="159" t="s">
        <v>177</v>
      </c>
      <c r="T209" s="159" t="s">
        <v>178</v>
      </c>
      <c r="U209" s="159">
        <v>0</v>
      </c>
      <c r="V209" s="159">
        <f>ROUND(E209*U209,2)</f>
        <v>0</v>
      </c>
      <c r="W209" s="159"/>
      <c r="X209" s="159" t="s">
        <v>213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268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>
      <c r="A210" s="157"/>
      <c r="B210" s="158"/>
      <c r="C210" s="249" t="s">
        <v>561</v>
      </c>
      <c r="D210" s="250"/>
      <c r="E210" s="250"/>
      <c r="F210" s="250"/>
      <c r="G210" s="250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182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7"/>
      <c r="B211" s="158"/>
      <c r="C211" s="272" t="s">
        <v>938</v>
      </c>
      <c r="D211" s="273"/>
      <c r="E211" s="273"/>
      <c r="F211" s="273"/>
      <c r="G211" s="273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182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>
      <c r="A212" s="157"/>
      <c r="B212" s="158"/>
      <c r="C212" s="272" t="s">
        <v>939</v>
      </c>
      <c r="D212" s="273"/>
      <c r="E212" s="273"/>
      <c r="F212" s="273"/>
      <c r="G212" s="273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182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>
      <c r="A213" s="157"/>
      <c r="B213" s="158"/>
      <c r="C213" s="272" t="s">
        <v>940</v>
      </c>
      <c r="D213" s="273"/>
      <c r="E213" s="273"/>
      <c r="F213" s="273"/>
      <c r="G213" s="273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182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>
      <c r="A214" s="157"/>
      <c r="B214" s="158"/>
      <c r="C214" s="272" t="s">
        <v>941</v>
      </c>
      <c r="D214" s="273"/>
      <c r="E214" s="273"/>
      <c r="F214" s="273"/>
      <c r="G214" s="273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182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57"/>
      <c r="B215" s="158"/>
      <c r="C215" s="198" t="s">
        <v>468</v>
      </c>
      <c r="D215" s="160"/>
      <c r="E215" s="161"/>
      <c r="F215" s="162"/>
      <c r="G215" s="162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182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>
      <c r="A216" s="157"/>
      <c r="B216" s="158"/>
      <c r="C216" s="272" t="s">
        <v>942</v>
      </c>
      <c r="D216" s="273"/>
      <c r="E216" s="273"/>
      <c r="F216" s="273"/>
      <c r="G216" s="273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182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>
      <c r="A217" s="157"/>
      <c r="B217" s="158"/>
      <c r="C217" s="272" t="s">
        <v>943</v>
      </c>
      <c r="D217" s="273"/>
      <c r="E217" s="273"/>
      <c r="F217" s="273"/>
      <c r="G217" s="273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182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>
      <c r="A218" s="172">
        <v>44</v>
      </c>
      <c r="B218" s="173" t="s">
        <v>944</v>
      </c>
      <c r="C218" s="182" t="s">
        <v>945</v>
      </c>
      <c r="D218" s="174" t="s">
        <v>299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0.24</v>
      </c>
      <c r="O218" s="177">
        <f>ROUND(E218*N218,2)</f>
        <v>0.24</v>
      </c>
      <c r="P218" s="177">
        <v>0</v>
      </c>
      <c r="Q218" s="178">
        <f>ROUND(E218*P218,2)</f>
        <v>0</v>
      </c>
      <c r="R218" s="159"/>
      <c r="S218" s="159" t="s">
        <v>177</v>
      </c>
      <c r="T218" s="159" t="s">
        <v>178</v>
      </c>
      <c r="U218" s="159">
        <v>0</v>
      </c>
      <c r="V218" s="159">
        <f>ROUND(E218*U218,2)</f>
        <v>0</v>
      </c>
      <c r="W218" s="159"/>
      <c r="X218" s="159" t="s">
        <v>213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268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>
      <c r="A219" s="157"/>
      <c r="B219" s="158"/>
      <c r="C219" s="249" t="s">
        <v>561</v>
      </c>
      <c r="D219" s="250"/>
      <c r="E219" s="250"/>
      <c r="F219" s="250"/>
      <c r="G219" s="250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182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>
      <c r="A220" s="157"/>
      <c r="B220" s="158"/>
      <c r="C220" s="272" t="s">
        <v>938</v>
      </c>
      <c r="D220" s="273"/>
      <c r="E220" s="273"/>
      <c r="F220" s="273"/>
      <c r="G220" s="273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182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>
      <c r="A221" s="157"/>
      <c r="B221" s="158"/>
      <c r="C221" s="272" t="s">
        <v>946</v>
      </c>
      <c r="D221" s="273"/>
      <c r="E221" s="273"/>
      <c r="F221" s="273"/>
      <c r="G221" s="273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182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>
      <c r="A222" s="157"/>
      <c r="B222" s="158"/>
      <c r="C222" s="272" t="s">
        <v>940</v>
      </c>
      <c r="D222" s="273"/>
      <c r="E222" s="273"/>
      <c r="F222" s="273"/>
      <c r="G222" s="273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182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>
      <c r="A223" s="157"/>
      <c r="B223" s="158"/>
      <c r="C223" s="272" t="s">
        <v>941</v>
      </c>
      <c r="D223" s="273"/>
      <c r="E223" s="273"/>
      <c r="F223" s="273"/>
      <c r="G223" s="273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182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>
      <c r="A224" s="157"/>
      <c r="B224" s="158"/>
      <c r="C224" s="198" t="s">
        <v>468</v>
      </c>
      <c r="D224" s="160"/>
      <c r="E224" s="161"/>
      <c r="F224" s="162"/>
      <c r="G224" s="162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182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>
      <c r="A225" s="157"/>
      <c r="B225" s="158"/>
      <c r="C225" s="272" t="s">
        <v>942</v>
      </c>
      <c r="D225" s="273"/>
      <c r="E225" s="273"/>
      <c r="F225" s="273"/>
      <c r="G225" s="273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182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>
      <c r="A226" s="157"/>
      <c r="B226" s="158"/>
      <c r="C226" s="272" t="s">
        <v>943</v>
      </c>
      <c r="D226" s="273"/>
      <c r="E226" s="273"/>
      <c r="F226" s="273"/>
      <c r="G226" s="273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182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ht="22.5" outlineLevel="1">
      <c r="A227" s="172">
        <v>45</v>
      </c>
      <c r="B227" s="173" t="s">
        <v>947</v>
      </c>
      <c r="C227" s="182" t="s">
        <v>948</v>
      </c>
      <c r="D227" s="174" t="s">
        <v>299</v>
      </c>
      <c r="E227" s="175">
        <v>1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0.16</v>
      </c>
      <c r="O227" s="177">
        <f>ROUND(E227*N227,2)</f>
        <v>0.16</v>
      </c>
      <c r="P227" s="177">
        <v>0</v>
      </c>
      <c r="Q227" s="178">
        <f>ROUND(E227*P227,2)</f>
        <v>0</v>
      </c>
      <c r="R227" s="159"/>
      <c r="S227" s="159" t="s">
        <v>177</v>
      </c>
      <c r="T227" s="159" t="s">
        <v>178</v>
      </c>
      <c r="U227" s="159">
        <v>0</v>
      </c>
      <c r="V227" s="159">
        <f>ROUND(E227*U227,2)</f>
        <v>0</v>
      </c>
      <c r="W227" s="159"/>
      <c r="X227" s="159" t="s">
        <v>213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268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>
      <c r="A228" s="157"/>
      <c r="B228" s="158"/>
      <c r="C228" s="249" t="s">
        <v>561</v>
      </c>
      <c r="D228" s="250"/>
      <c r="E228" s="250"/>
      <c r="F228" s="250"/>
      <c r="G228" s="250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182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>
      <c r="A229" s="157"/>
      <c r="B229" s="158"/>
      <c r="C229" s="272" t="s">
        <v>938</v>
      </c>
      <c r="D229" s="273"/>
      <c r="E229" s="273"/>
      <c r="F229" s="273"/>
      <c r="G229" s="273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182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57"/>
      <c r="B230" s="158"/>
      <c r="C230" s="272" t="s">
        <v>949</v>
      </c>
      <c r="D230" s="273"/>
      <c r="E230" s="273"/>
      <c r="F230" s="273"/>
      <c r="G230" s="273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182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>
      <c r="A231" s="157"/>
      <c r="B231" s="158"/>
      <c r="C231" s="272" t="s">
        <v>940</v>
      </c>
      <c r="D231" s="273"/>
      <c r="E231" s="273"/>
      <c r="F231" s="273"/>
      <c r="G231" s="273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182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>
      <c r="A232" s="157"/>
      <c r="B232" s="158"/>
      <c r="C232" s="272" t="s">
        <v>941</v>
      </c>
      <c r="D232" s="273"/>
      <c r="E232" s="273"/>
      <c r="F232" s="273"/>
      <c r="G232" s="273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182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>
      <c r="A233" s="157"/>
      <c r="B233" s="158"/>
      <c r="C233" s="198" t="s">
        <v>468</v>
      </c>
      <c r="D233" s="160"/>
      <c r="E233" s="161"/>
      <c r="F233" s="162"/>
      <c r="G233" s="162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182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>
      <c r="A234" s="157"/>
      <c r="B234" s="158"/>
      <c r="C234" s="272" t="s">
        <v>942</v>
      </c>
      <c r="D234" s="273"/>
      <c r="E234" s="273"/>
      <c r="F234" s="273"/>
      <c r="G234" s="273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182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>
      <c r="A235" s="157"/>
      <c r="B235" s="158"/>
      <c r="C235" s="272" t="s">
        <v>943</v>
      </c>
      <c r="D235" s="273"/>
      <c r="E235" s="273"/>
      <c r="F235" s="273"/>
      <c r="G235" s="273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182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>
      <c r="A236" s="172">
        <v>46</v>
      </c>
      <c r="B236" s="173" t="s">
        <v>950</v>
      </c>
      <c r="C236" s="182" t="s">
        <v>951</v>
      </c>
      <c r="D236" s="174" t="s">
        <v>299</v>
      </c>
      <c r="E236" s="175">
        <v>1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7">
        <v>0.4</v>
      </c>
      <c r="O236" s="177">
        <f>ROUND(E236*N236,2)</f>
        <v>0.4</v>
      </c>
      <c r="P236" s="177">
        <v>0</v>
      </c>
      <c r="Q236" s="178">
        <f>ROUND(E236*P236,2)</f>
        <v>0</v>
      </c>
      <c r="R236" s="159"/>
      <c r="S236" s="159" t="s">
        <v>177</v>
      </c>
      <c r="T236" s="159" t="s">
        <v>178</v>
      </c>
      <c r="U236" s="159">
        <v>0</v>
      </c>
      <c r="V236" s="159">
        <f>ROUND(E236*U236,2)</f>
        <v>0</v>
      </c>
      <c r="W236" s="159"/>
      <c r="X236" s="159" t="s">
        <v>213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268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>
      <c r="A237" s="157"/>
      <c r="B237" s="158"/>
      <c r="C237" s="249" t="s">
        <v>561</v>
      </c>
      <c r="D237" s="250"/>
      <c r="E237" s="250"/>
      <c r="F237" s="250"/>
      <c r="G237" s="250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182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>
      <c r="A238" s="157"/>
      <c r="B238" s="158"/>
      <c r="C238" s="272" t="s">
        <v>952</v>
      </c>
      <c r="D238" s="273"/>
      <c r="E238" s="273"/>
      <c r="F238" s="273"/>
      <c r="G238" s="273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182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>
      <c r="A239" s="157"/>
      <c r="B239" s="158"/>
      <c r="C239" s="272" t="s">
        <v>850</v>
      </c>
      <c r="D239" s="273"/>
      <c r="E239" s="273"/>
      <c r="F239" s="273"/>
      <c r="G239" s="273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182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>
      <c r="A240" s="157"/>
      <c r="B240" s="158"/>
      <c r="C240" s="198" t="s">
        <v>468</v>
      </c>
      <c r="D240" s="160"/>
      <c r="E240" s="161"/>
      <c r="F240" s="162"/>
      <c r="G240" s="162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182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>
      <c r="A241" s="157"/>
      <c r="B241" s="158"/>
      <c r="C241" s="272" t="s">
        <v>943</v>
      </c>
      <c r="D241" s="273"/>
      <c r="E241" s="273"/>
      <c r="F241" s="273"/>
      <c r="G241" s="273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182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>
      <c r="A242" s="172">
        <v>47</v>
      </c>
      <c r="B242" s="173" t="s">
        <v>953</v>
      </c>
      <c r="C242" s="182" t="s">
        <v>954</v>
      </c>
      <c r="D242" s="174" t="s">
        <v>299</v>
      </c>
      <c r="E242" s="175">
        <v>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7">
        <v>0.4</v>
      </c>
      <c r="O242" s="177">
        <f>ROUND(E242*N242,2)</f>
        <v>0.8</v>
      </c>
      <c r="P242" s="177">
        <v>0</v>
      </c>
      <c r="Q242" s="178">
        <f>ROUND(E242*P242,2)</f>
        <v>0</v>
      </c>
      <c r="R242" s="159"/>
      <c r="S242" s="159" t="s">
        <v>177</v>
      </c>
      <c r="T242" s="159" t="s">
        <v>178</v>
      </c>
      <c r="U242" s="159">
        <v>0</v>
      </c>
      <c r="V242" s="159">
        <f>ROUND(E242*U242,2)</f>
        <v>0</v>
      </c>
      <c r="W242" s="159"/>
      <c r="X242" s="159" t="s">
        <v>213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268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>
      <c r="A243" s="157"/>
      <c r="B243" s="158"/>
      <c r="C243" s="249" t="s">
        <v>561</v>
      </c>
      <c r="D243" s="250"/>
      <c r="E243" s="250"/>
      <c r="F243" s="250"/>
      <c r="G243" s="250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182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>
      <c r="A244" s="157"/>
      <c r="B244" s="158"/>
      <c r="C244" s="272" t="s">
        <v>938</v>
      </c>
      <c r="D244" s="273"/>
      <c r="E244" s="273"/>
      <c r="F244" s="273"/>
      <c r="G244" s="273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182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>
      <c r="A245" s="157"/>
      <c r="B245" s="158"/>
      <c r="C245" s="198" t="s">
        <v>468</v>
      </c>
      <c r="D245" s="160"/>
      <c r="E245" s="161"/>
      <c r="F245" s="162"/>
      <c r="G245" s="162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182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>
      <c r="A246" s="157"/>
      <c r="B246" s="158"/>
      <c r="C246" s="272" t="s">
        <v>955</v>
      </c>
      <c r="D246" s="273"/>
      <c r="E246" s="273"/>
      <c r="F246" s="273"/>
      <c r="G246" s="273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182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>
      <c r="A247" s="157"/>
      <c r="B247" s="158"/>
      <c r="C247" s="272" t="s">
        <v>956</v>
      </c>
      <c r="D247" s="273"/>
      <c r="E247" s="273"/>
      <c r="F247" s="273"/>
      <c r="G247" s="273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182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>
      <c r="A248" s="157"/>
      <c r="B248" s="158"/>
      <c r="C248" s="272" t="s">
        <v>957</v>
      </c>
      <c r="D248" s="273"/>
      <c r="E248" s="273"/>
      <c r="F248" s="273"/>
      <c r="G248" s="273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182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>
      <c r="A249" s="157"/>
      <c r="B249" s="158"/>
      <c r="C249" s="272" t="s">
        <v>958</v>
      </c>
      <c r="D249" s="273"/>
      <c r="E249" s="273"/>
      <c r="F249" s="273"/>
      <c r="G249" s="273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182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>
      <c r="A250" s="157"/>
      <c r="B250" s="158"/>
      <c r="C250" s="272" t="s">
        <v>959</v>
      </c>
      <c r="D250" s="273"/>
      <c r="E250" s="273"/>
      <c r="F250" s="273"/>
      <c r="G250" s="273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182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>
      <c r="A251" s="157"/>
      <c r="B251" s="158"/>
      <c r="C251" s="272" t="s">
        <v>943</v>
      </c>
      <c r="D251" s="273"/>
      <c r="E251" s="273"/>
      <c r="F251" s="273"/>
      <c r="G251" s="273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182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1">
      <c r="A252" s="172">
        <v>48</v>
      </c>
      <c r="B252" s="173" t="s">
        <v>960</v>
      </c>
      <c r="C252" s="182" t="s">
        <v>961</v>
      </c>
      <c r="D252" s="174" t="s">
        <v>299</v>
      </c>
      <c r="E252" s="175">
        <v>1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7">
        <v>0.4</v>
      </c>
      <c r="O252" s="177">
        <f>ROUND(E252*N252,2)</f>
        <v>0.4</v>
      </c>
      <c r="P252" s="177">
        <v>0</v>
      </c>
      <c r="Q252" s="178">
        <f>ROUND(E252*P252,2)</f>
        <v>0</v>
      </c>
      <c r="R252" s="159"/>
      <c r="S252" s="159" t="s">
        <v>177</v>
      </c>
      <c r="T252" s="159" t="s">
        <v>178</v>
      </c>
      <c r="U252" s="159">
        <v>0</v>
      </c>
      <c r="V252" s="159">
        <f>ROUND(E252*U252,2)</f>
        <v>0</v>
      </c>
      <c r="W252" s="159"/>
      <c r="X252" s="159" t="s">
        <v>213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268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>
      <c r="A253" s="157"/>
      <c r="B253" s="158"/>
      <c r="C253" s="249" t="s">
        <v>561</v>
      </c>
      <c r="D253" s="250"/>
      <c r="E253" s="250"/>
      <c r="F253" s="250"/>
      <c r="G253" s="250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182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>
      <c r="A254" s="157"/>
      <c r="B254" s="158"/>
      <c r="C254" s="272" t="s">
        <v>938</v>
      </c>
      <c r="D254" s="273"/>
      <c r="E254" s="273"/>
      <c r="F254" s="273"/>
      <c r="G254" s="273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182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>
      <c r="A255" s="157"/>
      <c r="B255" s="158"/>
      <c r="C255" s="198" t="s">
        <v>468</v>
      </c>
      <c r="D255" s="160"/>
      <c r="E255" s="161"/>
      <c r="F255" s="162"/>
      <c r="G255" s="162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182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>
      <c r="A256" s="157"/>
      <c r="B256" s="158"/>
      <c r="C256" s="272" t="s">
        <v>955</v>
      </c>
      <c r="D256" s="273"/>
      <c r="E256" s="273"/>
      <c r="F256" s="273"/>
      <c r="G256" s="273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182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>
      <c r="A257" s="157"/>
      <c r="B257" s="158"/>
      <c r="C257" s="272" t="s">
        <v>956</v>
      </c>
      <c r="D257" s="273"/>
      <c r="E257" s="273"/>
      <c r="F257" s="273"/>
      <c r="G257" s="273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182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>
      <c r="A258" s="157"/>
      <c r="B258" s="158"/>
      <c r="C258" s="272" t="s">
        <v>957</v>
      </c>
      <c r="D258" s="273"/>
      <c r="E258" s="273"/>
      <c r="F258" s="273"/>
      <c r="G258" s="273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182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>
      <c r="A259" s="157"/>
      <c r="B259" s="158"/>
      <c r="C259" s="272" t="s">
        <v>958</v>
      </c>
      <c r="D259" s="273"/>
      <c r="E259" s="273"/>
      <c r="F259" s="273"/>
      <c r="G259" s="273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182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>
      <c r="A260" s="157"/>
      <c r="B260" s="158"/>
      <c r="C260" s="272" t="s">
        <v>959</v>
      </c>
      <c r="D260" s="273"/>
      <c r="E260" s="273"/>
      <c r="F260" s="273"/>
      <c r="G260" s="273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182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>
      <c r="A261" s="157"/>
      <c r="B261" s="158"/>
      <c r="C261" s="272" t="s">
        <v>943</v>
      </c>
      <c r="D261" s="273"/>
      <c r="E261" s="273"/>
      <c r="F261" s="273"/>
      <c r="G261" s="273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182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>
      <c r="A262" s="172">
        <v>49</v>
      </c>
      <c r="B262" s="173" t="s">
        <v>962</v>
      </c>
      <c r="C262" s="182" t="s">
        <v>963</v>
      </c>
      <c r="D262" s="174" t="s">
        <v>253</v>
      </c>
      <c r="E262" s="175">
        <v>2.37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77">
        <v>0</v>
      </c>
      <c r="O262" s="177">
        <f>ROUND(E262*N262,2)</f>
        <v>0</v>
      </c>
      <c r="P262" s="177">
        <v>0</v>
      </c>
      <c r="Q262" s="178">
        <f>ROUND(E262*P262,2)</f>
        <v>0</v>
      </c>
      <c r="R262" s="159"/>
      <c r="S262" s="159" t="s">
        <v>177</v>
      </c>
      <c r="T262" s="159" t="s">
        <v>178</v>
      </c>
      <c r="U262" s="159">
        <v>1.67</v>
      </c>
      <c r="V262" s="159">
        <f>ROUND(E262*U262,2)</f>
        <v>3.96</v>
      </c>
      <c r="W262" s="159"/>
      <c r="X262" s="159" t="s">
        <v>213</v>
      </c>
      <c r="Y262" s="150"/>
      <c r="Z262" s="150"/>
      <c r="AA262" s="150"/>
      <c r="AB262" s="150"/>
      <c r="AC262" s="150"/>
      <c r="AD262" s="150"/>
      <c r="AE262" s="150"/>
      <c r="AF262" s="150"/>
      <c r="AG262" s="150" t="s">
        <v>373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>
      <c r="A263" s="157"/>
      <c r="B263" s="158"/>
      <c r="C263" s="183" t="s">
        <v>395</v>
      </c>
      <c r="D263" s="163"/>
      <c r="E263" s="164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187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>
      <c r="A264" s="157"/>
      <c r="B264" s="158"/>
      <c r="C264" s="183" t="s">
        <v>964</v>
      </c>
      <c r="D264" s="163"/>
      <c r="E264" s="164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187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>
      <c r="A265" s="157"/>
      <c r="B265" s="158"/>
      <c r="C265" s="183" t="s">
        <v>965</v>
      </c>
      <c r="D265" s="163"/>
      <c r="E265" s="164">
        <v>2.37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187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>
      <c r="A266" s="5"/>
      <c r="B266" s="6"/>
      <c r="C266" s="18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AE266">
        <v>15</v>
      </c>
      <c r="AF266">
        <v>21</v>
      </c>
    </row>
    <row r="267" spans="1:60">
      <c r="A267" s="153"/>
      <c r="B267" s="154" t="s">
        <v>31</v>
      </c>
      <c r="C267" s="185"/>
      <c r="D267" s="155"/>
      <c r="E267" s="156"/>
      <c r="F267" s="156"/>
      <c r="G267" s="180">
        <f>G8+G31+G35+G66+G94+G121+G126+G189+G208</f>
        <v>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AE267">
        <f>SUMIF(L7:L265,AE266,G7:G265)</f>
        <v>0</v>
      </c>
      <c r="AF267">
        <f>SUMIF(L7:L265,AF266,G7:G265)</f>
        <v>0</v>
      </c>
      <c r="AG267" t="s">
        <v>206</v>
      </c>
    </row>
    <row r="268" spans="1:60">
      <c r="A268" s="5"/>
      <c r="B268" s="6"/>
      <c r="C268" s="18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60">
      <c r="A269" s="5"/>
      <c r="B269" s="6"/>
      <c r="C269" s="18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60">
      <c r="A270" s="258" t="s">
        <v>207</v>
      </c>
      <c r="B270" s="258"/>
      <c r="C270" s="259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60">
      <c r="A271" s="260"/>
      <c r="B271" s="261"/>
      <c r="C271" s="262"/>
      <c r="D271" s="261"/>
      <c r="E271" s="261"/>
      <c r="F271" s="261"/>
      <c r="G271" s="26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AG271" t="s">
        <v>208</v>
      </c>
    </row>
    <row r="272" spans="1:60">
      <c r="A272" s="264"/>
      <c r="B272" s="265"/>
      <c r="C272" s="266"/>
      <c r="D272" s="265"/>
      <c r="E272" s="265"/>
      <c r="F272" s="265"/>
      <c r="G272" s="26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33">
      <c r="A273" s="264"/>
      <c r="B273" s="265"/>
      <c r="C273" s="266"/>
      <c r="D273" s="265"/>
      <c r="E273" s="265"/>
      <c r="F273" s="265"/>
      <c r="G273" s="26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33">
      <c r="A274" s="264"/>
      <c r="B274" s="265"/>
      <c r="C274" s="266"/>
      <c r="D274" s="265"/>
      <c r="E274" s="265"/>
      <c r="F274" s="265"/>
      <c r="G274" s="26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33">
      <c r="A275" s="268"/>
      <c r="B275" s="269"/>
      <c r="C275" s="270"/>
      <c r="D275" s="269"/>
      <c r="E275" s="269"/>
      <c r="F275" s="269"/>
      <c r="G275" s="27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33">
      <c r="A276" s="5"/>
      <c r="B276" s="6"/>
      <c r="C276" s="18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33">
      <c r="C277" s="186"/>
      <c r="D277" s="141"/>
      <c r="AG277" t="s">
        <v>209</v>
      </c>
    </row>
    <row r="278" spans="1:33">
      <c r="D278" s="141"/>
    </row>
    <row r="279" spans="1:33">
      <c r="D279" s="141"/>
    </row>
    <row r="280" spans="1:33">
      <c r="D280" s="141"/>
    </row>
    <row r="281" spans="1:33">
      <c r="D281" s="141"/>
    </row>
    <row r="282" spans="1:33">
      <c r="D282" s="141"/>
    </row>
    <row r="283" spans="1:33">
      <c r="D283" s="141"/>
    </row>
    <row r="284" spans="1:33">
      <c r="D284" s="141"/>
    </row>
    <row r="285" spans="1:33">
      <c r="D285" s="141"/>
    </row>
    <row r="286" spans="1:33">
      <c r="D286" s="141"/>
    </row>
    <row r="287" spans="1:33">
      <c r="D287" s="141"/>
    </row>
    <row r="288" spans="1:33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+cqqh8ZVRtsBA7jxNTV0Rh0i7VrmoMMtB6ootQVWeQUGpSuA4BfnXQ++T6+VgjQjV2GRDfyma6avZzXcbpqt0w==" saltValue="fIlPJUbP9T72qPnelj0+JQ==" spinCount="100000" sheet="1"/>
  <mergeCells count="130">
    <mergeCell ref="A1:G1"/>
    <mergeCell ref="C2:G2"/>
    <mergeCell ref="C3:G3"/>
    <mergeCell ref="C4:G4"/>
    <mergeCell ref="A270:C270"/>
    <mergeCell ref="A271:G275"/>
    <mergeCell ref="C51:G51"/>
    <mergeCell ref="C84:G84"/>
    <mergeCell ref="C85:G85"/>
    <mergeCell ref="C87:G87"/>
    <mergeCell ref="C102:G102"/>
    <mergeCell ref="C103:G103"/>
    <mergeCell ref="C104:G104"/>
    <mergeCell ref="C106:G106"/>
    <mergeCell ref="C107:G107"/>
    <mergeCell ref="C108:G108"/>
    <mergeCell ref="C88:G88"/>
    <mergeCell ref="C89:G89"/>
    <mergeCell ref="C90:G90"/>
    <mergeCell ref="C96:G96"/>
    <mergeCell ref="C98:G98"/>
    <mergeCell ref="C100:G100"/>
    <mergeCell ref="C116:G116"/>
    <mergeCell ref="C117:G117"/>
    <mergeCell ref="C118:G118"/>
    <mergeCell ref="C119:G119"/>
    <mergeCell ref="C120:G120"/>
    <mergeCell ref="C128:G128"/>
    <mergeCell ref="C109:G109"/>
    <mergeCell ref="C110:G110"/>
    <mergeCell ref="C111:G111"/>
    <mergeCell ref="C112:G112"/>
    <mergeCell ref="C114:G114"/>
    <mergeCell ref="C115:G115"/>
    <mergeCell ref="C137:G137"/>
    <mergeCell ref="C138:G138"/>
    <mergeCell ref="C140:G140"/>
    <mergeCell ref="C141:G141"/>
    <mergeCell ref="C143:G143"/>
    <mergeCell ref="C145:G145"/>
    <mergeCell ref="C129:G129"/>
    <mergeCell ref="C131:G131"/>
    <mergeCell ref="C132:G132"/>
    <mergeCell ref="C133:G133"/>
    <mergeCell ref="C134:G134"/>
    <mergeCell ref="C135:G135"/>
    <mergeCell ref="C154:G154"/>
    <mergeCell ref="C155:G155"/>
    <mergeCell ref="C156:G156"/>
    <mergeCell ref="C157:G157"/>
    <mergeCell ref="C158:G158"/>
    <mergeCell ref="C160:G160"/>
    <mergeCell ref="C146:G146"/>
    <mergeCell ref="C147:G147"/>
    <mergeCell ref="C148:G148"/>
    <mergeCell ref="C149:G149"/>
    <mergeCell ref="C151:G151"/>
    <mergeCell ref="C153:G153"/>
    <mergeCell ref="C169:G169"/>
    <mergeCell ref="C171:G171"/>
    <mergeCell ref="C173:G173"/>
    <mergeCell ref="C174:G174"/>
    <mergeCell ref="C176:G176"/>
    <mergeCell ref="C177:G177"/>
    <mergeCell ref="C161:G161"/>
    <mergeCell ref="C162:G162"/>
    <mergeCell ref="C163:G163"/>
    <mergeCell ref="C164:G164"/>
    <mergeCell ref="C166:G166"/>
    <mergeCell ref="C168:G168"/>
    <mergeCell ref="C192:G192"/>
    <mergeCell ref="C193:G193"/>
    <mergeCell ref="C197:G197"/>
    <mergeCell ref="C198:G198"/>
    <mergeCell ref="C199:G199"/>
    <mergeCell ref="C200:G200"/>
    <mergeCell ref="C179:G179"/>
    <mergeCell ref="C180:G180"/>
    <mergeCell ref="C182:G182"/>
    <mergeCell ref="C183:G183"/>
    <mergeCell ref="C184:G184"/>
    <mergeCell ref="C191:G191"/>
    <mergeCell ref="C207:G207"/>
    <mergeCell ref="C210:G210"/>
    <mergeCell ref="C211:G211"/>
    <mergeCell ref="C212:G212"/>
    <mergeCell ref="C213:G213"/>
    <mergeCell ref="C214:G214"/>
    <mergeCell ref="C201:G201"/>
    <mergeCell ref="C202:G202"/>
    <mergeCell ref="C203:G203"/>
    <mergeCell ref="C204:G204"/>
    <mergeCell ref="C205:G205"/>
    <mergeCell ref="C206:G206"/>
    <mergeCell ref="C223:G223"/>
    <mergeCell ref="C225:G225"/>
    <mergeCell ref="C226:G226"/>
    <mergeCell ref="C228:G228"/>
    <mergeCell ref="C229:G229"/>
    <mergeCell ref="C230:G230"/>
    <mergeCell ref="C216:G216"/>
    <mergeCell ref="C217:G217"/>
    <mergeCell ref="C219:G219"/>
    <mergeCell ref="C220:G220"/>
    <mergeCell ref="C221:G221"/>
    <mergeCell ref="C222:G222"/>
    <mergeCell ref="C239:G239"/>
    <mergeCell ref="C241:G241"/>
    <mergeCell ref="C243:G243"/>
    <mergeCell ref="C244:G244"/>
    <mergeCell ref="C246:G246"/>
    <mergeCell ref="C247:G247"/>
    <mergeCell ref="C231:G231"/>
    <mergeCell ref="C232:G232"/>
    <mergeCell ref="C234:G234"/>
    <mergeCell ref="C235:G235"/>
    <mergeCell ref="C237:G237"/>
    <mergeCell ref="C238:G238"/>
    <mergeCell ref="C256:G256"/>
    <mergeCell ref="C257:G257"/>
    <mergeCell ref="C258:G258"/>
    <mergeCell ref="C259:G259"/>
    <mergeCell ref="C260:G260"/>
    <mergeCell ref="C261:G261"/>
    <mergeCell ref="C248:G248"/>
    <mergeCell ref="C249:G249"/>
    <mergeCell ref="C250:G250"/>
    <mergeCell ref="C251:G251"/>
    <mergeCell ref="C253:G253"/>
    <mergeCell ref="C254:G25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64</v>
      </c>
      <c r="C4" s="255" t="s">
        <v>65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87</v>
      </c>
      <c r="C8" s="181" t="s">
        <v>88</v>
      </c>
      <c r="D8" s="168"/>
      <c r="E8" s="169"/>
      <c r="F8" s="170"/>
      <c r="G8" s="170">
        <f>SUMIF(AG9:AG92,"&lt;&gt;NOR",G9:G92)</f>
        <v>0</v>
      </c>
      <c r="H8" s="170"/>
      <c r="I8" s="170">
        <f>SUM(I9:I92)</f>
        <v>0</v>
      </c>
      <c r="J8" s="170"/>
      <c r="K8" s="170">
        <f>SUM(K9:K92)</f>
        <v>0</v>
      </c>
      <c r="L8" s="170"/>
      <c r="M8" s="170">
        <f>SUM(M9:M92)</f>
        <v>0</v>
      </c>
      <c r="N8" s="170"/>
      <c r="O8" s="170">
        <f>SUM(O9:O92)</f>
        <v>58.209999999999994</v>
      </c>
      <c r="P8" s="170"/>
      <c r="Q8" s="171">
        <f>SUM(Q9:Q92)</f>
        <v>0</v>
      </c>
      <c r="R8" s="165"/>
      <c r="S8" s="165"/>
      <c r="T8" s="165"/>
      <c r="U8" s="165"/>
      <c r="V8" s="165">
        <f>SUM(V9:V92)</f>
        <v>239.00000000000003</v>
      </c>
      <c r="W8" s="165"/>
      <c r="X8" s="165"/>
      <c r="AG8" t="s">
        <v>173</v>
      </c>
    </row>
    <row r="9" spans="1:60" outlineLevel="1">
      <c r="A9" s="172">
        <v>1</v>
      </c>
      <c r="B9" s="173" t="s">
        <v>966</v>
      </c>
      <c r="C9" s="182" t="s">
        <v>967</v>
      </c>
      <c r="D9" s="174" t="s">
        <v>968</v>
      </c>
      <c r="E9" s="175">
        <v>4.0000000000000001E-3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8">
        <f>ROUND(E9*P9,2)</f>
        <v>0</v>
      </c>
      <c r="R9" s="159"/>
      <c r="S9" s="159" t="s">
        <v>177</v>
      </c>
      <c r="T9" s="159" t="s">
        <v>178</v>
      </c>
      <c r="U9" s="159">
        <v>111</v>
      </c>
      <c r="V9" s="159">
        <f>ROUND(E9*U9,2)</f>
        <v>0.44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214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83" t="s">
        <v>969</v>
      </c>
      <c r="D10" s="163"/>
      <c r="E10" s="164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57"/>
      <c r="B11" s="158"/>
      <c r="C11" s="183" t="s">
        <v>970</v>
      </c>
      <c r="D11" s="163"/>
      <c r="E11" s="164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187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183" t="s">
        <v>971</v>
      </c>
      <c r="D12" s="163"/>
      <c r="E12" s="164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187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>
      <c r="A13" s="189">
        <v>2</v>
      </c>
      <c r="B13" s="190" t="s">
        <v>972</v>
      </c>
      <c r="C13" s="197" t="s">
        <v>973</v>
      </c>
      <c r="D13" s="191" t="s">
        <v>974</v>
      </c>
      <c r="E13" s="192">
        <v>50</v>
      </c>
      <c r="F13" s="193"/>
      <c r="G13" s="194">
        <f>ROUND(E13*F13,2)</f>
        <v>0</v>
      </c>
      <c r="H13" s="193"/>
      <c r="I13" s="194">
        <f>ROUND(E13*H13,2)</f>
        <v>0</v>
      </c>
      <c r="J13" s="193"/>
      <c r="K13" s="194">
        <f>ROUND(E13*J13,2)</f>
        <v>0</v>
      </c>
      <c r="L13" s="194">
        <v>21</v>
      </c>
      <c r="M13" s="194">
        <f>G13*(1+L13/100)</f>
        <v>0</v>
      </c>
      <c r="N13" s="194">
        <v>0</v>
      </c>
      <c r="O13" s="194">
        <f>ROUND(E13*N13,2)</f>
        <v>0</v>
      </c>
      <c r="P13" s="194">
        <v>0</v>
      </c>
      <c r="Q13" s="195">
        <f>ROUND(E13*P13,2)</f>
        <v>0</v>
      </c>
      <c r="R13" s="159"/>
      <c r="S13" s="159" t="s">
        <v>177</v>
      </c>
      <c r="T13" s="159" t="s">
        <v>178</v>
      </c>
      <c r="U13" s="159">
        <v>0.20300000000000001</v>
      </c>
      <c r="V13" s="159">
        <f>ROUND(E13*U13,2)</f>
        <v>10.15</v>
      </c>
      <c r="W13" s="159"/>
      <c r="X13" s="159" t="s">
        <v>213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214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>
      <c r="A14" s="189">
        <v>3</v>
      </c>
      <c r="B14" s="190" t="s">
        <v>975</v>
      </c>
      <c r="C14" s="197" t="s">
        <v>976</v>
      </c>
      <c r="D14" s="191" t="s">
        <v>977</v>
      </c>
      <c r="E14" s="192">
        <v>5</v>
      </c>
      <c r="F14" s="193"/>
      <c r="G14" s="194">
        <f>ROUND(E14*F14,2)</f>
        <v>0</v>
      </c>
      <c r="H14" s="193"/>
      <c r="I14" s="194">
        <f>ROUND(E14*H14,2)</f>
        <v>0</v>
      </c>
      <c r="J14" s="193"/>
      <c r="K14" s="194">
        <f>ROUND(E14*J14,2)</f>
        <v>0</v>
      </c>
      <c r="L14" s="194">
        <v>21</v>
      </c>
      <c r="M14" s="194">
        <f>G14*(1+L14/100)</f>
        <v>0</v>
      </c>
      <c r="N14" s="194">
        <v>0</v>
      </c>
      <c r="O14" s="194">
        <f>ROUND(E14*N14,2)</f>
        <v>0</v>
      </c>
      <c r="P14" s="194">
        <v>0</v>
      </c>
      <c r="Q14" s="195">
        <f>ROUND(E14*P14,2)</f>
        <v>0</v>
      </c>
      <c r="R14" s="159"/>
      <c r="S14" s="159" t="s">
        <v>177</v>
      </c>
      <c r="T14" s="159" t="s">
        <v>178</v>
      </c>
      <c r="U14" s="159">
        <v>0</v>
      </c>
      <c r="V14" s="159">
        <f>ROUND(E14*U14,2)</f>
        <v>0</v>
      </c>
      <c r="W14" s="159"/>
      <c r="X14" s="159" t="s">
        <v>213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>
      <c r="A15" s="172">
        <v>4</v>
      </c>
      <c r="B15" s="173" t="s">
        <v>978</v>
      </c>
      <c r="C15" s="182" t="s">
        <v>979</v>
      </c>
      <c r="D15" s="174" t="s">
        <v>264</v>
      </c>
      <c r="E15" s="175">
        <v>12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8.6800000000000002E-3</v>
      </c>
      <c r="O15" s="177">
        <f>ROUND(E15*N15,2)</f>
        <v>0.1</v>
      </c>
      <c r="P15" s="177">
        <v>0</v>
      </c>
      <c r="Q15" s="178">
        <f>ROUND(E15*P15,2)</f>
        <v>0</v>
      </c>
      <c r="R15" s="159"/>
      <c r="S15" s="159" t="s">
        <v>177</v>
      </c>
      <c r="T15" s="159" t="s">
        <v>178</v>
      </c>
      <c r="U15" s="159">
        <v>0.70299999999999996</v>
      </c>
      <c r="V15" s="159">
        <f>ROUND(E15*U15,2)</f>
        <v>8.44</v>
      </c>
      <c r="W15" s="159"/>
      <c r="X15" s="159" t="s">
        <v>213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214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83" t="s">
        <v>980</v>
      </c>
      <c r="D16" s="163"/>
      <c r="E16" s="164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187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83" t="s">
        <v>981</v>
      </c>
      <c r="D17" s="163"/>
      <c r="E17" s="164">
        <v>12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>
      <c r="A18" s="172">
        <v>5</v>
      </c>
      <c r="B18" s="173" t="s">
        <v>982</v>
      </c>
      <c r="C18" s="182" t="s">
        <v>983</v>
      </c>
      <c r="D18" s="174" t="s">
        <v>264</v>
      </c>
      <c r="E18" s="175">
        <v>1.5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1.269E-2</v>
      </c>
      <c r="O18" s="177">
        <f>ROUND(E18*N18,2)</f>
        <v>0.02</v>
      </c>
      <c r="P18" s="177">
        <v>0</v>
      </c>
      <c r="Q18" s="178">
        <f>ROUND(E18*P18,2)</f>
        <v>0</v>
      </c>
      <c r="R18" s="159"/>
      <c r="S18" s="159" t="s">
        <v>177</v>
      </c>
      <c r="T18" s="159" t="s">
        <v>178</v>
      </c>
      <c r="U18" s="159">
        <v>1.153</v>
      </c>
      <c r="V18" s="159">
        <f>ROUND(E18*U18,2)</f>
        <v>1.73</v>
      </c>
      <c r="W18" s="159"/>
      <c r="X18" s="159" t="s">
        <v>213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83" t="s">
        <v>984</v>
      </c>
      <c r="D19" s="163"/>
      <c r="E19" s="164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187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83" t="s">
        <v>985</v>
      </c>
      <c r="D20" s="163"/>
      <c r="E20" s="164">
        <v>1.5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187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>
      <c r="A21" s="172">
        <v>6</v>
      </c>
      <c r="B21" s="173" t="s">
        <v>986</v>
      </c>
      <c r="C21" s="182" t="s">
        <v>987</v>
      </c>
      <c r="D21" s="174" t="s">
        <v>264</v>
      </c>
      <c r="E21" s="175">
        <v>1.5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3.6900000000000002E-2</v>
      </c>
      <c r="O21" s="177">
        <f>ROUND(E21*N21,2)</f>
        <v>0.06</v>
      </c>
      <c r="P21" s="177">
        <v>0</v>
      </c>
      <c r="Q21" s="178">
        <f>ROUND(E21*P21,2)</f>
        <v>0</v>
      </c>
      <c r="R21" s="159"/>
      <c r="S21" s="159" t="s">
        <v>177</v>
      </c>
      <c r="T21" s="159" t="s">
        <v>178</v>
      </c>
      <c r="U21" s="159">
        <v>0.54700000000000004</v>
      </c>
      <c r="V21" s="159">
        <f>ROUND(E21*U21,2)</f>
        <v>0.82</v>
      </c>
      <c r="W21" s="159"/>
      <c r="X21" s="159" t="s">
        <v>213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214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183" t="s">
        <v>984</v>
      </c>
      <c r="D22" s="163"/>
      <c r="E22" s="164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187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83" t="s">
        <v>985</v>
      </c>
      <c r="D23" s="163"/>
      <c r="E23" s="164">
        <v>1.5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187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>
      <c r="A24" s="172">
        <v>7</v>
      </c>
      <c r="B24" s="173" t="s">
        <v>988</v>
      </c>
      <c r="C24" s="182" t="s">
        <v>989</v>
      </c>
      <c r="D24" s="174" t="s">
        <v>212</v>
      </c>
      <c r="E24" s="175">
        <v>26.536000000000001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8">
        <f>ROUND(E24*P24,2)</f>
        <v>0</v>
      </c>
      <c r="R24" s="159"/>
      <c r="S24" s="159" t="s">
        <v>177</v>
      </c>
      <c r="T24" s="159" t="s">
        <v>178</v>
      </c>
      <c r="U24" s="159">
        <v>1.548</v>
      </c>
      <c r="V24" s="159">
        <f>ROUND(E24*U24,2)</f>
        <v>41.08</v>
      </c>
      <c r="W24" s="159"/>
      <c r="X24" s="159" t="s">
        <v>213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214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183" t="s">
        <v>990</v>
      </c>
      <c r="D25" s="163"/>
      <c r="E25" s="164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187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183" t="s">
        <v>991</v>
      </c>
      <c r="D26" s="163"/>
      <c r="E26" s="164">
        <v>26.54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187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2">
        <v>8</v>
      </c>
      <c r="B27" s="173" t="s">
        <v>992</v>
      </c>
      <c r="C27" s="182" t="s">
        <v>993</v>
      </c>
      <c r="D27" s="174" t="s">
        <v>212</v>
      </c>
      <c r="E27" s="175">
        <v>8.41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8">
        <f>ROUND(E27*P27,2)</f>
        <v>0</v>
      </c>
      <c r="R27" s="159"/>
      <c r="S27" s="159" t="s">
        <v>177</v>
      </c>
      <c r="T27" s="159" t="s">
        <v>178</v>
      </c>
      <c r="U27" s="159">
        <v>9.7000000000000003E-2</v>
      </c>
      <c r="V27" s="159">
        <f>ROUND(E27*U27,2)</f>
        <v>0.82</v>
      </c>
      <c r="W27" s="159"/>
      <c r="X27" s="159" t="s">
        <v>213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214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83" t="s">
        <v>994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187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83" t="s">
        <v>995</v>
      </c>
      <c r="D29" s="163"/>
      <c r="E29" s="164">
        <v>8.41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187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>
      <c r="A30" s="172">
        <v>9</v>
      </c>
      <c r="B30" s="173" t="s">
        <v>996</v>
      </c>
      <c r="C30" s="182" t="s">
        <v>997</v>
      </c>
      <c r="D30" s="174" t="s">
        <v>212</v>
      </c>
      <c r="E30" s="175">
        <v>53.072000000000003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8">
        <f>ROUND(E30*P30,2)</f>
        <v>0</v>
      </c>
      <c r="R30" s="159"/>
      <c r="S30" s="159" t="s">
        <v>177</v>
      </c>
      <c r="T30" s="159" t="s">
        <v>178</v>
      </c>
      <c r="U30" s="159">
        <v>0.16</v>
      </c>
      <c r="V30" s="159">
        <f>ROUND(E30*U30,2)</f>
        <v>8.49</v>
      </c>
      <c r="W30" s="159"/>
      <c r="X30" s="159" t="s">
        <v>213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33.75" outlineLevel="1">
      <c r="A31" s="157"/>
      <c r="B31" s="158"/>
      <c r="C31" s="183" t="s">
        <v>998</v>
      </c>
      <c r="D31" s="163"/>
      <c r="E31" s="164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187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33.75" outlineLevel="1">
      <c r="A32" s="157"/>
      <c r="B32" s="158"/>
      <c r="C32" s="183" t="s">
        <v>999</v>
      </c>
      <c r="D32" s="163"/>
      <c r="E32" s="164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187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>
      <c r="A33" s="157"/>
      <c r="B33" s="158"/>
      <c r="C33" s="183" t="s">
        <v>1000</v>
      </c>
      <c r="D33" s="163"/>
      <c r="E33" s="164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187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83" t="s">
        <v>1001</v>
      </c>
      <c r="D34" s="163"/>
      <c r="E34" s="164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187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183" t="s">
        <v>1002</v>
      </c>
      <c r="D35" s="163"/>
      <c r="E35" s="164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187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>
      <c r="A36" s="157"/>
      <c r="B36" s="158"/>
      <c r="C36" s="183" t="s">
        <v>1003</v>
      </c>
      <c r="D36" s="163"/>
      <c r="E36" s="164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187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83" t="s">
        <v>1002</v>
      </c>
      <c r="D37" s="163"/>
      <c r="E37" s="164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187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>
      <c r="A38" s="157"/>
      <c r="B38" s="158"/>
      <c r="C38" s="183" t="s">
        <v>1004</v>
      </c>
      <c r="D38" s="163"/>
      <c r="E38" s="164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187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7"/>
      <c r="B39" s="158"/>
      <c r="C39" s="183" t="s">
        <v>1002</v>
      </c>
      <c r="D39" s="163"/>
      <c r="E39" s="164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187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183" t="s">
        <v>1005</v>
      </c>
      <c r="D40" s="163"/>
      <c r="E40" s="164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187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7"/>
      <c r="B41" s="158"/>
      <c r="C41" s="183" t="s">
        <v>1006</v>
      </c>
      <c r="D41" s="163"/>
      <c r="E41" s="164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187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/>
      <c r="B42" s="158"/>
      <c r="C42" s="183" t="s">
        <v>1007</v>
      </c>
      <c r="D42" s="163"/>
      <c r="E42" s="164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187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>
      <c r="A43" s="157"/>
      <c r="B43" s="158"/>
      <c r="C43" s="183" t="s">
        <v>1008</v>
      </c>
      <c r="D43" s="163"/>
      <c r="E43" s="164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187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>
      <c r="A44" s="157"/>
      <c r="B44" s="158"/>
      <c r="C44" s="183" t="s">
        <v>1009</v>
      </c>
      <c r="D44" s="163"/>
      <c r="E44" s="164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187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183" t="s">
        <v>1002</v>
      </c>
      <c r="D45" s="163"/>
      <c r="E45" s="164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187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183" t="s">
        <v>1010</v>
      </c>
      <c r="D46" s="163"/>
      <c r="E46" s="164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187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83" t="s">
        <v>1011</v>
      </c>
      <c r="D47" s="163"/>
      <c r="E47" s="164">
        <v>53.07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187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>
      <c r="A48" s="189">
        <v>10</v>
      </c>
      <c r="B48" s="190" t="s">
        <v>1012</v>
      </c>
      <c r="C48" s="197" t="s">
        <v>1013</v>
      </c>
      <c r="D48" s="191" t="s">
        <v>212</v>
      </c>
      <c r="E48" s="192">
        <v>53.072000000000003</v>
      </c>
      <c r="F48" s="193"/>
      <c r="G48" s="194">
        <f>ROUND(E48*F48,2)</f>
        <v>0</v>
      </c>
      <c r="H48" s="193"/>
      <c r="I48" s="194">
        <f>ROUND(E48*H48,2)</f>
        <v>0</v>
      </c>
      <c r="J48" s="193"/>
      <c r="K48" s="194">
        <f>ROUND(E48*J48,2)</f>
        <v>0</v>
      </c>
      <c r="L48" s="194">
        <v>21</v>
      </c>
      <c r="M48" s="194">
        <f>G48*(1+L48/100)</f>
        <v>0</v>
      </c>
      <c r="N48" s="194">
        <v>0</v>
      </c>
      <c r="O48" s="194">
        <f>ROUND(E48*N48,2)</f>
        <v>0</v>
      </c>
      <c r="P48" s="194">
        <v>0</v>
      </c>
      <c r="Q48" s="195">
        <f>ROUND(E48*P48,2)</f>
        <v>0</v>
      </c>
      <c r="R48" s="159"/>
      <c r="S48" s="159" t="s">
        <v>177</v>
      </c>
      <c r="T48" s="159" t="s">
        <v>178</v>
      </c>
      <c r="U48" s="159">
        <v>8.4000000000000005E-2</v>
      </c>
      <c r="V48" s="159">
        <f>ROUND(E48*U48,2)</f>
        <v>4.46</v>
      </c>
      <c r="W48" s="159"/>
      <c r="X48" s="159" t="s">
        <v>213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214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>
      <c r="A49" s="172">
        <v>11</v>
      </c>
      <c r="B49" s="173" t="s">
        <v>1014</v>
      </c>
      <c r="C49" s="182" t="s">
        <v>1015</v>
      </c>
      <c r="D49" s="174" t="s">
        <v>212</v>
      </c>
      <c r="E49" s="175">
        <v>35.381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8">
        <f>ROUND(E49*P49,2)</f>
        <v>0</v>
      </c>
      <c r="R49" s="159"/>
      <c r="S49" s="159" t="s">
        <v>177</v>
      </c>
      <c r="T49" s="159" t="s">
        <v>178</v>
      </c>
      <c r="U49" s="159">
        <v>0.3</v>
      </c>
      <c r="V49" s="159">
        <f>ROUND(E49*U49,2)</f>
        <v>10.61</v>
      </c>
      <c r="W49" s="159"/>
      <c r="X49" s="159" t="s">
        <v>213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214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183" t="s">
        <v>1016</v>
      </c>
      <c r="D50" s="163"/>
      <c r="E50" s="164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187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83" t="s">
        <v>1017</v>
      </c>
      <c r="D51" s="163"/>
      <c r="E51" s="164">
        <v>35.380000000000003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187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>
      <c r="A52" s="189">
        <v>12</v>
      </c>
      <c r="B52" s="190" t="s">
        <v>1018</v>
      </c>
      <c r="C52" s="197" t="s">
        <v>1019</v>
      </c>
      <c r="D52" s="191" t="s">
        <v>212</v>
      </c>
      <c r="E52" s="192">
        <v>35.381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4">
        <v>0</v>
      </c>
      <c r="O52" s="194">
        <f>ROUND(E52*N52,2)</f>
        <v>0</v>
      </c>
      <c r="P52" s="194">
        <v>0</v>
      </c>
      <c r="Q52" s="195">
        <f>ROUND(E52*P52,2)</f>
        <v>0</v>
      </c>
      <c r="R52" s="159"/>
      <c r="S52" s="159" t="s">
        <v>177</v>
      </c>
      <c r="T52" s="159" t="s">
        <v>178</v>
      </c>
      <c r="U52" s="159">
        <v>0.14829999999999999</v>
      </c>
      <c r="V52" s="159">
        <f>ROUND(E52*U52,2)</f>
        <v>5.25</v>
      </c>
      <c r="W52" s="159"/>
      <c r="X52" s="159" t="s">
        <v>213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214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>
      <c r="A53" s="172">
        <v>13</v>
      </c>
      <c r="B53" s="173" t="s">
        <v>1020</v>
      </c>
      <c r="C53" s="182" t="s">
        <v>1021</v>
      </c>
      <c r="D53" s="174" t="s">
        <v>219</v>
      </c>
      <c r="E53" s="175">
        <v>139.08799999999999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8.4000000000000003E-4</v>
      </c>
      <c r="O53" s="177">
        <f>ROUND(E53*N53,2)</f>
        <v>0.12</v>
      </c>
      <c r="P53" s="177">
        <v>0</v>
      </c>
      <c r="Q53" s="178">
        <f>ROUND(E53*P53,2)</f>
        <v>0</v>
      </c>
      <c r="R53" s="159"/>
      <c r="S53" s="159" t="s">
        <v>177</v>
      </c>
      <c r="T53" s="159" t="s">
        <v>178</v>
      </c>
      <c r="U53" s="159">
        <v>0.23599999999999999</v>
      </c>
      <c r="V53" s="159">
        <f>ROUND(E53*U53,2)</f>
        <v>32.82</v>
      </c>
      <c r="W53" s="159"/>
      <c r="X53" s="159" t="s">
        <v>213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83" t="s">
        <v>1022</v>
      </c>
      <c r="D54" s="163"/>
      <c r="E54" s="164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187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183" t="s">
        <v>1023</v>
      </c>
      <c r="D55" s="163"/>
      <c r="E55" s="164">
        <v>139.09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>
      <c r="A56" s="189">
        <v>14</v>
      </c>
      <c r="B56" s="190" t="s">
        <v>1024</v>
      </c>
      <c r="C56" s="197" t="s">
        <v>1025</v>
      </c>
      <c r="D56" s="191" t="s">
        <v>219</v>
      </c>
      <c r="E56" s="192">
        <v>139.08799999999999</v>
      </c>
      <c r="F56" s="193"/>
      <c r="G56" s="194">
        <f>ROUND(E56*F56,2)</f>
        <v>0</v>
      </c>
      <c r="H56" s="193"/>
      <c r="I56" s="194">
        <f>ROUND(E56*H56,2)</f>
        <v>0</v>
      </c>
      <c r="J56" s="193"/>
      <c r="K56" s="194">
        <f>ROUND(E56*J56,2)</f>
        <v>0</v>
      </c>
      <c r="L56" s="194">
        <v>21</v>
      </c>
      <c r="M56" s="194">
        <f>G56*(1+L56/100)</f>
        <v>0</v>
      </c>
      <c r="N56" s="194">
        <v>0</v>
      </c>
      <c r="O56" s="194">
        <f>ROUND(E56*N56,2)</f>
        <v>0</v>
      </c>
      <c r="P56" s="194">
        <v>0</v>
      </c>
      <c r="Q56" s="195">
        <f>ROUND(E56*P56,2)</f>
        <v>0</v>
      </c>
      <c r="R56" s="159"/>
      <c r="S56" s="159" t="s">
        <v>177</v>
      </c>
      <c r="T56" s="159" t="s">
        <v>178</v>
      </c>
      <c r="U56" s="159">
        <v>7.0000000000000007E-2</v>
      </c>
      <c r="V56" s="159">
        <f>ROUND(E56*U56,2)</f>
        <v>9.74</v>
      </c>
      <c r="W56" s="159"/>
      <c r="X56" s="159" t="s">
        <v>213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214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>
      <c r="A57" s="189">
        <v>15</v>
      </c>
      <c r="B57" s="190" t="s">
        <v>225</v>
      </c>
      <c r="C57" s="197" t="s">
        <v>1026</v>
      </c>
      <c r="D57" s="191" t="s">
        <v>212</v>
      </c>
      <c r="E57" s="192">
        <v>88.453000000000003</v>
      </c>
      <c r="F57" s="193"/>
      <c r="G57" s="194">
        <f>ROUND(E57*F57,2)</f>
        <v>0</v>
      </c>
      <c r="H57" s="193"/>
      <c r="I57" s="194">
        <f>ROUND(E57*H57,2)</f>
        <v>0</v>
      </c>
      <c r="J57" s="193"/>
      <c r="K57" s="194">
        <f>ROUND(E57*J57,2)</f>
        <v>0</v>
      </c>
      <c r="L57" s="194">
        <v>21</v>
      </c>
      <c r="M57" s="194">
        <f>G57*(1+L57/100)</f>
        <v>0</v>
      </c>
      <c r="N57" s="194">
        <v>0</v>
      </c>
      <c r="O57" s="194">
        <f>ROUND(E57*N57,2)</f>
        <v>0</v>
      </c>
      <c r="P57" s="194">
        <v>0</v>
      </c>
      <c r="Q57" s="195">
        <f>ROUND(E57*P57,2)</f>
        <v>0</v>
      </c>
      <c r="R57" s="159"/>
      <c r="S57" s="159" t="s">
        <v>177</v>
      </c>
      <c r="T57" s="159" t="s">
        <v>178</v>
      </c>
      <c r="U57" s="159">
        <v>0.34499999999999997</v>
      </c>
      <c r="V57" s="159">
        <f>ROUND(E57*U57,2)</f>
        <v>30.52</v>
      </c>
      <c r="W57" s="159"/>
      <c r="X57" s="159" t="s">
        <v>213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214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>
      <c r="A58" s="172">
        <v>16</v>
      </c>
      <c r="B58" s="173" t="s">
        <v>1027</v>
      </c>
      <c r="C58" s="182" t="s">
        <v>1028</v>
      </c>
      <c r="D58" s="174" t="s">
        <v>212</v>
      </c>
      <c r="E58" s="175">
        <v>103.78400000000001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7">
        <v>0</v>
      </c>
      <c r="O58" s="177">
        <f>ROUND(E58*N58,2)</f>
        <v>0</v>
      </c>
      <c r="P58" s="177">
        <v>0</v>
      </c>
      <c r="Q58" s="178">
        <f>ROUND(E58*P58,2)</f>
        <v>0</v>
      </c>
      <c r="R58" s="159"/>
      <c r="S58" s="159" t="s">
        <v>177</v>
      </c>
      <c r="T58" s="159" t="s">
        <v>178</v>
      </c>
      <c r="U58" s="159">
        <v>1.0999999999999999E-2</v>
      </c>
      <c r="V58" s="159">
        <f>ROUND(E58*U58,2)</f>
        <v>1.1399999999999999</v>
      </c>
      <c r="W58" s="159"/>
      <c r="X58" s="159" t="s">
        <v>213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214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57"/>
      <c r="B59" s="158"/>
      <c r="C59" s="183" t="s">
        <v>1029</v>
      </c>
      <c r="D59" s="163"/>
      <c r="E59" s="164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187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83" t="s">
        <v>1030</v>
      </c>
      <c r="D60" s="163"/>
      <c r="E60" s="164">
        <v>103.78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187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>
      <c r="A61" s="172">
        <v>17</v>
      </c>
      <c r="B61" s="173" t="s">
        <v>233</v>
      </c>
      <c r="C61" s="182" t="s">
        <v>1031</v>
      </c>
      <c r="D61" s="174" t="s">
        <v>212</v>
      </c>
      <c r="E61" s="175">
        <v>36.561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8">
        <f>ROUND(E61*P61,2)</f>
        <v>0</v>
      </c>
      <c r="R61" s="159"/>
      <c r="S61" s="159" t="s">
        <v>177</v>
      </c>
      <c r="T61" s="159" t="s">
        <v>178</v>
      </c>
      <c r="U61" s="159">
        <v>1.0999999999999999E-2</v>
      </c>
      <c r="V61" s="159">
        <f>ROUND(E61*U61,2)</f>
        <v>0.4</v>
      </c>
      <c r="W61" s="159"/>
      <c r="X61" s="159" t="s">
        <v>213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214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83" t="s">
        <v>1032</v>
      </c>
      <c r="D62" s="163"/>
      <c r="E62" s="164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187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83" t="s">
        <v>1033</v>
      </c>
      <c r="D63" s="163"/>
      <c r="E63" s="164">
        <v>36.56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187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>
      <c r="A64" s="172">
        <v>18</v>
      </c>
      <c r="B64" s="173" t="s">
        <v>1034</v>
      </c>
      <c r="C64" s="182" t="s">
        <v>1035</v>
      </c>
      <c r="D64" s="174" t="s">
        <v>212</v>
      </c>
      <c r="E64" s="175">
        <v>365.61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8">
        <f>ROUND(E64*P64,2)</f>
        <v>0</v>
      </c>
      <c r="R64" s="159"/>
      <c r="S64" s="159" t="s">
        <v>177</v>
      </c>
      <c r="T64" s="159" t="s">
        <v>178</v>
      </c>
      <c r="U64" s="159">
        <v>0</v>
      </c>
      <c r="V64" s="159">
        <f>ROUND(E64*U64,2)</f>
        <v>0</v>
      </c>
      <c r="W64" s="159"/>
      <c r="X64" s="159" t="s">
        <v>213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57"/>
      <c r="B65" s="158"/>
      <c r="C65" s="183" t="s">
        <v>1036</v>
      </c>
      <c r="D65" s="163"/>
      <c r="E65" s="164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187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83" t="s">
        <v>1037</v>
      </c>
      <c r="D66" s="163"/>
      <c r="E66" s="164">
        <v>365.61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187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89">
        <v>19</v>
      </c>
      <c r="B67" s="190" t="s">
        <v>1038</v>
      </c>
      <c r="C67" s="197" t="s">
        <v>1039</v>
      </c>
      <c r="D67" s="191" t="s">
        <v>212</v>
      </c>
      <c r="E67" s="192">
        <v>51.892000000000003</v>
      </c>
      <c r="F67" s="193"/>
      <c r="G67" s="194">
        <f>ROUND(E67*F67,2)</f>
        <v>0</v>
      </c>
      <c r="H67" s="193"/>
      <c r="I67" s="194">
        <f>ROUND(E67*H67,2)</f>
        <v>0</v>
      </c>
      <c r="J67" s="193"/>
      <c r="K67" s="194">
        <f>ROUND(E67*J67,2)</f>
        <v>0</v>
      </c>
      <c r="L67" s="194">
        <v>21</v>
      </c>
      <c r="M67" s="194">
        <f>G67*(1+L67/100)</f>
        <v>0</v>
      </c>
      <c r="N67" s="194">
        <v>0</v>
      </c>
      <c r="O67" s="194">
        <f>ROUND(E67*N67,2)</f>
        <v>0</v>
      </c>
      <c r="P67" s="194">
        <v>0</v>
      </c>
      <c r="Q67" s="195">
        <f>ROUND(E67*P67,2)</f>
        <v>0</v>
      </c>
      <c r="R67" s="159"/>
      <c r="S67" s="159" t="s">
        <v>177</v>
      </c>
      <c r="T67" s="159" t="s">
        <v>178</v>
      </c>
      <c r="U67" s="159">
        <v>5.2999999999999999E-2</v>
      </c>
      <c r="V67" s="159">
        <f>ROUND(E67*U67,2)</f>
        <v>2.75</v>
      </c>
      <c r="W67" s="159"/>
      <c r="X67" s="159" t="s">
        <v>213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214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72">
        <v>20</v>
      </c>
      <c r="B68" s="173" t="s">
        <v>1040</v>
      </c>
      <c r="C68" s="182" t="s">
        <v>1041</v>
      </c>
      <c r="D68" s="174" t="s">
        <v>212</v>
      </c>
      <c r="E68" s="175">
        <v>36.561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8">
        <f>ROUND(E68*P68,2)</f>
        <v>0</v>
      </c>
      <c r="R68" s="159"/>
      <c r="S68" s="159" t="s">
        <v>177</v>
      </c>
      <c r="T68" s="159" t="s">
        <v>178</v>
      </c>
      <c r="U68" s="159">
        <v>8.9999999999999993E-3</v>
      </c>
      <c r="V68" s="159">
        <f>ROUND(E68*U68,2)</f>
        <v>0.33</v>
      </c>
      <c r="W68" s="159"/>
      <c r="X68" s="159" t="s">
        <v>213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214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83" t="s">
        <v>1042</v>
      </c>
      <c r="D69" s="163"/>
      <c r="E69" s="164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187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183" t="s">
        <v>1033</v>
      </c>
      <c r="D70" s="163"/>
      <c r="E70" s="164">
        <v>36.56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187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>
      <c r="A71" s="172">
        <v>21</v>
      </c>
      <c r="B71" s="173" t="s">
        <v>1043</v>
      </c>
      <c r="C71" s="182" t="s">
        <v>1044</v>
      </c>
      <c r="D71" s="174" t="s">
        <v>212</v>
      </c>
      <c r="E71" s="175">
        <v>51.892000000000003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0</v>
      </c>
      <c r="Q71" s="178">
        <f>ROUND(E71*P71,2)</f>
        <v>0</v>
      </c>
      <c r="R71" s="159"/>
      <c r="S71" s="159" t="s">
        <v>177</v>
      </c>
      <c r="T71" s="159" t="s">
        <v>178</v>
      </c>
      <c r="U71" s="159">
        <v>0.20200000000000001</v>
      </c>
      <c r="V71" s="159">
        <f>ROUND(E71*U71,2)</f>
        <v>10.48</v>
      </c>
      <c r="W71" s="159"/>
      <c r="X71" s="159" t="s">
        <v>213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214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83" t="s">
        <v>1045</v>
      </c>
      <c r="D72" s="163"/>
      <c r="E72" s="164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187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7"/>
      <c r="B73" s="158"/>
      <c r="C73" s="183" t="s">
        <v>1046</v>
      </c>
      <c r="D73" s="163"/>
      <c r="E73" s="164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187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83" t="s">
        <v>1047</v>
      </c>
      <c r="D74" s="163"/>
      <c r="E74" s="164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187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183" t="s">
        <v>1048</v>
      </c>
      <c r="D75" s="163"/>
      <c r="E75" s="164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187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83" t="s">
        <v>1049</v>
      </c>
      <c r="D76" s="163"/>
      <c r="E76" s="164">
        <v>51.89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187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>
      <c r="A77" s="172">
        <v>22</v>
      </c>
      <c r="B77" s="173" t="s">
        <v>1050</v>
      </c>
      <c r="C77" s="182" t="s">
        <v>1051</v>
      </c>
      <c r="D77" s="174" t="s">
        <v>212</v>
      </c>
      <c r="E77" s="175">
        <v>27.581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8">
        <f>ROUND(E77*P77,2)</f>
        <v>0</v>
      </c>
      <c r="R77" s="159"/>
      <c r="S77" s="159" t="s">
        <v>177</v>
      </c>
      <c r="T77" s="159" t="s">
        <v>178</v>
      </c>
      <c r="U77" s="159">
        <v>1.587</v>
      </c>
      <c r="V77" s="159">
        <f>ROUND(E77*U77,2)</f>
        <v>43.77</v>
      </c>
      <c r="W77" s="159"/>
      <c r="X77" s="159" t="s">
        <v>213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214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83" t="s">
        <v>1052</v>
      </c>
      <c r="D78" s="163"/>
      <c r="E78" s="164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187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83" t="s">
        <v>1053</v>
      </c>
      <c r="D79" s="163"/>
      <c r="E79" s="164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187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183" t="s">
        <v>1048</v>
      </c>
      <c r="D80" s="163"/>
      <c r="E80" s="164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187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83" t="s">
        <v>1054</v>
      </c>
      <c r="D81" s="163"/>
      <c r="E81" s="164">
        <v>27.58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187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89">
        <v>23</v>
      </c>
      <c r="B82" s="190" t="s">
        <v>1055</v>
      </c>
      <c r="C82" s="197" t="s">
        <v>1056</v>
      </c>
      <c r="D82" s="191" t="s">
        <v>219</v>
      </c>
      <c r="E82" s="192">
        <v>42.048000000000002</v>
      </c>
      <c r="F82" s="193"/>
      <c r="G82" s="194">
        <f>ROUND(E82*F82,2)</f>
        <v>0</v>
      </c>
      <c r="H82" s="193"/>
      <c r="I82" s="194">
        <f>ROUND(E82*H82,2)</f>
        <v>0</v>
      </c>
      <c r="J82" s="193"/>
      <c r="K82" s="194">
        <f>ROUND(E82*J82,2)</f>
        <v>0</v>
      </c>
      <c r="L82" s="194">
        <v>21</v>
      </c>
      <c r="M82" s="194">
        <f>G82*(1+L82/100)</f>
        <v>0</v>
      </c>
      <c r="N82" s="194">
        <v>0</v>
      </c>
      <c r="O82" s="194">
        <f>ROUND(E82*N82,2)</f>
        <v>0</v>
      </c>
      <c r="P82" s="194">
        <v>0</v>
      </c>
      <c r="Q82" s="195">
        <f>ROUND(E82*P82,2)</f>
        <v>0</v>
      </c>
      <c r="R82" s="159"/>
      <c r="S82" s="159" t="s">
        <v>177</v>
      </c>
      <c r="T82" s="159" t="s">
        <v>178</v>
      </c>
      <c r="U82" s="159">
        <v>9.7000000000000003E-2</v>
      </c>
      <c r="V82" s="159">
        <f>ROUND(E82*U82,2)</f>
        <v>4.08</v>
      </c>
      <c r="W82" s="159"/>
      <c r="X82" s="159" t="s">
        <v>213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214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>
      <c r="A83" s="189">
        <v>24</v>
      </c>
      <c r="B83" s="190" t="s">
        <v>1057</v>
      </c>
      <c r="C83" s="197" t="s">
        <v>1058</v>
      </c>
      <c r="D83" s="191" t="s">
        <v>219</v>
      </c>
      <c r="E83" s="192">
        <v>42.048000000000002</v>
      </c>
      <c r="F83" s="193"/>
      <c r="G83" s="194">
        <f>ROUND(E83*F83,2)</f>
        <v>0</v>
      </c>
      <c r="H83" s="193"/>
      <c r="I83" s="194">
        <f>ROUND(E83*H83,2)</f>
        <v>0</v>
      </c>
      <c r="J83" s="193"/>
      <c r="K83" s="194">
        <f>ROUND(E83*J83,2)</f>
        <v>0</v>
      </c>
      <c r="L83" s="194">
        <v>21</v>
      </c>
      <c r="M83" s="194">
        <f>G83*(1+L83/100)</f>
        <v>0</v>
      </c>
      <c r="N83" s="194">
        <v>0</v>
      </c>
      <c r="O83" s="194">
        <f>ROUND(E83*N83,2)</f>
        <v>0</v>
      </c>
      <c r="P83" s="194">
        <v>0</v>
      </c>
      <c r="Q83" s="195">
        <f>ROUND(E83*P83,2)</f>
        <v>0</v>
      </c>
      <c r="R83" s="159"/>
      <c r="S83" s="159" t="s">
        <v>177</v>
      </c>
      <c r="T83" s="159" t="s">
        <v>178</v>
      </c>
      <c r="U83" s="159">
        <v>0.254</v>
      </c>
      <c r="V83" s="159">
        <f>ROUND(E83*U83,2)</f>
        <v>10.68</v>
      </c>
      <c r="W83" s="159"/>
      <c r="X83" s="159" t="s">
        <v>213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214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72">
        <v>25</v>
      </c>
      <c r="B84" s="173" t="s">
        <v>251</v>
      </c>
      <c r="C84" s="182" t="s">
        <v>252</v>
      </c>
      <c r="D84" s="174" t="s">
        <v>253</v>
      </c>
      <c r="E84" s="175">
        <v>69.465999999999994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0</v>
      </c>
      <c r="Q84" s="178">
        <f>ROUND(E84*P84,2)</f>
        <v>0</v>
      </c>
      <c r="R84" s="159"/>
      <c r="S84" s="159" t="s">
        <v>177</v>
      </c>
      <c r="T84" s="159" t="s">
        <v>178</v>
      </c>
      <c r="U84" s="159">
        <v>0</v>
      </c>
      <c r="V84" s="159">
        <f>ROUND(E84*U84,2)</f>
        <v>0</v>
      </c>
      <c r="W84" s="159"/>
      <c r="X84" s="159" t="s">
        <v>213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214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7"/>
      <c r="B85" s="158"/>
      <c r="C85" s="183" t="s">
        <v>1059</v>
      </c>
      <c r="D85" s="163"/>
      <c r="E85" s="164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187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183" t="s">
        <v>1060</v>
      </c>
      <c r="D86" s="163"/>
      <c r="E86" s="164">
        <v>69.47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187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72">
        <v>26</v>
      </c>
      <c r="B87" s="173" t="s">
        <v>1061</v>
      </c>
      <c r="C87" s="182" t="s">
        <v>1062</v>
      </c>
      <c r="D87" s="174" t="s">
        <v>822</v>
      </c>
      <c r="E87" s="175">
        <v>1.3620000000000001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1E-3</v>
      </c>
      <c r="O87" s="177">
        <f>ROUND(E87*N87,2)</f>
        <v>0</v>
      </c>
      <c r="P87" s="177">
        <v>0</v>
      </c>
      <c r="Q87" s="178">
        <f>ROUND(E87*P87,2)</f>
        <v>0</v>
      </c>
      <c r="R87" s="159" t="s">
        <v>828</v>
      </c>
      <c r="S87" s="159" t="s">
        <v>400</v>
      </c>
      <c r="T87" s="159" t="s">
        <v>400</v>
      </c>
      <c r="U87" s="159">
        <v>0</v>
      </c>
      <c r="V87" s="159">
        <f>ROUND(E87*U87,2)</f>
        <v>0</v>
      </c>
      <c r="W87" s="159"/>
      <c r="X87" s="159" t="s">
        <v>258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823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183" t="s">
        <v>1063</v>
      </c>
      <c r="D88" s="163"/>
      <c r="E88" s="164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0"/>
      <c r="Z88" s="150"/>
      <c r="AA88" s="150"/>
      <c r="AB88" s="150"/>
      <c r="AC88" s="150"/>
      <c r="AD88" s="150"/>
      <c r="AE88" s="150"/>
      <c r="AF88" s="150"/>
      <c r="AG88" s="150" t="s">
        <v>187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83" t="s">
        <v>1064</v>
      </c>
      <c r="D89" s="163"/>
      <c r="E89" s="164">
        <v>1.3620000000000001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187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72">
        <v>27</v>
      </c>
      <c r="B90" s="173" t="s">
        <v>1065</v>
      </c>
      <c r="C90" s="182" t="s">
        <v>1066</v>
      </c>
      <c r="D90" s="174" t="s">
        <v>253</v>
      </c>
      <c r="E90" s="175">
        <v>57.914000000000001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1</v>
      </c>
      <c r="O90" s="177">
        <f>ROUND(E90*N90,2)</f>
        <v>57.91</v>
      </c>
      <c r="P90" s="177">
        <v>0</v>
      </c>
      <c r="Q90" s="178">
        <f>ROUND(E90*P90,2)</f>
        <v>0</v>
      </c>
      <c r="R90" s="159"/>
      <c r="S90" s="159" t="s">
        <v>177</v>
      </c>
      <c r="T90" s="159" t="s">
        <v>178</v>
      </c>
      <c r="U90" s="159">
        <v>0</v>
      </c>
      <c r="V90" s="159">
        <f>ROUND(E90*U90,2)</f>
        <v>0</v>
      </c>
      <c r="W90" s="159"/>
      <c r="X90" s="159" t="s">
        <v>258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823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83" t="s">
        <v>1067</v>
      </c>
      <c r="D91" s="163"/>
      <c r="E91" s="164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187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83" t="s">
        <v>1068</v>
      </c>
      <c r="D92" s="163"/>
      <c r="E92" s="164">
        <v>57.91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187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>
      <c r="A93" s="166" t="s">
        <v>172</v>
      </c>
      <c r="B93" s="167" t="s">
        <v>93</v>
      </c>
      <c r="C93" s="181" t="s">
        <v>94</v>
      </c>
      <c r="D93" s="168"/>
      <c r="E93" s="169"/>
      <c r="F93" s="170"/>
      <c r="G93" s="170">
        <f>SUMIF(AG94:AG104,"&lt;&gt;NOR",G94:G104)</f>
        <v>0</v>
      </c>
      <c r="H93" s="170"/>
      <c r="I93" s="170">
        <f>SUM(I94:I104)</f>
        <v>0</v>
      </c>
      <c r="J93" s="170"/>
      <c r="K93" s="170">
        <f>SUM(K94:K104)</f>
        <v>0</v>
      </c>
      <c r="L93" s="170"/>
      <c r="M93" s="170">
        <f>SUM(M94:M104)</f>
        <v>0</v>
      </c>
      <c r="N93" s="170"/>
      <c r="O93" s="170">
        <f>SUM(O94:O104)</f>
        <v>17</v>
      </c>
      <c r="P93" s="170"/>
      <c r="Q93" s="171">
        <f>SUM(Q94:Q104)</f>
        <v>0</v>
      </c>
      <c r="R93" s="165"/>
      <c r="S93" s="165"/>
      <c r="T93" s="165"/>
      <c r="U93" s="165"/>
      <c r="V93" s="165">
        <f>SUM(V94:V104)</f>
        <v>14.23</v>
      </c>
      <c r="W93" s="165"/>
      <c r="X93" s="165"/>
      <c r="AG93" t="s">
        <v>173</v>
      </c>
    </row>
    <row r="94" spans="1:60" outlineLevel="1">
      <c r="A94" s="172">
        <v>28</v>
      </c>
      <c r="B94" s="173" t="s">
        <v>1069</v>
      </c>
      <c r="C94" s="182" t="s">
        <v>1070</v>
      </c>
      <c r="D94" s="174" t="s">
        <v>212</v>
      </c>
      <c r="E94" s="175">
        <v>8.98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1.8907700000000001</v>
      </c>
      <c r="O94" s="177">
        <f>ROUND(E94*N94,2)</f>
        <v>16.98</v>
      </c>
      <c r="P94" s="177">
        <v>0</v>
      </c>
      <c r="Q94" s="178">
        <f>ROUND(E94*P94,2)</f>
        <v>0</v>
      </c>
      <c r="R94" s="159"/>
      <c r="S94" s="159" t="s">
        <v>177</v>
      </c>
      <c r="T94" s="159" t="s">
        <v>178</v>
      </c>
      <c r="U94" s="159">
        <v>1.3169999999999999</v>
      </c>
      <c r="V94" s="159">
        <f>ROUND(E94*U94,2)</f>
        <v>11.83</v>
      </c>
      <c r="W94" s="159"/>
      <c r="X94" s="159" t="s">
        <v>213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214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83" t="s">
        <v>1071</v>
      </c>
      <c r="D95" s="163"/>
      <c r="E95" s="164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187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83" t="s">
        <v>1072</v>
      </c>
      <c r="D96" s="163"/>
      <c r="E96" s="164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187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183" t="s">
        <v>1048</v>
      </c>
      <c r="D97" s="163"/>
      <c r="E97" s="164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187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183" t="s">
        <v>1073</v>
      </c>
      <c r="D98" s="163"/>
      <c r="E98" s="164">
        <v>8.98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187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>
      <c r="A99" s="172">
        <v>29</v>
      </c>
      <c r="B99" s="173" t="s">
        <v>1074</v>
      </c>
      <c r="C99" s="182" t="s">
        <v>1075</v>
      </c>
      <c r="D99" s="174" t="s">
        <v>212</v>
      </c>
      <c r="E99" s="175">
        <v>0.35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8">
        <f>ROUND(E99*P99,2)</f>
        <v>0</v>
      </c>
      <c r="R99" s="159"/>
      <c r="S99" s="159" t="s">
        <v>177</v>
      </c>
      <c r="T99" s="159" t="s">
        <v>178</v>
      </c>
      <c r="U99" s="159">
        <v>1.1919999999999999</v>
      </c>
      <c r="V99" s="159">
        <f>ROUND(E99*U99,2)</f>
        <v>0.42</v>
      </c>
      <c r="W99" s="159"/>
      <c r="X99" s="159" t="s">
        <v>213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214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183" t="s">
        <v>1076</v>
      </c>
      <c r="D100" s="163"/>
      <c r="E100" s="164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187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57"/>
      <c r="B101" s="158"/>
      <c r="C101" s="183" t="s">
        <v>1077</v>
      </c>
      <c r="D101" s="163"/>
      <c r="E101" s="164">
        <v>0.35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187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72">
        <v>30</v>
      </c>
      <c r="B102" s="173" t="s">
        <v>1078</v>
      </c>
      <c r="C102" s="182" t="s">
        <v>1079</v>
      </c>
      <c r="D102" s="174" t="s">
        <v>219</v>
      </c>
      <c r="E102" s="175">
        <v>2.4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6.3899999999999998E-3</v>
      </c>
      <c r="O102" s="177">
        <f>ROUND(E102*N102,2)</f>
        <v>0.02</v>
      </c>
      <c r="P102" s="177">
        <v>0</v>
      </c>
      <c r="Q102" s="178">
        <f>ROUND(E102*P102,2)</f>
        <v>0</v>
      </c>
      <c r="R102" s="159"/>
      <c r="S102" s="159" t="s">
        <v>177</v>
      </c>
      <c r="T102" s="159" t="s">
        <v>178</v>
      </c>
      <c r="U102" s="159">
        <v>0.82499999999999996</v>
      </c>
      <c r="V102" s="159">
        <f>ROUND(E102*U102,2)</f>
        <v>1.98</v>
      </c>
      <c r="W102" s="159"/>
      <c r="X102" s="159" t="s">
        <v>213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214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7"/>
      <c r="B103" s="158"/>
      <c r="C103" s="183" t="s">
        <v>1080</v>
      </c>
      <c r="D103" s="163"/>
      <c r="E103" s="164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187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183" t="s">
        <v>1081</v>
      </c>
      <c r="D104" s="163"/>
      <c r="E104" s="164">
        <v>2.4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187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>
      <c r="A105" s="166" t="s">
        <v>172</v>
      </c>
      <c r="B105" s="167" t="s">
        <v>107</v>
      </c>
      <c r="C105" s="181" t="s">
        <v>108</v>
      </c>
      <c r="D105" s="168"/>
      <c r="E105" s="169"/>
      <c r="F105" s="170"/>
      <c r="G105" s="170">
        <f>SUMIF(AG106:AG132,"&lt;&gt;NOR",G106:G132)</f>
        <v>0</v>
      </c>
      <c r="H105" s="170"/>
      <c r="I105" s="170">
        <f>SUM(I106:I132)</f>
        <v>0</v>
      </c>
      <c r="J105" s="170"/>
      <c r="K105" s="170">
        <f>SUM(K106:K132)</f>
        <v>0</v>
      </c>
      <c r="L105" s="170"/>
      <c r="M105" s="170">
        <f>SUM(M106:M132)</f>
        <v>0</v>
      </c>
      <c r="N105" s="170"/>
      <c r="O105" s="170">
        <f>SUM(O106:O132)</f>
        <v>2.2800000000000002</v>
      </c>
      <c r="P105" s="170"/>
      <c r="Q105" s="171">
        <f>SUM(Q106:Q132)</f>
        <v>0</v>
      </c>
      <c r="R105" s="165"/>
      <c r="S105" s="165"/>
      <c r="T105" s="165"/>
      <c r="U105" s="165"/>
      <c r="V105" s="165">
        <f>SUM(V106:V132)</f>
        <v>141.04000000000002</v>
      </c>
      <c r="W105" s="165"/>
      <c r="X105" s="165"/>
      <c r="AG105" t="s">
        <v>173</v>
      </c>
    </row>
    <row r="106" spans="1:60" outlineLevel="1">
      <c r="A106" s="189">
        <v>31</v>
      </c>
      <c r="B106" s="190" t="s">
        <v>1082</v>
      </c>
      <c r="C106" s="197" t="s">
        <v>1083</v>
      </c>
      <c r="D106" s="191" t="s">
        <v>264</v>
      </c>
      <c r="E106" s="192">
        <v>28.5</v>
      </c>
      <c r="F106" s="193"/>
      <c r="G106" s="194">
        <f t="shared" ref="G106:G115" si="0">ROUND(E106*F106,2)</f>
        <v>0</v>
      </c>
      <c r="H106" s="193"/>
      <c r="I106" s="194">
        <f t="shared" ref="I106:I115" si="1">ROUND(E106*H106,2)</f>
        <v>0</v>
      </c>
      <c r="J106" s="193"/>
      <c r="K106" s="194">
        <f t="shared" ref="K106:K115" si="2">ROUND(E106*J106,2)</f>
        <v>0</v>
      </c>
      <c r="L106" s="194">
        <v>21</v>
      </c>
      <c r="M106" s="194">
        <f t="shared" ref="M106:M115" si="3">G106*(1+L106/100)</f>
        <v>0</v>
      </c>
      <c r="N106" s="194">
        <v>0</v>
      </c>
      <c r="O106" s="194">
        <f t="shared" ref="O106:O115" si="4">ROUND(E106*N106,2)</f>
        <v>0</v>
      </c>
      <c r="P106" s="194">
        <v>0</v>
      </c>
      <c r="Q106" s="195">
        <f t="shared" ref="Q106:Q115" si="5">ROUND(E106*P106,2)</f>
        <v>0</v>
      </c>
      <c r="R106" s="159"/>
      <c r="S106" s="159" t="s">
        <v>177</v>
      </c>
      <c r="T106" s="159" t="s">
        <v>178</v>
      </c>
      <c r="U106" s="159">
        <v>6.6000000000000003E-2</v>
      </c>
      <c r="V106" s="159">
        <f t="shared" ref="V106:V115" si="6">ROUND(E106*U106,2)</f>
        <v>1.88</v>
      </c>
      <c r="W106" s="159"/>
      <c r="X106" s="159" t="s">
        <v>213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214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>
      <c r="A107" s="189">
        <v>32</v>
      </c>
      <c r="B107" s="190" t="s">
        <v>1084</v>
      </c>
      <c r="C107" s="197" t="s">
        <v>1085</v>
      </c>
      <c r="D107" s="191" t="s">
        <v>299</v>
      </c>
      <c r="E107" s="192">
        <v>2</v>
      </c>
      <c r="F107" s="193"/>
      <c r="G107" s="194">
        <f t="shared" si="0"/>
        <v>0</v>
      </c>
      <c r="H107" s="193"/>
      <c r="I107" s="194">
        <f t="shared" si="1"/>
        <v>0</v>
      </c>
      <c r="J107" s="193"/>
      <c r="K107" s="194">
        <f t="shared" si="2"/>
        <v>0</v>
      </c>
      <c r="L107" s="194">
        <v>21</v>
      </c>
      <c r="M107" s="194">
        <f t="shared" si="3"/>
        <v>0</v>
      </c>
      <c r="N107" s="194">
        <v>1.0000000000000001E-5</v>
      </c>
      <c r="O107" s="194">
        <f t="shared" si="4"/>
        <v>0</v>
      </c>
      <c r="P107" s="194">
        <v>0</v>
      </c>
      <c r="Q107" s="195">
        <f t="shared" si="5"/>
        <v>0</v>
      </c>
      <c r="R107" s="159"/>
      <c r="S107" s="159" t="s">
        <v>177</v>
      </c>
      <c r="T107" s="159" t="s">
        <v>178</v>
      </c>
      <c r="U107" s="159">
        <v>0.17599999999999999</v>
      </c>
      <c r="V107" s="159">
        <f t="shared" si="6"/>
        <v>0.35</v>
      </c>
      <c r="W107" s="159"/>
      <c r="X107" s="159" t="s">
        <v>213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268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89">
        <v>33</v>
      </c>
      <c r="B108" s="190" t="s">
        <v>1086</v>
      </c>
      <c r="C108" s="197" t="s">
        <v>1087</v>
      </c>
      <c r="D108" s="191" t="s">
        <v>264</v>
      </c>
      <c r="E108" s="192">
        <v>98</v>
      </c>
      <c r="F108" s="193"/>
      <c r="G108" s="194">
        <f t="shared" si="0"/>
        <v>0</v>
      </c>
      <c r="H108" s="193"/>
      <c r="I108" s="194">
        <f t="shared" si="1"/>
        <v>0</v>
      </c>
      <c r="J108" s="193"/>
      <c r="K108" s="194">
        <f t="shared" si="2"/>
        <v>0</v>
      </c>
      <c r="L108" s="194">
        <v>21</v>
      </c>
      <c r="M108" s="194">
        <f t="shared" si="3"/>
        <v>0</v>
      </c>
      <c r="N108" s="194">
        <v>0</v>
      </c>
      <c r="O108" s="194">
        <f t="shared" si="4"/>
        <v>0</v>
      </c>
      <c r="P108" s="194">
        <v>0</v>
      </c>
      <c r="Q108" s="195">
        <f t="shared" si="5"/>
        <v>0</v>
      </c>
      <c r="R108" s="159"/>
      <c r="S108" s="159" t="s">
        <v>177</v>
      </c>
      <c r="T108" s="159" t="s">
        <v>178</v>
      </c>
      <c r="U108" s="159">
        <v>4.3999999999999997E-2</v>
      </c>
      <c r="V108" s="159">
        <f t="shared" si="6"/>
        <v>4.3099999999999996</v>
      </c>
      <c r="W108" s="159"/>
      <c r="X108" s="159" t="s">
        <v>213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214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>
      <c r="A109" s="189">
        <v>34</v>
      </c>
      <c r="B109" s="190" t="s">
        <v>1088</v>
      </c>
      <c r="C109" s="197" t="s">
        <v>1089</v>
      </c>
      <c r="D109" s="191" t="s">
        <v>299</v>
      </c>
      <c r="E109" s="192">
        <v>4</v>
      </c>
      <c r="F109" s="193"/>
      <c r="G109" s="194">
        <f t="shared" si="0"/>
        <v>0</v>
      </c>
      <c r="H109" s="193"/>
      <c r="I109" s="194">
        <f t="shared" si="1"/>
        <v>0</v>
      </c>
      <c r="J109" s="193"/>
      <c r="K109" s="194">
        <f t="shared" si="2"/>
        <v>0</v>
      </c>
      <c r="L109" s="194">
        <v>21</v>
      </c>
      <c r="M109" s="194">
        <f t="shared" si="3"/>
        <v>0</v>
      </c>
      <c r="N109" s="194">
        <v>0.46156000000000003</v>
      </c>
      <c r="O109" s="194">
        <f t="shared" si="4"/>
        <v>1.85</v>
      </c>
      <c r="P109" s="194">
        <v>0</v>
      </c>
      <c r="Q109" s="195">
        <f t="shared" si="5"/>
        <v>0</v>
      </c>
      <c r="R109" s="159"/>
      <c r="S109" s="159" t="s">
        <v>177</v>
      </c>
      <c r="T109" s="159" t="s">
        <v>178</v>
      </c>
      <c r="U109" s="159">
        <v>10.130000000000001</v>
      </c>
      <c r="V109" s="159">
        <f t="shared" si="6"/>
        <v>40.520000000000003</v>
      </c>
      <c r="W109" s="159"/>
      <c r="X109" s="159" t="s">
        <v>213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214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>
      <c r="A110" s="189">
        <v>35</v>
      </c>
      <c r="B110" s="190" t="s">
        <v>1090</v>
      </c>
      <c r="C110" s="197" t="s">
        <v>1091</v>
      </c>
      <c r="D110" s="191" t="s">
        <v>264</v>
      </c>
      <c r="E110" s="192">
        <v>98</v>
      </c>
      <c r="F110" s="193"/>
      <c r="G110" s="194">
        <f t="shared" si="0"/>
        <v>0</v>
      </c>
      <c r="H110" s="193"/>
      <c r="I110" s="194">
        <f t="shared" si="1"/>
        <v>0</v>
      </c>
      <c r="J110" s="193"/>
      <c r="K110" s="194">
        <f t="shared" si="2"/>
        <v>0</v>
      </c>
      <c r="L110" s="194">
        <v>21</v>
      </c>
      <c r="M110" s="194">
        <f t="shared" si="3"/>
        <v>0</v>
      </c>
      <c r="N110" s="194">
        <v>0</v>
      </c>
      <c r="O110" s="194">
        <f t="shared" si="4"/>
        <v>0</v>
      </c>
      <c r="P110" s="194">
        <v>0</v>
      </c>
      <c r="Q110" s="195">
        <f t="shared" si="5"/>
        <v>0</v>
      </c>
      <c r="R110" s="159"/>
      <c r="S110" s="159" t="s">
        <v>177</v>
      </c>
      <c r="T110" s="159" t="s">
        <v>178</v>
      </c>
      <c r="U110" s="159">
        <v>0.15</v>
      </c>
      <c r="V110" s="159">
        <f t="shared" si="6"/>
        <v>14.7</v>
      </c>
      <c r="W110" s="159"/>
      <c r="X110" s="159" t="s">
        <v>213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214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89">
        <v>36</v>
      </c>
      <c r="B111" s="190" t="s">
        <v>1092</v>
      </c>
      <c r="C111" s="197" t="s">
        <v>1093</v>
      </c>
      <c r="D111" s="191" t="s">
        <v>264</v>
      </c>
      <c r="E111" s="192">
        <v>28.5</v>
      </c>
      <c r="F111" s="193"/>
      <c r="G111" s="194">
        <f t="shared" si="0"/>
        <v>0</v>
      </c>
      <c r="H111" s="193"/>
      <c r="I111" s="194">
        <f t="shared" si="1"/>
        <v>0</v>
      </c>
      <c r="J111" s="193"/>
      <c r="K111" s="194">
        <f t="shared" si="2"/>
        <v>0</v>
      </c>
      <c r="L111" s="194">
        <v>21</v>
      </c>
      <c r="M111" s="194">
        <f t="shared" si="3"/>
        <v>0</v>
      </c>
      <c r="N111" s="194">
        <v>0</v>
      </c>
      <c r="O111" s="194">
        <f t="shared" si="4"/>
        <v>0</v>
      </c>
      <c r="P111" s="194">
        <v>0</v>
      </c>
      <c r="Q111" s="195">
        <f t="shared" si="5"/>
        <v>0</v>
      </c>
      <c r="R111" s="159"/>
      <c r="S111" s="159" t="s">
        <v>177</v>
      </c>
      <c r="T111" s="159" t="s">
        <v>178</v>
      </c>
      <c r="U111" s="159">
        <v>5.8999999999999997E-2</v>
      </c>
      <c r="V111" s="159">
        <f t="shared" si="6"/>
        <v>1.68</v>
      </c>
      <c r="W111" s="159"/>
      <c r="X111" s="159" t="s">
        <v>213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214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89">
        <v>37</v>
      </c>
      <c r="B112" s="190" t="s">
        <v>1094</v>
      </c>
      <c r="C112" s="197" t="s">
        <v>1095</v>
      </c>
      <c r="D112" s="191" t="s">
        <v>264</v>
      </c>
      <c r="E112" s="192">
        <v>28</v>
      </c>
      <c r="F112" s="193"/>
      <c r="G112" s="194">
        <f t="shared" si="0"/>
        <v>0</v>
      </c>
      <c r="H112" s="193"/>
      <c r="I112" s="194">
        <f t="shared" si="1"/>
        <v>0</v>
      </c>
      <c r="J112" s="193"/>
      <c r="K112" s="194">
        <f t="shared" si="2"/>
        <v>0</v>
      </c>
      <c r="L112" s="194">
        <v>21</v>
      </c>
      <c r="M112" s="194">
        <f t="shared" si="3"/>
        <v>0</v>
      </c>
      <c r="N112" s="194">
        <v>0</v>
      </c>
      <c r="O112" s="194">
        <f t="shared" si="4"/>
        <v>0</v>
      </c>
      <c r="P112" s="194">
        <v>0</v>
      </c>
      <c r="Q112" s="195">
        <f t="shared" si="5"/>
        <v>0</v>
      </c>
      <c r="R112" s="159"/>
      <c r="S112" s="159" t="s">
        <v>177</v>
      </c>
      <c r="T112" s="159" t="s">
        <v>178</v>
      </c>
      <c r="U112" s="159">
        <v>7.9000000000000001E-2</v>
      </c>
      <c r="V112" s="159">
        <f t="shared" si="6"/>
        <v>2.21</v>
      </c>
      <c r="W112" s="159"/>
      <c r="X112" s="159" t="s">
        <v>213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214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89">
        <v>38</v>
      </c>
      <c r="B113" s="190" t="s">
        <v>1096</v>
      </c>
      <c r="C113" s="197" t="s">
        <v>1097</v>
      </c>
      <c r="D113" s="191" t="s">
        <v>1098</v>
      </c>
      <c r="E113" s="192">
        <v>1</v>
      </c>
      <c r="F113" s="193"/>
      <c r="G113" s="194">
        <f t="shared" si="0"/>
        <v>0</v>
      </c>
      <c r="H113" s="193"/>
      <c r="I113" s="194">
        <f t="shared" si="1"/>
        <v>0</v>
      </c>
      <c r="J113" s="193"/>
      <c r="K113" s="194">
        <f t="shared" si="2"/>
        <v>0</v>
      </c>
      <c r="L113" s="194">
        <v>21</v>
      </c>
      <c r="M113" s="194">
        <f t="shared" si="3"/>
        <v>0</v>
      </c>
      <c r="N113" s="194">
        <v>1.2999999999999999E-4</v>
      </c>
      <c r="O113" s="194">
        <f t="shared" si="4"/>
        <v>0</v>
      </c>
      <c r="P113" s="194">
        <v>0</v>
      </c>
      <c r="Q113" s="195">
        <f t="shared" si="5"/>
        <v>0</v>
      </c>
      <c r="R113" s="159"/>
      <c r="S113" s="159" t="s">
        <v>177</v>
      </c>
      <c r="T113" s="159" t="s">
        <v>178</v>
      </c>
      <c r="U113" s="159">
        <v>6.2</v>
      </c>
      <c r="V113" s="159">
        <f t="shared" si="6"/>
        <v>6.2</v>
      </c>
      <c r="W113" s="159"/>
      <c r="X113" s="159" t="s">
        <v>213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214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>
      <c r="A114" s="189">
        <v>39</v>
      </c>
      <c r="B114" s="190" t="s">
        <v>1099</v>
      </c>
      <c r="C114" s="197" t="s">
        <v>1100</v>
      </c>
      <c r="D114" s="191" t="s">
        <v>264</v>
      </c>
      <c r="E114" s="192">
        <v>98</v>
      </c>
      <c r="F114" s="193"/>
      <c r="G114" s="194">
        <f t="shared" si="0"/>
        <v>0</v>
      </c>
      <c r="H114" s="193"/>
      <c r="I114" s="194">
        <f t="shared" si="1"/>
        <v>0</v>
      </c>
      <c r="J114" s="193"/>
      <c r="K114" s="194">
        <f t="shared" si="2"/>
        <v>0</v>
      </c>
      <c r="L114" s="194">
        <v>21</v>
      </c>
      <c r="M114" s="194">
        <f t="shared" si="3"/>
        <v>0</v>
      </c>
      <c r="N114" s="194">
        <v>3.6000000000000002E-4</v>
      </c>
      <c r="O114" s="194">
        <f t="shared" si="4"/>
        <v>0.04</v>
      </c>
      <c r="P114" s="194">
        <v>0</v>
      </c>
      <c r="Q114" s="195">
        <f t="shared" si="5"/>
        <v>0</v>
      </c>
      <c r="R114" s="159"/>
      <c r="S114" s="159" t="s">
        <v>177</v>
      </c>
      <c r="T114" s="159" t="s">
        <v>178</v>
      </c>
      <c r="U114" s="159">
        <v>0.70599999999999996</v>
      </c>
      <c r="V114" s="159">
        <f t="shared" si="6"/>
        <v>69.19</v>
      </c>
      <c r="W114" s="159"/>
      <c r="X114" s="159" t="s">
        <v>213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214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>
      <c r="A115" s="172">
        <v>40</v>
      </c>
      <c r="B115" s="173" t="s">
        <v>1101</v>
      </c>
      <c r="C115" s="182" t="s">
        <v>1102</v>
      </c>
      <c r="D115" s="174" t="s">
        <v>299</v>
      </c>
      <c r="E115" s="175">
        <v>27</v>
      </c>
      <c r="F115" s="176"/>
      <c r="G115" s="177">
        <f t="shared" si="0"/>
        <v>0</v>
      </c>
      <c r="H115" s="176"/>
      <c r="I115" s="177">
        <f t="shared" si="1"/>
        <v>0</v>
      </c>
      <c r="J115" s="176"/>
      <c r="K115" s="177">
        <f t="shared" si="2"/>
        <v>0</v>
      </c>
      <c r="L115" s="177">
        <v>21</v>
      </c>
      <c r="M115" s="177">
        <f t="shared" si="3"/>
        <v>0</v>
      </c>
      <c r="N115" s="177">
        <v>1.1000000000000001E-3</v>
      </c>
      <c r="O115" s="177">
        <f t="shared" si="4"/>
        <v>0.03</v>
      </c>
      <c r="P115" s="177">
        <v>0</v>
      </c>
      <c r="Q115" s="178">
        <f t="shared" si="5"/>
        <v>0</v>
      </c>
      <c r="R115" s="159"/>
      <c r="S115" s="159" t="s">
        <v>177</v>
      </c>
      <c r="T115" s="159" t="s">
        <v>178</v>
      </c>
      <c r="U115" s="159">
        <v>0</v>
      </c>
      <c r="V115" s="159">
        <f t="shared" si="6"/>
        <v>0</v>
      </c>
      <c r="W115" s="159"/>
      <c r="X115" s="159" t="s">
        <v>213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214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57"/>
      <c r="B116" s="158"/>
      <c r="C116" s="183" t="s">
        <v>1103</v>
      </c>
      <c r="D116" s="163"/>
      <c r="E116" s="164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57"/>
      <c r="B117" s="158"/>
      <c r="C117" s="183" t="s">
        <v>1104</v>
      </c>
      <c r="D117" s="163"/>
      <c r="E117" s="164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187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83" t="s">
        <v>1105</v>
      </c>
      <c r="D118" s="163"/>
      <c r="E118" s="164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83" t="s">
        <v>1048</v>
      </c>
      <c r="D119" s="163"/>
      <c r="E119" s="164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57"/>
      <c r="B120" s="158"/>
      <c r="C120" s="183" t="s">
        <v>97</v>
      </c>
      <c r="D120" s="163"/>
      <c r="E120" s="164">
        <v>27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>
      <c r="A121" s="172">
        <v>41</v>
      </c>
      <c r="B121" s="173" t="s">
        <v>1106</v>
      </c>
      <c r="C121" s="182" t="s">
        <v>1107</v>
      </c>
      <c r="D121" s="174" t="s">
        <v>299</v>
      </c>
      <c r="E121" s="175">
        <v>6.23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9.8200000000000006E-3</v>
      </c>
      <c r="O121" s="177">
        <f>ROUND(E121*N121,2)</f>
        <v>0.06</v>
      </c>
      <c r="P121" s="177">
        <v>0</v>
      </c>
      <c r="Q121" s="178">
        <f>ROUND(E121*P121,2)</f>
        <v>0</v>
      </c>
      <c r="R121" s="159" t="s">
        <v>828</v>
      </c>
      <c r="S121" s="159" t="s">
        <v>400</v>
      </c>
      <c r="T121" s="159" t="s">
        <v>400</v>
      </c>
      <c r="U121" s="159">
        <v>0</v>
      </c>
      <c r="V121" s="159">
        <f>ROUND(E121*U121,2)</f>
        <v>0</v>
      </c>
      <c r="W121" s="159"/>
      <c r="X121" s="159" t="s">
        <v>258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823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57"/>
      <c r="B122" s="158"/>
      <c r="C122" s="183" t="s">
        <v>1108</v>
      </c>
      <c r="D122" s="163"/>
      <c r="E122" s="164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7"/>
      <c r="B123" s="158"/>
      <c r="C123" s="183" t="s">
        <v>1109</v>
      </c>
      <c r="D123" s="163"/>
      <c r="E123" s="164">
        <v>6.23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>
      <c r="A124" s="172">
        <v>42</v>
      </c>
      <c r="B124" s="173" t="s">
        <v>1110</v>
      </c>
      <c r="C124" s="182" t="s">
        <v>1111</v>
      </c>
      <c r="D124" s="174" t="s">
        <v>299</v>
      </c>
      <c r="E124" s="175">
        <v>1.0149999999999999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5.6999999999999998E-4</v>
      </c>
      <c r="O124" s="177">
        <f>ROUND(E124*N124,2)</f>
        <v>0</v>
      </c>
      <c r="P124" s="177">
        <v>0</v>
      </c>
      <c r="Q124" s="178">
        <f>ROUND(E124*P124,2)</f>
        <v>0</v>
      </c>
      <c r="R124" s="159" t="s">
        <v>828</v>
      </c>
      <c r="S124" s="159" t="s">
        <v>400</v>
      </c>
      <c r="T124" s="159" t="s">
        <v>400</v>
      </c>
      <c r="U124" s="159">
        <v>0</v>
      </c>
      <c r="V124" s="159">
        <f>ROUND(E124*U124,2)</f>
        <v>0</v>
      </c>
      <c r="W124" s="159"/>
      <c r="X124" s="159" t="s">
        <v>258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823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7"/>
      <c r="B125" s="158"/>
      <c r="C125" s="183" t="s">
        <v>1112</v>
      </c>
      <c r="D125" s="163"/>
      <c r="E125" s="164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7"/>
      <c r="B126" s="158"/>
      <c r="C126" s="183" t="s">
        <v>1113</v>
      </c>
      <c r="D126" s="163"/>
      <c r="E126" s="164">
        <v>1.0149999999999999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187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>
      <c r="A127" s="172">
        <v>43</v>
      </c>
      <c r="B127" s="173" t="s">
        <v>1114</v>
      </c>
      <c r="C127" s="182" t="s">
        <v>1115</v>
      </c>
      <c r="D127" s="174" t="s">
        <v>299</v>
      </c>
      <c r="E127" s="175">
        <v>1.0149999999999999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6.2E-4</v>
      </c>
      <c r="O127" s="177">
        <f>ROUND(E127*N127,2)</f>
        <v>0</v>
      </c>
      <c r="P127" s="177">
        <v>0</v>
      </c>
      <c r="Q127" s="178">
        <f>ROUND(E127*P127,2)</f>
        <v>0</v>
      </c>
      <c r="R127" s="159" t="s">
        <v>828</v>
      </c>
      <c r="S127" s="159" t="s">
        <v>400</v>
      </c>
      <c r="T127" s="159" t="s">
        <v>400</v>
      </c>
      <c r="U127" s="159">
        <v>0</v>
      </c>
      <c r="V127" s="159">
        <f>ROUND(E127*U127,2)</f>
        <v>0</v>
      </c>
      <c r="W127" s="159"/>
      <c r="X127" s="159" t="s">
        <v>258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823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7"/>
      <c r="B128" s="158"/>
      <c r="C128" s="183" t="s">
        <v>1112</v>
      </c>
      <c r="D128" s="163"/>
      <c r="E128" s="164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187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57"/>
      <c r="B129" s="158"/>
      <c r="C129" s="183" t="s">
        <v>1113</v>
      </c>
      <c r="D129" s="163"/>
      <c r="E129" s="164">
        <v>1.0149999999999999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187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>
      <c r="A130" s="172">
        <v>44</v>
      </c>
      <c r="B130" s="173" t="s">
        <v>1116</v>
      </c>
      <c r="C130" s="182" t="s">
        <v>1117</v>
      </c>
      <c r="D130" s="174" t="s">
        <v>264</v>
      </c>
      <c r="E130" s="175">
        <v>100.94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2.9299999999999999E-3</v>
      </c>
      <c r="O130" s="177">
        <f>ROUND(E130*N130,2)</f>
        <v>0.3</v>
      </c>
      <c r="P130" s="177">
        <v>0</v>
      </c>
      <c r="Q130" s="178">
        <f>ROUND(E130*P130,2)</f>
        <v>0</v>
      </c>
      <c r="R130" s="159"/>
      <c r="S130" s="159" t="s">
        <v>177</v>
      </c>
      <c r="T130" s="159" t="s">
        <v>178</v>
      </c>
      <c r="U130" s="159">
        <v>0</v>
      </c>
      <c r="V130" s="159">
        <f>ROUND(E130*U130,2)</f>
        <v>0</v>
      </c>
      <c r="W130" s="159"/>
      <c r="X130" s="159" t="s">
        <v>258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551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183" t="s">
        <v>1118</v>
      </c>
      <c r="D131" s="163"/>
      <c r="E131" s="164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187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183" t="s">
        <v>1119</v>
      </c>
      <c r="D132" s="163"/>
      <c r="E132" s="164">
        <v>100.94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187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5.5">
      <c r="A133" s="166" t="s">
        <v>172</v>
      </c>
      <c r="B133" s="167" t="s">
        <v>113</v>
      </c>
      <c r="C133" s="181" t="s">
        <v>114</v>
      </c>
      <c r="D133" s="168"/>
      <c r="E133" s="169"/>
      <c r="F133" s="170"/>
      <c r="G133" s="170">
        <f>SUMIF(AG134:AG134,"&lt;&gt;NOR",G134:G134)</f>
        <v>0</v>
      </c>
      <c r="H133" s="170"/>
      <c r="I133" s="170">
        <f>SUM(I134:I134)</f>
        <v>0</v>
      </c>
      <c r="J133" s="170"/>
      <c r="K133" s="170">
        <f>SUM(K134:K134)</f>
        <v>0</v>
      </c>
      <c r="L133" s="170"/>
      <c r="M133" s="170">
        <f>SUM(M134:M134)</f>
        <v>0</v>
      </c>
      <c r="N133" s="170"/>
      <c r="O133" s="170">
        <f>SUM(O134:O134)</f>
        <v>0</v>
      </c>
      <c r="P133" s="170"/>
      <c r="Q133" s="171">
        <f>SUM(Q134:Q134)</f>
        <v>0</v>
      </c>
      <c r="R133" s="165"/>
      <c r="S133" s="165"/>
      <c r="T133" s="165"/>
      <c r="U133" s="165"/>
      <c r="V133" s="165">
        <f>SUM(V134:V134)</f>
        <v>0</v>
      </c>
      <c r="W133" s="165"/>
      <c r="X133" s="165"/>
      <c r="AG133" t="s">
        <v>173</v>
      </c>
    </row>
    <row r="134" spans="1:60" outlineLevel="1">
      <c r="A134" s="189">
        <v>45</v>
      </c>
      <c r="B134" s="190" t="s">
        <v>1120</v>
      </c>
      <c r="C134" s="197" t="s">
        <v>1121</v>
      </c>
      <c r="D134" s="191" t="s">
        <v>299</v>
      </c>
      <c r="E134" s="192">
        <v>4</v>
      </c>
      <c r="F134" s="193"/>
      <c r="G134" s="194">
        <f>ROUND(E134*F134,2)</f>
        <v>0</v>
      </c>
      <c r="H134" s="193"/>
      <c r="I134" s="194">
        <f>ROUND(E134*H134,2)</f>
        <v>0</v>
      </c>
      <c r="J134" s="193"/>
      <c r="K134" s="194">
        <f>ROUND(E134*J134,2)</f>
        <v>0</v>
      </c>
      <c r="L134" s="194">
        <v>21</v>
      </c>
      <c r="M134" s="194">
        <f>G134*(1+L134/100)</f>
        <v>0</v>
      </c>
      <c r="N134" s="194">
        <v>6.9999999999999994E-5</v>
      </c>
      <c r="O134" s="194">
        <f>ROUND(E134*N134,2)</f>
        <v>0</v>
      </c>
      <c r="P134" s="194">
        <v>0</v>
      </c>
      <c r="Q134" s="195">
        <f>ROUND(E134*P134,2)</f>
        <v>0</v>
      </c>
      <c r="R134" s="159"/>
      <c r="S134" s="159" t="s">
        <v>177</v>
      </c>
      <c r="T134" s="159" t="s">
        <v>178</v>
      </c>
      <c r="U134" s="159">
        <v>0</v>
      </c>
      <c r="V134" s="159">
        <f>ROUND(E134*U134,2)</f>
        <v>0</v>
      </c>
      <c r="W134" s="159"/>
      <c r="X134" s="159" t="s">
        <v>258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823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>
      <c r="A135" s="166" t="s">
        <v>172</v>
      </c>
      <c r="B135" s="167" t="s">
        <v>117</v>
      </c>
      <c r="C135" s="181" t="s">
        <v>118</v>
      </c>
      <c r="D135" s="168"/>
      <c r="E135" s="169"/>
      <c r="F135" s="170"/>
      <c r="G135" s="170">
        <f>SUMIF(AG136:AG136,"&lt;&gt;NOR",G136:G136)</f>
        <v>0</v>
      </c>
      <c r="H135" s="170"/>
      <c r="I135" s="170">
        <f>SUM(I136:I136)</f>
        <v>0</v>
      </c>
      <c r="J135" s="170"/>
      <c r="K135" s="170">
        <f>SUM(K136:K136)</f>
        <v>0</v>
      </c>
      <c r="L135" s="170"/>
      <c r="M135" s="170">
        <f>SUM(M136:M136)</f>
        <v>0</v>
      </c>
      <c r="N135" s="170"/>
      <c r="O135" s="170">
        <f>SUM(O136:O136)</f>
        <v>0</v>
      </c>
      <c r="P135" s="170"/>
      <c r="Q135" s="171">
        <f>SUM(Q136:Q136)</f>
        <v>0</v>
      </c>
      <c r="R135" s="165"/>
      <c r="S135" s="165"/>
      <c r="T135" s="165"/>
      <c r="U135" s="165"/>
      <c r="V135" s="165">
        <f>SUM(V136:V136)</f>
        <v>16.38</v>
      </c>
      <c r="W135" s="165"/>
      <c r="X135" s="165"/>
      <c r="AG135" t="s">
        <v>173</v>
      </c>
    </row>
    <row r="136" spans="1:60" ht="22.5" outlineLevel="1">
      <c r="A136" s="189">
        <v>46</v>
      </c>
      <c r="B136" s="190" t="s">
        <v>1122</v>
      </c>
      <c r="C136" s="197" t="s">
        <v>1123</v>
      </c>
      <c r="D136" s="191" t="s">
        <v>253</v>
      </c>
      <c r="E136" s="192">
        <v>77.465000000000003</v>
      </c>
      <c r="F136" s="193"/>
      <c r="G136" s="194">
        <f>ROUND(E136*F136,2)</f>
        <v>0</v>
      </c>
      <c r="H136" s="193"/>
      <c r="I136" s="194">
        <f>ROUND(E136*H136,2)</f>
        <v>0</v>
      </c>
      <c r="J136" s="193"/>
      <c r="K136" s="194">
        <f>ROUND(E136*J136,2)</f>
        <v>0</v>
      </c>
      <c r="L136" s="194">
        <v>21</v>
      </c>
      <c r="M136" s="194">
        <f>G136*(1+L136/100)</f>
        <v>0</v>
      </c>
      <c r="N136" s="194">
        <v>0</v>
      </c>
      <c r="O136" s="194">
        <f>ROUND(E136*N136,2)</f>
        <v>0</v>
      </c>
      <c r="P136" s="194">
        <v>0</v>
      </c>
      <c r="Q136" s="195">
        <f>ROUND(E136*P136,2)</f>
        <v>0</v>
      </c>
      <c r="R136" s="159"/>
      <c r="S136" s="159" t="s">
        <v>177</v>
      </c>
      <c r="T136" s="159" t="s">
        <v>178</v>
      </c>
      <c r="U136" s="159">
        <v>0.21149999999999999</v>
      </c>
      <c r="V136" s="159">
        <f>ROUND(E136*U136,2)</f>
        <v>16.38</v>
      </c>
      <c r="W136" s="159"/>
      <c r="X136" s="159" t="s">
        <v>213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214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>
      <c r="A137" s="166" t="s">
        <v>172</v>
      </c>
      <c r="B137" s="167" t="s">
        <v>135</v>
      </c>
      <c r="C137" s="181" t="s">
        <v>136</v>
      </c>
      <c r="D137" s="168"/>
      <c r="E137" s="169"/>
      <c r="F137" s="170"/>
      <c r="G137" s="170">
        <f>SUMIF(AG138:AG141,"&lt;&gt;NOR",G138:G141)</f>
        <v>0</v>
      </c>
      <c r="H137" s="170"/>
      <c r="I137" s="170">
        <f>SUM(I138:I141)</f>
        <v>0</v>
      </c>
      <c r="J137" s="170"/>
      <c r="K137" s="170">
        <f>SUM(K138:K141)</f>
        <v>0</v>
      </c>
      <c r="L137" s="170"/>
      <c r="M137" s="170">
        <f>SUM(M138:M141)</f>
        <v>0</v>
      </c>
      <c r="N137" s="170"/>
      <c r="O137" s="170">
        <f>SUM(O138:O141)</f>
        <v>0.06</v>
      </c>
      <c r="P137" s="170"/>
      <c r="Q137" s="171">
        <f>SUM(Q138:Q141)</f>
        <v>0</v>
      </c>
      <c r="R137" s="165"/>
      <c r="S137" s="165"/>
      <c r="T137" s="165"/>
      <c r="U137" s="165"/>
      <c r="V137" s="165">
        <f>SUM(V138:V141)</f>
        <v>10.53</v>
      </c>
      <c r="W137" s="165"/>
      <c r="X137" s="165"/>
      <c r="AG137" t="s">
        <v>173</v>
      </c>
    </row>
    <row r="138" spans="1:60" ht="22.5" outlineLevel="1">
      <c r="A138" s="172">
        <v>47</v>
      </c>
      <c r="B138" s="173" t="s">
        <v>1124</v>
      </c>
      <c r="C138" s="182" t="s">
        <v>1125</v>
      </c>
      <c r="D138" s="174" t="s">
        <v>264</v>
      </c>
      <c r="E138" s="175">
        <v>60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1.0499999999999999E-3</v>
      </c>
      <c r="O138" s="177">
        <f>ROUND(E138*N138,2)</f>
        <v>0.06</v>
      </c>
      <c r="P138" s="177">
        <v>0</v>
      </c>
      <c r="Q138" s="178">
        <f>ROUND(E138*P138,2)</f>
        <v>0</v>
      </c>
      <c r="R138" s="159"/>
      <c r="S138" s="159" t="s">
        <v>177</v>
      </c>
      <c r="T138" s="159" t="s">
        <v>178</v>
      </c>
      <c r="U138" s="159">
        <v>0.16</v>
      </c>
      <c r="V138" s="159">
        <f>ROUND(E138*U138,2)</f>
        <v>9.6</v>
      </c>
      <c r="W138" s="159"/>
      <c r="X138" s="159" t="s">
        <v>213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214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7"/>
      <c r="B139" s="158"/>
      <c r="C139" s="249" t="s">
        <v>1126</v>
      </c>
      <c r="D139" s="250"/>
      <c r="E139" s="250"/>
      <c r="F139" s="250"/>
      <c r="G139" s="25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182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>
      <c r="A140" s="189">
        <v>48</v>
      </c>
      <c r="B140" s="190" t="s">
        <v>1127</v>
      </c>
      <c r="C140" s="197" t="s">
        <v>1128</v>
      </c>
      <c r="D140" s="191" t="s">
        <v>264</v>
      </c>
      <c r="E140" s="192">
        <v>60</v>
      </c>
      <c r="F140" s="193"/>
      <c r="G140" s="194">
        <f>ROUND(E140*F140,2)</f>
        <v>0</v>
      </c>
      <c r="H140" s="193"/>
      <c r="I140" s="194">
        <f>ROUND(E140*H140,2)</f>
        <v>0</v>
      </c>
      <c r="J140" s="193"/>
      <c r="K140" s="194">
        <f>ROUND(E140*J140,2)</f>
        <v>0</v>
      </c>
      <c r="L140" s="194">
        <v>21</v>
      </c>
      <c r="M140" s="194">
        <f>G140*(1+L140/100)</f>
        <v>0</v>
      </c>
      <c r="N140" s="194">
        <v>0</v>
      </c>
      <c r="O140" s="194">
        <f>ROUND(E140*N140,2)</f>
        <v>0</v>
      </c>
      <c r="P140" s="194">
        <v>0</v>
      </c>
      <c r="Q140" s="195">
        <f>ROUND(E140*P140,2)</f>
        <v>0</v>
      </c>
      <c r="R140" s="159"/>
      <c r="S140" s="159" t="s">
        <v>177</v>
      </c>
      <c r="T140" s="159" t="s">
        <v>178</v>
      </c>
      <c r="U140" s="159">
        <v>1.555E-2</v>
      </c>
      <c r="V140" s="159">
        <f>ROUND(E140*U140,2)</f>
        <v>0.93</v>
      </c>
      <c r="W140" s="159"/>
      <c r="X140" s="159" t="s">
        <v>213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214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89">
        <v>49</v>
      </c>
      <c r="B141" s="190" t="s">
        <v>1129</v>
      </c>
      <c r="C141" s="197" t="s">
        <v>1130</v>
      </c>
      <c r="D141" s="191" t="s">
        <v>264</v>
      </c>
      <c r="E141" s="192">
        <v>60</v>
      </c>
      <c r="F141" s="193"/>
      <c r="G141" s="194">
        <f>ROUND(E141*F141,2)</f>
        <v>0</v>
      </c>
      <c r="H141" s="193"/>
      <c r="I141" s="194">
        <f>ROUND(E141*H141,2)</f>
        <v>0</v>
      </c>
      <c r="J141" s="193"/>
      <c r="K141" s="194">
        <f>ROUND(E141*J141,2)</f>
        <v>0</v>
      </c>
      <c r="L141" s="194">
        <v>21</v>
      </c>
      <c r="M141" s="194">
        <f>G141*(1+L141/100)</f>
        <v>0</v>
      </c>
      <c r="N141" s="194">
        <v>3.0000000000000001E-5</v>
      </c>
      <c r="O141" s="194">
        <f>ROUND(E141*N141,2)</f>
        <v>0</v>
      </c>
      <c r="P141" s="194">
        <v>0</v>
      </c>
      <c r="Q141" s="195">
        <f>ROUND(E141*P141,2)</f>
        <v>0</v>
      </c>
      <c r="R141" s="159"/>
      <c r="S141" s="159" t="s">
        <v>177</v>
      </c>
      <c r="T141" s="159" t="s">
        <v>178</v>
      </c>
      <c r="U141" s="159">
        <v>0</v>
      </c>
      <c r="V141" s="159">
        <f>ROUND(E141*U141,2)</f>
        <v>0</v>
      </c>
      <c r="W141" s="159"/>
      <c r="X141" s="159" t="s">
        <v>258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823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>
      <c r="A142" s="166" t="s">
        <v>172</v>
      </c>
      <c r="B142" s="167" t="s">
        <v>139</v>
      </c>
      <c r="C142" s="181" t="s">
        <v>140</v>
      </c>
      <c r="D142" s="168"/>
      <c r="E142" s="169"/>
      <c r="F142" s="170"/>
      <c r="G142" s="170">
        <f>SUMIF(AG143:AG156,"&lt;&gt;NOR",G143:G156)</f>
        <v>0</v>
      </c>
      <c r="H142" s="170"/>
      <c r="I142" s="170">
        <f>SUM(I143:I156)</f>
        <v>0</v>
      </c>
      <c r="J142" s="170"/>
      <c r="K142" s="170">
        <f>SUM(K143:K156)</f>
        <v>0</v>
      </c>
      <c r="L142" s="170"/>
      <c r="M142" s="170">
        <f>SUM(M143:M156)</f>
        <v>0</v>
      </c>
      <c r="N142" s="170"/>
      <c r="O142" s="170">
        <f>SUM(O143:O156)</f>
        <v>12.549999999999999</v>
      </c>
      <c r="P142" s="170"/>
      <c r="Q142" s="171">
        <f>SUM(Q143:Q156)</f>
        <v>0</v>
      </c>
      <c r="R142" s="165"/>
      <c r="S142" s="165"/>
      <c r="T142" s="165"/>
      <c r="U142" s="165"/>
      <c r="V142" s="165">
        <f>SUM(V143:V156)</f>
        <v>118.69999999999999</v>
      </c>
      <c r="W142" s="165"/>
      <c r="X142" s="165"/>
      <c r="AG142" t="s">
        <v>173</v>
      </c>
    </row>
    <row r="143" spans="1:60" outlineLevel="1">
      <c r="A143" s="189">
        <v>50</v>
      </c>
      <c r="B143" s="190" t="s">
        <v>1131</v>
      </c>
      <c r="C143" s="197" t="s">
        <v>1132</v>
      </c>
      <c r="D143" s="191" t="s">
        <v>1133</v>
      </c>
      <c r="E143" s="192">
        <v>0.5</v>
      </c>
      <c r="F143" s="193"/>
      <c r="G143" s="194">
        <f t="shared" ref="G143:G151" si="7">ROUND(E143*F143,2)</f>
        <v>0</v>
      </c>
      <c r="H143" s="193"/>
      <c r="I143" s="194">
        <f t="shared" ref="I143:I151" si="8">ROUND(E143*H143,2)</f>
        <v>0</v>
      </c>
      <c r="J143" s="193"/>
      <c r="K143" s="194">
        <f t="shared" ref="K143:K151" si="9">ROUND(E143*J143,2)</f>
        <v>0</v>
      </c>
      <c r="L143" s="194">
        <v>21</v>
      </c>
      <c r="M143" s="194">
        <f t="shared" ref="M143:M151" si="10">G143*(1+L143/100)</f>
        <v>0</v>
      </c>
      <c r="N143" s="194">
        <v>3.4209999999999997E-2</v>
      </c>
      <c r="O143" s="194">
        <f t="shared" ref="O143:O151" si="11">ROUND(E143*N143,2)</f>
        <v>0.02</v>
      </c>
      <c r="P143" s="194">
        <v>0</v>
      </c>
      <c r="Q143" s="195">
        <f t="shared" ref="Q143:Q151" si="12">ROUND(E143*P143,2)</f>
        <v>0</v>
      </c>
      <c r="R143" s="159"/>
      <c r="S143" s="159" t="s">
        <v>177</v>
      </c>
      <c r="T143" s="159" t="s">
        <v>178</v>
      </c>
      <c r="U143" s="159">
        <v>4.0999999999999996</v>
      </c>
      <c r="V143" s="159">
        <f t="shared" ref="V143:V151" si="13">ROUND(E143*U143,2)</f>
        <v>2.0499999999999998</v>
      </c>
      <c r="W143" s="159"/>
      <c r="X143" s="159" t="s">
        <v>213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214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>
      <c r="A144" s="189">
        <v>51</v>
      </c>
      <c r="B144" s="190" t="s">
        <v>1134</v>
      </c>
      <c r="C144" s="197" t="s">
        <v>1135</v>
      </c>
      <c r="D144" s="191" t="s">
        <v>264</v>
      </c>
      <c r="E144" s="192">
        <v>60</v>
      </c>
      <c r="F144" s="193"/>
      <c r="G144" s="194">
        <f t="shared" si="7"/>
        <v>0</v>
      </c>
      <c r="H144" s="193"/>
      <c r="I144" s="194">
        <f t="shared" si="8"/>
        <v>0</v>
      </c>
      <c r="J144" s="193"/>
      <c r="K144" s="194">
        <f t="shared" si="9"/>
        <v>0</v>
      </c>
      <c r="L144" s="194">
        <v>21</v>
      </c>
      <c r="M144" s="194">
        <f t="shared" si="10"/>
        <v>0</v>
      </c>
      <c r="N144" s="194">
        <v>0</v>
      </c>
      <c r="O144" s="194">
        <f t="shared" si="11"/>
        <v>0</v>
      </c>
      <c r="P144" s="194">
        <v>0</v>
      </c>
      <c r="Q144" s="195">
        <f t="shared" si="12"/>
        <v>0</v>
      </c>
      <c r="R144" s="159"/>
      <c r="S144" s="159" t="s">
        <v>177</v>
      </c>
      <c r="T144" s="159" t="s">
        <v>178</v>
      </c>
      <c r="U144" s="159">
        <v>1.4132</v>
      </c>
      <c r="V144" s="159">
        <f t="shared" si="13"/>
        <v>84.79</v>
      </c>
      <c r="W144" s="159"/>
      <c r="X144" s="159" t="s">
        <v>213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214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>
      <c r="A145" s="189">
        <v>52</v>
      </c>
      <c r="B145" s="190" t="s">
        <v>1136</v>
      </c>
      <c r="C145" s="197" t="s">
        <v>1137</v>
      </c>
      <c r="D145" s="191" t="s">
        <v>264</v>
      </c>
      <c r="E145" s="192">
        <v>60</v>
      </c>
      <c r="F145" s="193"/>
      <c r="G145" s="194">
        <f t="shared" si="7"/>
        <v>0</v>
      </c>
      <c r="H145" s="193"/>
      <c r="I145" s="194">
        <f t="shared" si="8"/>
        <v>0</v>
      </c>
      <c r="J145" s="193"/>
      <c r="K145" s="194">
        <f t="shared" si="9"/>
        <v>0</v>
      </c>
      <c r="L145" s="194">
        <v>21</v>
      </c>
      <c r="M145" s="194">
        <f t="shared" si="10"/>
        <v>0</v>
      </c>
      <c r="N145" s="194">
        <v>0.20474999999999999</v>
      </c>
      <c r="O145" s="194">
        <f t="shared" si="11"/>
        <v>12.29</v>
      </c>
      <c r="P145" s="194">
        <v>0</v>
      </c>
      <c r="Q145" s="195">
        <f t="shared" si="12"/>
        <v>0</v>
      </c>
      <c r="R145" s="159"/>
      <c r="S145" s="159" t="s">
        <v>177</v>
      </c>
      <c r="T145" s="159" t="s">
        <v>178</v>
      </c>
      <c r="U145" s="159">
        <v>9.8000000000000004E-2</v>
      </c>
      <c r="V145" s="159">
        <f t="shared" si="13"/>
        <v>5.88</v>
      </c>
      <c r="W145" s="159"/>
      <c r="X145" s="159" t="s">
        <v>213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214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89">
        <v>53</v>
      </c>
      <c r="B146" s="190" t="s">
        <v>1138</v>
      </c>
      <c r="C146" s="197" t="s">
        <v>1139</v>
      </c>
      <c r="D146" s="191" t="s">
        <v>264</v>
      </c>
      <c r="E146" s="192">
        <v>196</v>
      </c>
      <c r="F146" s="193"/>
      <c r="G146" s="194">
        <f t="shared" si="7"/>
        <v>0</v>
      </c>
      <c r="H146" s="193"/>
      <c r="I146" s="194">
        <f t="shared" si="8"/>
        <v>0</v>
      </c>
      <c r="J146" s="193"/>
      <c r="K146" s="194">
        <f t="shared" si="9"/>
        <v>0</v>
      </c>
      <c r="L146" s="194">
        <v>21</v>
      </c>
      <c r="M146" s="194">
        <f t="shared" si="10"/>
        <v>0</v>
      </c>
      <c r="N146" s="194">
        <v>0</v>
      </c>
      <c r="O146" s="194">
        <f t="shared" si="11"/>
        <v>0</v>
      </c>
      <c r="P146" s="194">
        <v>0</v>
      </c>
      <c r="Q146" s="195">
        <f t="shared" si="12"/>
        <v>0</v>
      </c>
      <c r="R146" s="159"/>
      <c r="S146" s="159" t="s">
        <v>177</v>
      </c>
      <c r="T146" s="159" t="s">
        <v>178</v>
      </c>
      <c r="U146" s="159">
        <v>2.5999999999999999E-2</v>
      </c>
      <c r="V146" s="159">
        <f t="shared" si="13"/>
        <v>5.0999999999999996</v>
      </c>
      <c r="W146" s="159"/>
      <c r="X146" s="159" t="s">
        <v>213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214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>
      <c r="A147" s="189">
        <v>54</v>
      </c>
      <c r="B147" s="190" t="s">
        <v>1138</v>
      </c>
      <c r="C147" s="197" t="s">
        <v>1140</v>
      </c>
      <c r="D147" s="191" t="s">
        <v>264</v>
      </c>
      <c r="E147" s="192">
        <v>60</v>
      </c>
      <c r="F147" s="193"/>
      <c r="G147" s="194">
        <f t="shared" si="7"/>
        <v>0</v>
      </c>
      <c r="H147" s="193"/>
      <c r="I147" s="194">
        <f t="shared" si="8"/>
        <v>0</v>
      </c>
      <c r="J147" s="193"/>
      <c r="K147" s="194">
        <f t="shared" si="9"/>
        <v>0</v>
      </c>
      <c r="L147" s="194">
        <v>21</v>
      </c>
      <c r="M147" s="194">
        <f t="shared" si="10"/>
        <v>0</v>
      </c>
      <c r="N147" s="194">
        <v>6.0000000000000002E-5</v>
      </c>
      <c r="O147" s="194">
        <f t="shared" si="11"/>
        <v>0</v>
      </c>
      <c r="P147" s="194">
        <v>0</v>
      </c>
      <c r="Q147" s="195">
        <f t="shared" si="12"/>
        <v>0</v>
      </c>
      <c r="R147" s="159"/>
      <c r="S147" s="159" t="s">
        <v>177</v>
      </c>
      <c r="T147" s="159" t="s">
        <v>178</v>
      </c>
      <c r="U147" s="159">
        <v>2.5999999999999999E-2</v>
      </c>
      <c r="V147" s="159">
        <f t="shared" si="13"/>
        <v>1.56</v>
      </c>
      <c r="W147" s="159"/>
      <c r="X147" s="159" t="s">
        <v>1141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1142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89">
        <v>55</v>
      </c>
      <c r="B148" s="190" t="s">
        <v>1143</v>
      </c>
      <c r="C148" s="197" t="s">
        <v>1144</v>
      </c>
      <c r="D148" s="191" t="s">
        <v>264</v>
      </c>
      <c r="E148" s="192">
        <v>120</v>
      </c>
      <c r="F148" s="193"/>
      <c r="G148" s="194">
        <f t="shared" si="7"/>
        <v>0</v>
      </c>
      <c r="H148" s="193"/>
      <c r="I148" s="194">
        <f t="shared" si="8"/>
        <v>0</v>
      </c>
      <c r="J148" s="193"/>
      <c r="K148" s="194">
        <f t="shared" si="9"/>
        <v>0</v>
      </c>
      <c r="L148" s="194">
        <v>21</v>
      </c>
      <c r="M148" s="194">
        <f t="shared" si="10"/>
        <v>0</v>
      </c>
      <c r="N148" s="194">
        <v>1.34E-3</v>
      </c>
      <c r="O148" s="194">
        <f t="shared" si="11"/>
        <v>0.16</v>
      </c>
      <c r="P148" s="194">
        <v>0</v>
      </c>
      <c r="Q148" s="195">
        <f t="shared" si="12"/>
        <v>0</v>
      </c>
      <c r="R148" s="159"/>
      <c r="S148" s="159" t="s">
        <v>177</v>
      </c>
      <c r="T148" s="159" t="s">
        <v>178</v>
      </c>
      <c r="U148" s="159">
        <v>9.6000000000000002E-2</v>
      </c>
      <c r="V148" s="159">
        <f t="shared" si="13"/>
        <v>11.52</v>
      </c>
      <c r="W148" s="159"/>
      <c r="X148" s="159" t="s">
        <v>213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214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>
      <c r="A149" s="189">
        <v>56</v>
      </c>
      <c r="B149" s="190" t="s">
        <v>1145</v>
      </c>
      <c r="C149" s="197" t="s">
        <v>1146</v>
      </c>
      <c r="D149" s="191" t="s">
        <v>264</v>
      </c>
      <c r="E149" s="192">
        <v>60</v>
      </c>
      <c r="F149" s="193"/>
      <c r="G149" s="194">
        <f t="shared" si="7"/>
        <v>0</v>
      </c>
      <c r="H149" s="193"/>
      <c r="I149" s="194">
        <f t="shared" si="8"/>
        <v>0</v>
      </c>
      <c r="J149" s="193"/>
      <c r="K149" s="194">
        <f t="shared" si="9"/>
        <v>0</v>
      </c>
      <c r="L149" s="194">
        <v>21</v>
      </c>
      <c r="M149" s="194">
        <f t="shared" si="10"/>
        <v>0</v>
      </c>
      <c r="N149" s="194">
        <v>0</v>
      </c>
      <c r="O149" s="194">
        <f t="shared" si="11"/>
        <v>0</v>
      </c>
      <c r="P149" s="194">
        <v>0</v>
      </c>
      <c r="Q149" s="195">
        <f t="shared" si="12"/>
        <v>0</v>
      </c>
      <c r="R149" s="159"/>
      <c r="S149" s="159" t="s">
        <v>177</v>
      </c>
      <c r="T149" s="159" t="s">
        <v>178</v>
      </c>
      <c r="U149" s="159">
        <v>0.13</v>
      </c>
      <c r="V149" s="159">
        <f t="shared" si="13"/>
        <v>7.8</v>
      </c>
      <c r="W149" s="159"/>
      <c r="X149" s="159" t="s">
        <v>213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214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89">
        <v>57</v>
      </c>
      <c r="B150" s="190" t="s">
        <v>1147</v>
      </c>
      <c r="C150" s="197" t="s">
        <v>1148</v>
      </c>
      <c r="D150" s="191" t="s">
        <v>1098</v>
      </c>
      <c r="E150" s="192">
        <v>1</v>
      </c>
      <c r="F150" s="193"/>
      <c r="G150" s="194">
        <f t="shared" si="7"/>
        <v>0</v>
      </c>
      <c r="H150" s="193"/>
      <c r="I150" s="194">
        <f t="shared" si="8"/>
        <v>0</v>
      </c>
      <c r="J150" s="193"/>
      <c r="K150" s="194">
        <f t="shared" si="9"/>
        <v>0</v>
      </c>
      <c r="L150" s="194">
        <v>21</v>
      </c>
      <c r="M150" s="194">
        <f t="shared" si="10"/>
        <v>0</v>
      </c>
      <c r="N150" s="194">
        <v>0</v>
      </c>
      <c r="O150" s="194">
        <f t="shared" si="11"/>
        <v>0</v>
      </c>
      <c r="P150" s="194">
        <v>0</v>
      </c>
      <c r="Q150" s="195">
        <f t="shared" si="12"/>
        <v>0</v>
      </c>
      <c r="R150" s="159"/>
      <c r="S150" s="159" t="s">
        <v>177</v>
      </c>
      <c r="T150" s="159" t="s">
        <v>178</v>
      </c>
      <c r="U150" s="159">
        <v>0</v>
      </c>
      <c r="V150" s="159">
        <f t="shared" si="13"/>
        <v>0</v>
      </c>
      <c r="W150" s="159"/>
      <c r="X150" s="159" t="s">
        <v>213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214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>
      <c r="A151" s="172">
        <v>58</v>
      </c>
      <c r="B151" s="173" t="s">
        <v>1149</v>
      </c>
      <c r="C151" s="182" t="s">
        <v>1150</v>
      </c>
      <c r="D151" s="174" t="s">
        <v>264</v>
      </c>
      <c r="E151" s="175">
        <v>120</v>
      </c>
      <c r="F151" s="176"/>
      <c r="G151" s="177">
        <f t="shared" si="7"/>
        <v>0</v>
      </c>
      <c r="H151" s="176"/>
      <c r="I151" s="177">
        <f t="shared" si="8"/>
        <v>0</v>
      </c>
      <c r="J151" s="176"/>
      <c r="K151" s="177">
        <f t="shared" si="9"/>
        <v>0</v>
      </c>
      <c r="L151" s="177">
        <v>21</v>
      </c>
      <c r="M151" s="177">
        <f t="shared" si="10"/>
        <v>0</v>
      </c>
      <c r="N151" s="177">
        <v>6.9999999999999999E-4</v>
      </c>
      <c r="O151" s="177">
        <f t="shared" si="11"/>
        <v>0.08</v>
      </c>
      <c r="P151" s="177">
        <v>0</v>
      </c>
      <c r="Q151" s="178">
        <f t="shared" si="12"/>
        <v>0</v>
      </c>
      <c r="R151" s="159" t="s">
        <v>828</v>
      </c>
      <c r="S151" s="159" t="s">
        <v>400</v>
      </c>
      <c r="T151" s="159" t="s">
        <v>400</v>
      </c>
      <c r="U151" s="159">
        <v>0</v>
      </c>
      <c r="V151" s="159">
        <f t="shared" si="13"/>
        <v>0</v>
      </c>
      <c r="W151" s="159"/>
      <c r="X151" s="159" t="s">
        <v>258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823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33.75" outlineLevel="1">
      <c r="A152" s="157"/>
      <c r="B152" s="158"/>
      <c r="C152" s="249" t="s">
        <v>1151</v>
      </c>
      <c r="D152" s="250"/>
      <c r="E152" s="250"/>
      <c r="F152" s="250"/>
      <c r="G152" s="250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182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79" t="str">
        <f>C152</f>
        <v>trubka kabelová tuhá dvouplášťová korugovaná chránička; vnější i vnitřní plášť z HDPE, vysoká pevnost; vnější pr.= 110,0 mm; vnitřní pr.= 94,0 mm; mezní hodnota zatížení 450 N/5 cm; teplot.rozsah -45 až 60 °C; stupeň hořlavosti A1; mat. bezhalogenový; IP 40, při použití těsnicího kroužku IP 67</v>
      </c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7"/>
      <c r="B153" s="158"/>
      <c r="C153" s="183" t="s">
        <v>1152</v>
      </c>
      <c r="D153" s="163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7"/>
      <c r="B154" s="158"/>
      <c r="C154" s="183" t="s">
        <v>1153</v>
      </c>
      <c r="D154" s="163"/>
      <c r="E154" s="164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183" t="s">
        <v>1048</v>
      </c>
      <c r="D155" s="163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187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7"/>
      <c r="B156" s="158"/>
      <c r="C156" s="183" t="s">
        <v>1154</v>
      </c>
      <c r="D156" s="163"/>
      <c r="E156" s="164">
        <v>120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187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>
      <c r="A157" s="166" t="s">
        <v>172</v>
      </c>
      <c r="B157" s="167" t="s">
        <v>144</v>
      </c>
      <c r="C157" s="181" t="s">
        <v>29</v>
      </c>
      <c r="D157" s="168"/>
      <c r="E157" s="169"/>
      <c r="F157" s="170"/>
      <c r="G157" s="170">
        <f>SUMIF(AG158:AG161,"&lt;&gt;NOR",G158:G161)</f>
        <v>0</v>
      </c>
      <c r="H157" s="170"/>
      <c r="I157" s="170">
        <f>SUM(I158:I161)</f>
        <v>0</v>
      </c>
      <c r="J157" s="170"/>
      <c r="K157" s="170">
        <f>SUM(K158:K161)</f>
        <v>0</v>
      </c>
      <c r="L157" s="170"/>
      <c r="M157" s="170">
        <f>SUM(M158:M161)</f>
        <v>0</v>
      </c>
      <c r="N157" s="170"/>
      <c r="O157" s="170">
        <f>SUM(O158:O161)</f>
        <v>0</v>
      </c>
      <c r="P157" s="170"/>
      <c r="Q157" s="171">
        <f>SUM(Q158:Q161)</f>
        <v>0</v>
      </c>
      <c r="R157" s="165"/>
      <c r="S157" s="165"/>
      <c r="T157" s="165"/>
      <c r="U157" s="165"/>
      <c r="V157" s="165">
        <f>SUM(V158:V161)</f>
        <v>0</v>
      </c>
      <c r="W157" s="165"/>
      <c r="X157" s="165"/>
      <c r="AG157" t="s">
        <v>173</v>
      </c>
    </row>
    <row r="158" spans="1:60" outlineLevel="1">
      <c r="A158" s="189">
        <v>59</v>
      </c>
      <c r="B158" s="190" t="s">
        <v>1155</v>
      </c>
      <c r="C158" s="197" t="s">
        <v>1156</v>
      </c>
      <c r="D158" s="191" t="s">
        <v>1157</v>
      </c>
      <c r="E158" s="192">
        <v>1</v>
      </c>
      <c r="F158" s="193"/>
      <c r="G158" s="194">
        <f>ROUND(E158*F158,2)</f>
        <v>0</v>
      </c>
      <c r="H158" s="193"/>
      <c r="I158" s="194">
        <f>ROUND(E158*H158,2)</f>
        <v>0</v>
      </c>
      <c r="J158" s="193"/>
      <c r="K158" s="194">
        <f>ROUND(E158*J158,2)</f>
        <v>0</v>
      </c>
      <c r="L158" s="194">
        <v>21</v>
      </c>
      <c r="M158" s="194">
        <f>G158*(1+L158/100)</f>
        <v>0</v>
      </c>
      <c r="N158" s="194">
        <v>0</v>
      </c>
      <c r="O158" s="194">
        <f>ROUND(E158*N158,2)</f>
        <v>0</v>
      </c>
      <c r="P158" s="194">
        <v>0</v>
      </c>
      <c r="Q158" s="195">
        <f>ROUND(E158*P158,2)</f>
        <v>0</v>
      </c>
      <c r="R158" s="159"/>
      <c r="S158" s="159" t="s">
        <v>177</v>
      </c>
      <c r="T158" s="159" t="s">
        <v>178</v>
      </c>
      <c r="U158" s="159">
        <v>0</v>
      </c>
      <c r="V158" s="159">
        <f>ROUND(E158*U158,2)</f>
        <v>0</v>
      </c>
      <c r="W158" s="159"/>
      <c r="X158" s="159" t="s">
        <v>213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214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89">
        <v>60</v>
      </c>
      <c r="B159" s="190" t="s">
        <v>1158</v>
      </c>
      <c r="C159" s="197" t="s">
        <v>1159</v>
      </c>
      <c r="D159" s="191" t="s">
        <v>1157</v>
      </c>
      <c r="E159" s="192">
        <v>1</v>
      </c>
      <c r="F159" s="193"/>
      <c r="G159" s="194">
        <f>ROUND(E159*F159,2)</f>
        <v>0</v>
      </c>
      <c r="H159" s="193"/>
      <c r="I159" s="194">
        <f>ROUND(E159*H159,2)</f>
        <v>0</v>
      </c>
      <c r="J159" s="193"/>
      <c r="K159" s="194">
        <f>ROUND(E159*J159,2)</f>
        <v>0</v>
      </c>
      <c r="L159" s="194">
        <v>21</v>
      </c>
      <c r="M159" s="194">
        <f>G159*(1+L159/100)</f>
        <v>0</v>
      </c>
      <c r="N159" s="194">
        <v>0</v>
      </c>
      <c r="O159" s="194">
        <f>ROUND(E159*N159,2)</f>
        <v>0</v>
      </c>
      <c r="P159" s="194">
        <v>0</v>
      </c>
      <c r="Q159" s="195">
        <f>ROUND(E159*P159,2)</f>
        <v>0</v>
      </c>
      <c r="R159" s="159"/>
      <c r="S159" s="159" t="s">
        <v>177</v>
      </c>
      <c r="T159" s="159" t="s">
        <v>178</v>
      </c>
      <c r="U159" s="159">
        <v>0</v>
      </c>
      <c r="V159" s="159">
        <f>ROUND(E159*U159,2)</f>
        <v>0</v>
      </c>
      <c r="W159" s="159"/>
      <c r="X159" s="159" t="s">
        <v>213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214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89">
        <v>61</v>
      </c>
      <c r="B160" s="190" t="s">
        <v>1160</v>
      </c>
      <c r="C160" s="197" t="s">
        <v>1161</v>
      </c>
      <c r="D160" s="191" t="s">
        <v>1157</v>
      </c>
      <c r="E160" s="192">
        <v>1</v>
      </c>
      <c r="F160" s="193"/>
      <c r="G160" s="194">
        <f>ROUND(E160*F160,2)</f>
        <v>0</v>
      </c>
      <c r="H160" s="193"/>
      <c r="I160" s="194">
        <f>ROUND(E160*H160,2)</f>
        <v>0</v>
      </c>
      <c r="J160" s="193"/>
      <c r="K160" s="194">
        <f>ROUND(E160*J160,2)</f>
        <v>0</v>
      </c>
      <c r="L160" s="194">
        <v>21</v>
      </c>
      <c r="M160" s="194">
        <f>G160*(1+L160/100)</f>
        <v>0</v>
      </c>
      <c r="N160" s="194">
        <v>0</v>
      </c>
      <c r="O160" s="194">
        <f>ROUND(E160*N160,2)</f>
        <v>0</v>
      </c>
      <c r="P160" s="194">
        <v>0</v>
      </c>
      <c r="Q160" s="195">
        <f>ROUND(E160*P160,2)</f>
        <v>0</v>
      </c>
      <c r="R160" s="159"/>
      <c r="S160" s="159" t="s">
        <v>177</v>
      </c>
      <c r="T160" s="159" t="s">
        <v>178</v>
      </c>
      <c r="U160" s="159">
        <v>0</v>
      </c>
      <c r="V160" s="159">
        <f>ROUND(E160*U160,2)</f>
        <v>0</v>
      </c>
      <c r="W160" s="159"/>
      <c r="X160" s="159" t="s">
        <v>213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214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72">
        <v>62</v>
      </c>
      <c r="B161" s="173" t="s">
        <v>1162</v>
      </c>
      <c r="C161" s="182" t="s">
        <v>1163</v>
      </c>
      <c r="D161" s="174" t="s">
        <v>1157</v>
      </c>
      <c r="E161" s="175">
        <v>1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8">
        <f>ROUND(E161*P161,2)</f>
        <v>0</v>
      </c>
      <c r="R161" s="159"/>
      <c r="S161" s="159" t="s">
        <v>177</v>
      </c>
      <c r="T161" s="159" t="s">
        <v>178</v>
      </c>
      <c r="U161" s="159">
        <v>0</v>
      </c>
      <c r="V161" s="159">
        <f>ROUND(E161*U161,2)</f>
        <v>0</v>
      </c>
      <c r="W161" s="159"/>
      <c r="X161" s="159" t="s">
        <v>213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214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>
      <c r="A162" s="5"/>
      <c r="B162" s="6"/>
      <c r="C162" s="184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AE162">
        <v>15</v>
      </c>
      <c r="AF162">
        <v>21</v>
      </c>
    </row>
    <row r="163" spans="1:60">
      <c r="A163" s="153"/>
      <c r="B163" s="154" t="s">
        <v>31</v>
      </c>
      <c r="C163" s="185"/>
      <c r="D163" s="155"/>
      <c r="E163" s="156"/>
      <c r="F163" s="156"/>
      <c r="G163" s="180">
        <f>G8+G93+G105+G133+G135+G137+G142+G157</f>
        <v>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AE163">
        <f>SUMIF(L7:L161,AE162,G7:G161)</f>
        <v>0</v>
      </c>
      <c r="AF163">
        <f>SUMIF(L7:L161,AF162,G7:G161)</f>
        <v>0</v>
      </c>
      <c r="AG163" t="s">
        <v>206</v>
      </c>
    </row>
    <row r="164" spans="1:60">
      <c r="A164" s="5"/>
      <c r="B164" s="6"/>
      <c r="C164" s="184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60">
      <c r="A165" s="5"/>
      <c r="B165" s="6"/>
      <c r="C165" s="184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60">
      <c r="A166" s="258" t="s">
        <v>207</v>
      </c>
      <c r="B166" s="258"/>
      <c r="C166" s="259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60">
      <c r="A167" s="260"/>
      <c r="B167" s="261"/>
      <c r="C167" s="262"/>
      <c r="D167" s="261"/>
      <c r="E167" s="261"/>
      <c r="F167" s="261"/>
      <c r="G167" s="26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AG167" t="s">
        <v>208</v>
      </c>
    </row>
    <row r="168" spans="1:60">
      <c r="A168" s="264"/>
      <c r="B168" s="265"/>
      <c r="C168" s="266"/>
      <c r="D168" s="265"/>
      <c r="E168" s="265"/>
      <c r="F168" s="265"/>
      <c r="G168" s="26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60">
      <c r="A169" s="264"/>
      <c r="B169" s="265"/>
      <c r="C169" s="266"/>
      <c r="D169" s="265"/>
      <c r="E169" s="265"/>
      <c r="F169" s="265"/>
      <c r="G169" s="26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60">
      <c r="A170" s="264"/>
      <c r="B170" s="265"/>
      <c r="C170" s="266"/>
      <c r="D170" s="265"/>
      <c r="E170" s="265"/>
      <c r="F170" s="265"/>
      <c r="G170" s="26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60">
      <c r="A171" s="268"/>
      <c r="B171" s="269"/>
      <c r="C171" s="270"/>
      <c r="D171" s="269"/>
      <c r="E171" s="269"/>
      <c r="F171" s="269"/>
      <c r="G171" s="27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60">
      <c r="A172" s="5"/>
      <c r="B172" s="6"/>
      <c r="C172" s="184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60">
      <c r="C173" s="186"/>
      <c r="D173" s="141"/>
      <c r="AG173" t="s">
        <v>209</v>
      </c>
    </row>
    <row r="174" spans="1:60">
      <c r="D174" s="141"/>
    </row>
    <row r="175" spans="1:60">
      <c r="D175" s="141"/>
    </row>
    <row r="176" spans="1:60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m4+RneCNHaRZ5j5/dcu9wHaV9loW0RjNdZXD7zVqCHQ/dkgXnXNIEDZmfb2TXI+mqI4IqaC1RgM5xiYJcygheA==" saltValue="RlkBwhgoQAQEbo4HQKzAEg==" spinCount="100000" sheet="1"/>
  <mergeCells count="8">
    <mergeCell ref="A167:G171"/>
    <mergeCell ref="C139:G139"/>
    <mergeCell ref="C152:G152"/>
    <mergeCell ref="A1:G1"/>
    <mergeCell ref="C2:G2"/>
    <mergeCell ref="C3:G3"/>
    <mergeCell ref="C4:G4"/>
    <mergeCell ref="A166:C16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66</v>
      </c>
      <c r="C4" s="255" t="s">
        <v>67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137</v>
      </c>
      <c r="C8" s="181" t="s">
        <v>138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70"/>
      <c r="O8" s="170">
        <f>SUM(O9:O12)</f>
        <v>0.03</v>
      </c>
      <c r="P8" s="170"/>
      <c r="Q8" s="171">
        <f>SUM(Q9:Q12)</f>
        <v>0</v>
      </c>
      <c r="R8" s="165"/>
      <c r="S8" s="165"/>
      <c r="T8" s="165"/>
      <c r="U8" s="165"/>
      <c r="V8" s="165">
        <f>SUM(V9:V12)</f>
        <v>9.35</v>
      </c>
      <c r="W8" s="165"/>
      <c r="X8" s="165"/>
      <c r="AG8" t="s">
        <v>173</v>
      </c>
    </row>
    <row r="9" spans="1:60" outlineLevel="1">
      <c r="A9" s="189">
        <v>1</v>
      </c>
      <c r="B9" s="190" t="s">
        <v>1164</v>
      </c>
      <c r="C9" s="197" t="s">
        <v>1165</v>
      </c>
      <c r="D9" s="191" t="s">
        <v>264</v>
      </c>
      <c r="E9" s="192">
        <v>110</v>
      </c>
      <c r="F9" s="193"/>
      <c r="G9" s="194">
        <f>ROUND(E9*F9,2)</f>
        <v>0</v>
      </c>
      <c r="H9" s="193"/>
      <c r="I9" s="194">
        <f>ROUND(E9*H9,2)</f>
        <v>0</v>
      </c>
      <c r="J9" s="193"/>
      <c r="K9" s="194">
        <f>ROUND(E9*J9,2)</f>
        <v>0</v>
      </c>
      <c r="L9" s="194">
        <v>21</v>
      </c>
      <c r="M9" s="194">
        <f>G9*(1+L9/100)</f>
        <v>0</v>
      </c>
      <c r="N9" s="194">
        <v>0</v>
      </c>
      <c r="O9" s="194">
        <f>ROUND(E9*N9,2)</f>
        <v>0</v>
      </c>
      <c r="P9" s="194">
        <v>0</v>
      </c>
      <c r="Q9" s="195">
        <f>ROUND(E9*P9,2)</f>
        <v>0</v>
      </c>
      <c r="R9" s="159"/>
      <c r="S9" s="159" t="s">
        <v>177</v>
      </c>
      <c r="T9" s="159" t="s">
        <v>178</v>
      </c>
      <c r="U9" s="159">
        <v>8.5000000000000006E-2</v>
      </c>
      <c r="V9" s="159">
        <f>ROUND(E9*U9,2)</f>
        <v>9.35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214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72">
        <v>2</v>
      </c>
      <c r="B10" s="173" t="s">
        <v>1166</v>
      </c>
      <c r="C10" s="182" t="s">
        <v>1167</v>
      </c>
      <c r="D10" s="174" t="s">
        <v>264</v>
      </c>
      <c r="E10" s="175">
        <v>121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2.5999999999999998E-4</v>
      </c>
      <c r="O10" s="177">
        <f>ROUND(E10*N10,2)</f>
        <v>0.03</v>
      </c>
      <c r="P10" s="177">
        <v>0</v>
      </c>
      <c r="Q10" s="178">
        <f>ROUND(E10*P10,2)</f>
        <v>0</v>
      </c>
      <c r="R10" s="159" t="s">
        <v>828</v>
      </c>
      <c r="S10" s="159" t="s">
        <v>400</v>
      </c>
      <c r="T10" s="159" t="s">
        <v>400</v>
      </c>
      <c r="U10" s="159">
        <v>0</v>
      </c>
      <c r="V10" s="159">
        <f>ROUND(E10*U10,2)</f>
        <v>0</v>
      </c>
      <c r="W10" s="159"/>
      <c r="X10" s="159" t="s">
        <v>258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551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33.75" outlineLevel="1">
      <c r="A11" s="157"/>
      <c r="B11" s="158"/>
      <c r="C11" s="249" t="s">
        <v>1168</v>
      </c>
      <c r="D11" s="250"/>
      <c r="E11" s="250"/>
      <c r="F11" s="250"/>
      <c r="G11" s="250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182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79" t="str">
        <f>C11</f>
        <v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v>
      </c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183" t="s">
        <v>1169</v>
      </c>
      <c r="D12" s="163"/>
      <c r="E12" s="164">
        <v>121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187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>
      <c r="A13" s="166" t="s">
        <v>172</v>
      </c>
      <c r="B13" s="167" t="s">
        <v>135</v>
      </c>
      <c r="C13" s="181" t="s">
        <v>136</v>
      </c>
      <c r="D13" s="168"/>
      <c r="E13" s="169"/>
      <c r="F13" s="170"/>
      <c r="G13" s="170">
        <f>SUMIF(AG14:AG30,"&lt;&gt;NOR",G14:G30)</f>
        <v>0</v>
      </c>
      <c r="H13" s="170"/>
      <c r="I13" s="170">
        <f>SUM(I14:I30)</f>
        <v>0</v>
      </c>
      <c r="J13" s="170"/>
      <c r="K13" s="170">
        <f>SUM(K14:K30)</f>
        <v>0</v>
      </c>
      <c r="L13" s="170"/>
      <c r="M13" s="170">
        <f>SUM(M14:M30)</f>
        <v>0</v>
      </c>
      <c r="N13" s="170"/>
      <c r="O13" s="170">
        <f>SUM(O14:O30)</f>
        <v>0.2</v>
      </c>
      <c r="P13" s="170"/>
      <c r="Q13" s="171">
        <f>SUM(Q14:Q30)</f>
        <v>0</v>
      </c>
      <c r="R13" s="165"/>
      <c r="S13" s="165"/>
      <c r="T13" s="165"/>
      <c r="U13" s="165"/>
      <c r="V13" s="165">
        <f>SUM(V14:V30)</f>
        <v>48.32</v>
      </c>
      <c r="W13" s="165"/>
      <c r="X13" s="165"/>
      <c r="AG13" t="s">
        <v>173</v>
      </c>
    </row>
    <row r="14" spans="1:60" outlineLevel="1">
      <c r="A14" s="189">
        <v>3</v>
      </c>
      <c r="B14" s="190" t="s">
        <v>1170</v>
      </c>
      <c r="C14" s="197" t="s">
        <v>1171</v>
      </c>
      <c r="D14" s="191" t="s">
        <v>264</v>
      </c>
      <c r="E14" s="192">
        <v>95</v>
      </c>
      <c r="F14" s="193"/>
      <c r="G14" s="194">
        <f t="shared" ref="G14:G22" si="0">ROUND(E14*F14,2)</f>
        <v>0</v>
      </c>
      <c r="H14" s="193"/>
      <c r="I14" s="194">
        <f t="shared" ref="I14:I22" si="1">ROUND(E14*H14,2)</f>
        <v>0</v>
      </c>
      <c r="J14" s="193"/>
      <c r="K14" s="194">
        <f t="shared" ref="K14:K22" si="2">ROUND(E14*J14,2)</f>
        <v>0</v>
      </c>
      <c r="L14" s="194">
        <v>21</v>
      </c>
      <c r="M14" s="194">
        <f t="shared" ref="M14:M22" si="3">G14*(1+L14/100)</f>
        <v>0</v>
      </c>
      <c r="N14" s="194">
        <v>3.8999999999999999E-4</v>
      </c>
      <c r="O14" s="194">
        <f t="shared" ref="O14:O22" si="4">ROUND(E14*N14,2)</f>
        <v>0.04</v>
      </c>
      <c r="P14" s="194">
        <v>0</v>
      </c>
      <c r="Q14" s="195">
        <f t="shared" ref="Q14:Q22" si="5">ROUND(E14*P14,2)</f>
        <v>0</v>
      </c>
      <c r="R14" s="159"/>
      <c r="S14" s="159" t="s">
        <v>177</v>
      </c>
      <c r="T14" s="159" t="s">
        <v>178</v>
      </c>
      <c r="U14" s="159">
        <v>0</v>
      </c>
      <c r="V14" s="159">
        <f t="shared" ref="V14:V22" si="6">ROUND(E14*U14,2)</f>
        <v>0</v>
      </c>
      <c r="W14" s="159"/>
      <c r="X14" s="159" t="s">
        <v>258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551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89">
        <v>4</v>
      </c>
      <c r="B15" s="190" t="s">
        <v>1172</v>
      </c>
      <c r="C15" s="197" t="s">
        <v>1173</v>
      </c>
      <c r="D15" s="191" t="s">
        <v>264</v>
      </c>
      <c r="E15" s="192">
        <v>95</v>
      </c>
      <c r="F15" s="193"/>
      <c r="G15" s="194">
        <f t="shared" si="0"/>
        <v>0</v>
      </c>
      <c r="H15" s="193"/>
      <c r="I15" s="194">
        <f t="shared" si="1"/>
        <v>0</v>
      </c>
      <c r="J15" s="193"/>
      <c r="K15" s="194">
        <f t="shared" si="2"/>
        <v>0</v>
      </c>
      <c r="L15" s="194">
        <v>21</v>
      </c>
      <c r="M15" s="194">
        <f t="shared" si="3"/>
        <v>0</v>
      </c>
      <c r="N15" s="194">
        <v>0</v>
      </c>
      <c r="O15" s="194">
        <f t="shared" si="4"/>
        <v>0</v>
      </c>
      <c r="P15" s="194">
        <v>0</v>
      </c>
      <c r="Q15" s="195">
        <f t="shared" si="5"/>
        <v>0</v>
      </c>
      <c r="R15" s="159"/>
      <c r="S15" s="159" t="s">
        <v>177</v>
      </c>
      <c r="T15" s="159" t="s">
        <v>178</v>
      </c>
      <c r="U15" s="159">
        <v>0.10117</v>
      </c>
      <c r="V15" s="159">
        <f t="shared" si="6"/>
        <v>9.61</v>
      </c>
      <c r="W15" s="159"/>
      <c r="X15" s="159" t="s">
        <v>213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268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>
      <c r="A16" s="189">
        <v>5</v>
      </c>
      <c r="B16" s="190" t="s">
        <v>1174</v>
      </c>
      <c r="C16" s="197" t="s">
        <v>1175</v>
      </c>
      <c r="D16" s="191" t="s">
        <v>299</v>
      </c>
      <c r="E16" s="192">
        <v>80</v>
      </c>
      <c r="F16" s="193"/>
      <c r="G16" s="194">
        <f t="shared" si="0"/>
        <v>0</v>
      </c>
      <c r="H16" s="193"/>
      <c r="I16" s="194">
        <f t="shared" si="1"/>
        <v>0</v>
      </c>
      <c r="J16" s="193"/>
      <c r="K16" s="194">
        <f t="shared" si="2"/>
        <v>0</v>
      </c>
      <c r="L16" s="194">
        <v>21</v>
      </c>
      <c r="M16" s="194">
        <f t="shared" si="3"/>
        <v>0</v>
      </c>
      <c r="N16" s="194">
        <v>2.0000000000000002E-5</v>
      </c>
      <c r="O16" s="194">
        <f t="shared" si="4"/>
        <v>0</v>
      </c>
      <c r="P16" s="194">
        <v>0</v>
      </c>
      <c r="Q16" s="195">
        <f t="shared" si="5"/>
        <v>0</v>
      </c>
      <c r="R16" s="159"/>
      <c r="S16" s="159" t="s">
        <v>177</v>
      </c>
      <c r="T16" s="159" t="s">
        <v>178</v>
      </c>
      <c r="U16" s="159">
        <v>0</v>
      </c>
      <c r="V16" s="159">
        <f t="shared" si="6"/>
        <v>0</v>
      </c>
      <c r="W16" s="159"/>
      <c r="X16" s="159" t="s">
        <v>258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823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89">
        <v>6</v>
      </c>
      <c r="B17" s="190" t="s">
        <v>1176</v>
      </c>
      <c r="C17" s="197" t="s">
        <v>1177</v>
      </c>
      <c r="D17" s="191" t="s">
        <v>299</v>
      </c>
      <c r="E17" s="192">
        <v>80</v>
      </c>
      <c r="F17" s="193"/>
      <c r="G17" s="194">
        <f t="shared" si="0"/>
        <v>0</v>
      </c>
      <c r="H17" s="193"/>
      <c r="I17" s="194">
        <f t="shared" si="1"/>
        <v>0</v>
      </c>
      <c r="J17" s="193"/>
      <c r="K17" s="194">
        <f t="shared" si="2"/>
        <v>0</v>
      </c>
      <c r="L17" s="194">
        <v>21</v>
      </c>
      <c r="M17" s="194">
        <f t="shared" si="3"/>
        <v>0</v>
      </c>
      <c r="N17" s="194">
        <v>0</v>
      </c>
      <c r="O17" s="194">
        <f t="shared" si="4"/>
        <v>0</v>
      </c>
      <c r="P17" s="194">
        <v>0</v>
      </c>
      <c r="Q17" s="195">
        <f t="shared" si="5"/>
        <v>0</v>
      </c>
      <c r="R17" s="159"/>
      <c r="S17" s="159" t="s">
        <v>177</v>
      </c>
      <c r="T17" s="159" t="s">
        <v>178</v>
      </c>
      <c r="U17" s="159">
        <v>2.1499999999999998E-2</v>
      </c>
      <c r="V17" s="159">
        <f t="shared" si="6"/>
        <v>1.72</v>
      </c>
      <c r="W17" s="159"/>
      <c r="X17" s="159" t="s">
        <v>213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268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>
      <c r="A18" s="189">
        <v>7</v>
      </c>
      <c r="B18" s="190" t="s">
        <v>1178</v>
      </c>
      <c r="C18" s="197" t="s">
        <v>1179</v>
      </c>
      <c r="D18" s="191" t="s">
        <v>264</v>
      </c>
      <c r="E18" s="192">
        <v>60</v>
      </c>
      <c r="F18" s="193"/>
      <c r="G18" s="194">
        <f t="shared" si="0"/>
        <v>0</v>
      </c>
      <c r="H18" s="193"/>
      <c r="I18" s="194">
        <f t="shared" si="1"/>
        <v>0</v>
      </c>
      <c r="J18" s="193"/>
      <c r="K18" s="194">
        <f t="shared" si="2"/>
        <v>0</v>
      </c>
      <c r="L18" s="194">
        <v>21</v>
      </c>
      <c r="M18" s="194">
        <f t="shared" si="3"/>
        <v>0</v>
      </c>
      <c r="N18" s="194">
        <v>6.0000000000000002E-5</v>
      </c>
      <c r="O18" s="194">
        <f t="shared" si="4"/>
        <v>0</v>
      </c>
      <c r="P18" s="194">
        <v>0</v>
      </c>
      <c r="Q18" s="195">
        <f t="shared" si="5"/>
        <v>0</v>
      </c>
      <c r="R18" s="159"/>
      <c r="S18" s="159" t="s">
        <v>177</v>
      </c>
      <c r="T18" s="159" t="s">
        <v>178</v>
      </c>
      <c r="U18" s="159">
        <v>4.6330000000000003E-2</v>
      </c>
      <c r="V18" s="159">
        <f t="shared" si="6"/>
        <v>2.78</v>
      </c>
      <c r="W18" s="159"/>
      <c r="X18" s="159" t="s">
        <v>213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89">
        <v>8</v>
      </c>
      <c r="B19" s="190" t="s">
        <v>1180</v>
      </c>
      <c r="C19" s="197" t="s">
        <v>1181</v>
      </c>
      <c r="D19" s="191" t="s">
        <v>264</v>
      </c>
      <c r="E19" s="192">
        <v>60</v>
      </c>
      <c r="F19" s="193"/>
      <c r="G19" s="194">
        <f t="shared" si="0"/>
        <v>0</v>
      </c>
      <c r="H19" s="193"/>
      <c r="I19" s="194">
        <f t="shared" si="1"/>
        <v>0</v>
      </c>
      <c r="J19" s="193"/>
      <c r="K19" s="194">
        <f t="shared" si="2"/>
        <v>0</v>
      </c>
      <c r="L19" s="194">
        <v>21</v>
      </c>
      <c r="M19" s="194">
        <f t="shared" si="3"/>
        <v>0</v>
      </c>
      <c r="N19" s="194">
        <v>0</v>
      </c>
      <c r="O19" s="194">
        <f t="shared" si="4"/>
        <v>0</v>
      </c>
      <c r="P19" s="194">
        <v>0</v>
      </c>
      <c r="Q19" s="195">
        <f t="shared" si="5"/>
        <v>0</v>
      </c>
      <c r="R19" s="159"/>
      <c r="S19" s="159" t="s">
        <v>177</v>
      </c>
      <c r="T19" s="159" t="s">
        <v>178</v>
      </c>
      <c r="U19" s="159">
        <v>0.04</v>
      </c>
      <c r="V19" s="159">
        <f t="shared" si="6"/>
        <v>2.4</v>
      </c>
      <c r="W19" s="159"/>
      <c r="X19" s="159" t="s">
        <v>213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268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>
      <c r="A20" s="189">
        <v>9</v>
      </c>
      <c r="B20" s="190" t="s">
        <v>1182</v>
      </c>
      <c r="C20" s="197" t="s">
        <v>1183</v>
      </c>
      <c r="D20" s="191" t="s">
        <v>264</v>
      </c>
      <c r="E20" s="192">
        <v>360</v>
      </c>
      <c r="F20" s="193"/>
      <c r="G20" s="194">
        <f t="shared" si="0"/>
        <v>0</v>
      </c>
      <c r="H20" s="193"/>
      <c r="I20" s="194">
        <f t="shared" si="1"/>
        <v>0</v>
      </c>
      <c r="J20" s="193"/>
      <c r="K20" s="194">
        <f t="shared" si="2"/>
        <v>0</v>
      </c>
      <c r="L20" s="194">
        <v>21</v>
      </c>
      <c r="M20" s="194">
        <f t="shared" si="3"/>
        <v>0</v>
      </c>
      <c r="N20" s="194">
        <v>2.1000000000000001E-4</v>
      </c>
      <c r="O20" s="194">
        <f t="shared" si="4"/>
        <v>0.08</v>
      </c>
      <c r="P20" s="194">
        <v>0</v>
      </c>
      <c r="Q20" s="195">
        <f t="shared" si="5"/>
        <v>0</v>
      </c>
      <c r="R20" s="159"/>
      <c r="S20" s="159" t="s">
        <v>177</v>
      </c>
      <c r="T20" s="159" t="s">
        <v>178</v>
      </c>
      <c r="U20" s="159">
        <v>5.0959999999999998E-2</v>
      </c>
      <c r="V20" s="159">
        <f t="shared" si="6"/>
        <v>18.350000000000001</v>
      </c>
      <c r="W20" s="159"/>
      <c r="X20" s="159" t="s">
        <v>213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214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>
      <c r="A21" s="189">
        <v>10</v>
      </c>
      <c r="B21" s="190" t="s">
        <v>1184</v>
      </c>
      <c r="C21" s="197" t="s">
        <v>1185</v>
      </c>
      <c r="D21" s="191" t="s">
        <v>264</v>
      </c>
      <c r="E21" s="192">
        <v>80</v>
      </c>
      <c r="F21" s="193"/>
      <c r="G21" s="194">
        <f t="shared" si="0"/>
        <v>0</v>
      </c>
      <c r="H21" s="193"/>
      <c r="I21" s="194">
        <f t="shared" si="1"/>
        <v>0</v>
      </c>
      <c r="J21" s="193"/>
      <c r="K21" s="194">
        <f t="shared" si="2"/>
        <v>0</v>
      </c>
      <c r="L21" s="194">
        <v>21</v>
      </c>
      <c r="M21" s="194">
        <f t="shared" si="3"/>
        <v>0</v>
      </c>
      <c r="N21" s="194">
        <v>4.2999999999999999E-4</v>
      </c>
      <c r="O21" s="194">
        <f t="shared" si="4"/>
        <v>0.03</v>
      </c>
      <c r="P21" s="194">
        <v>0</v>
      </c>
      <c r="Q21" s="195">
        <f t="shared" si="5"/>
        <v>0</v>
      </c>
      <c r="R21" s="159"/>
      <c r="S21" s="159" t="s">
        <v>177</v>
      </c>
      <c r="T21" s="159" t="s">
        <v>178</v>
      </c>
      <c r="U21" s="159">
        <v>5.7939999999999998E-2</v>
      </c>
      <c r="V21" s="159">
        <f t="shared" si="6"/>
        <v>4.6399999999999997</v>
      </c>
      <c r="W21" s="159"/>
      <c r="X21" s="159" t="s">
        <v>213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214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>
      <c r="A22" s="172">
        <v>11</v>
      </c>
      <c r="B22" s="173" t="s">
        <v>1186</v>
      </c>
      <c r="C22" s="182" t="s">
        <v>1187</v>
      </c>
      <c r="D22" s="174" t="s">
        <v>264</v>
      </c>
      <c r="E22" s="175">
        <v>50</v>
      </c>
      <c r="F22" s="176"/>
      <c r="G22" s="177">
        <f t="shared" si="0"/>
        <v>0</v>
      </c>
      <c r="H22" s="176"/>
      <c r="I22" s="177">
        <f t="shared" si="1"/>
        <v>0</v>
      </c>
      <c r="J22" s="176"/>
      <c r="K22" s="177">
        <f t="shared" si="2"/>
        <v>0</v>
      </c>
      <c r="L22" s="177">
        <v>21</v>
      </c>
      <c r="M22" s="177">
        <f t="shared" si="3"/>
        <v>0</v>
      </c>
      <c r="N22" s="177">
        <v>9.8999999999999999E-4</v>
      </c>
      <c r="O22" s="177">
        <f t="shared" si="4"/>
        <v>0.05</v>
      </c>
      <c r="P22" s="177">
        <v>0</v>
      </c>
      <c r="Q22" s="178">
        <f t="shared" si="5"/>
        <v>0</v>
      </c>
      <c r="R22" s="159"/>
      <c r="S22" s="159" t="s">
        <v>177</v>
      </c>
      <c r="T22" s="159" t="s">
        <v>178</v>
      </c>
      <c r="U22" s="159">
        <v>0.13</v>
      </c>
      <c r="V22" s="159">
        <f t="shared" si="6"/>
        <v>6.5</v>
      </c>
      <c r="W22" s="159"/>
      <c r="X22" s="159" t="s">
        <v>213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214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249" t="s">
        <v>1126</v>
      </c>
      <c r="D23" s="250"/>
      <c r="E23" s="250"/>
      <c r="F23" s="250"/>
      <c r="G23" s="250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182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89">
        <v>12</v>
      </c>
      <c r="B24" s="190" t="s">
        <v>1188</v>
      </c>
      <c r="C24" s="197" t="s">
        <v>1189</v>
      </c>
      <c r="D24" s="191" t="s">
        <v>299</v>
      </c>
      <c r="E24" s="192">
        <v>10</v>
      </c>
      <c r="F24" s="193"/>
      <c r="G24" s="194">
        <f t="shared" ref="G24:G30" si="7">ROUND(E24*F24,2)</f>
        <v>0</v>
      </c>
      <c r="H24" s="193"/>
      <c r="I24" s="194">
        <f t="shared" ref="I24:I30" si="8">ROUND(E24*H24,2)</f>
        <v>0</v>
      </c>
      <c r="J24" s="193"/>
      <c r="K24" s="194">
        <f t="shared" ref="K24:K30" si="9">ROUND(E24*J24,2)</f>
        <v>0</v>
      </c>
      <c r="L24" s="194">
        <v>21</v>
      </c>
      <c r="M24" s="194">
        <f t="shared" ref="M24:M30" si="10">G24*(1+L24/100)</f>
        <v>0</v>
      </c>
      <c r="N24" s="194">
        <v>0</v>
      </c>
      <c r="O24" s="194">
        <f t="shared" ref="O24:O30" si="11">ROUND(E24*N24,2)</f>
        <v>0</v>
      </c>
      <c r="P24" s="194">
        <v>0</v>
      </c>
      <c r="Q24" s="195">
        <f t="shared" ref="Q24:Q30" si="12">ROUND(E24*P24,2)</f>
        <v>0</v>
      </c>
      <c r="R24" s="159"/>
      <c r="S24" s="159" t="s">
        <v>177</v>
      </c>
      <c r="T24" s="159" t="s">
        <v>178</v>
      </c>
      <c r="U24" s="159">
        <v>5.0500000000000003E-2</v>
      </c>
      <c r="V24" s="159">
        <f t="shared" ref="V24:V30" si="13">ROUND(E24*U24,2)</f>
        <v>0.51</v>
      </c>
      <c r="W24" s="159"/>
      <c r="X24" s="159" t="s">
        <v>213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214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89">
        <v>13</v>
      </c>
      <c r="B25" s="190" t="s">
        <v>1190</v>
      </c>
      <c r="C25" s="197" t="s">
        <v>1191</v>
      </c>
      <c r="D25" s="191" t="s">
        <v>299</v>
      </c>
      <c r="E25" s="192">
        <v>25</v>
      </c>
      <c r="F25" s="193"/>
      <c r="G25" s="194">
        <f t="shared" si="7"/>
        <v>0</v>
      </c>
      <c r="H25" s="193"/>
      <c r="I25" s="194">
        <f t="shared" si="8"/>
        <v>0</v>
      </c>
      <c r="J25" s="193"/>
      <c r="K25" s="194">
        <f t="shared" si="9"/>
        <v>0</v>
      </c>
      <c r="L25" s="194">
        <v>21</v>
      </c>
      <c r="M25" s="194">
        <f t="shared" si="10"/>
        <v>0</v>
      </c>
      <c r="N25" s="194">
        <v>0</v>
      </c>
      <c r="O25" s="194">
        <f t="shared" si="11"/>
        <v>0</v>
      </c>
      <c r="P25" s="194">
        <v>0</v>
      </c>
      <c r="Q25" s="195">
        <f t="shared" si="12"/>
        <v>0</v>
      </c>
      <c r="R25" s="159"/>
      <c r="S25" s="159" t="s">
        <v>177</v>
      </c>
      <c r="T25" s="159" t="s">
        <v>178</v>
      </c>
      <c r="U25" s="159">
        <v>0.05</v>
      </c>
      <c r="V25" s="159">
        <f t="shared" si="13"/>
        <v>1.25</v>
      </c>
      <c r="W25" s="159"/>
      <c r="X25" s="159" t="s">
        <v>213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214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89">
        <v>14</v>
      </c>
      <c r="B26" s="190" t="s">
        <v>1192</v>
      </c>
      <c r="C26" s="197" t="s">
        <v>1193</v>
      </c>
      <c r="D26" s="191" t="s">
        <v>204</v>
      </c>
      <c r="E26" s="192">
        <v>1</v>
      </c>
      <c r="F26" s="193"/>
      <c r="G26" s="194">
        <f t="shared" si="7"/>
        <v>0</v>
      </c>
      <c r="H26" s="193"/>
      <c r="I26" s="194">
        <f t="shared" si="8"/>
        <v>0</v>
      </c>
      <c r="J26" s="193"/>
      <c r="K26" s="194">
        <f t="shared" si="9"/>
        <v>0</v>
      </c>
      <c r="L26" s="194">
        <v>21</v>
      </c>
      <c r="M26" s="194">
        <f t="shared" si="10"/>
        <v>0</v>
      </c>
      <c r="N26" s="194">
        <v>0</v>
      </c>
      <c r="O26" s="194">
        <f t="shared" si="11"/>
        <v>0</v>
      </c>
      <c r="P26" s="194">
        <v>0</v>
      </c>
      <c r="Q26" s="195">
        <f t="shared" si="12"/>
        <v>0</v>
      </c>
      <c r="R26" s="159"/>
      <c r="S26" s="159" t="s">
        <v>177</v>
      </c>
      <c r="T26" s="159" t="s">
        <v>178</v>
      </c>
      <c r="U26" s="159">
        <v>0</v>
      </c>
      <c r="V26" s="159">
        <f t="shared" si="13"/>
        <v>0</v>
      </c>
      <c r="W26" s="159"/>
      <c r="X26" s="159" t="s">
        <v>213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214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>
      <c r="A27" s="189">
        <v>15</v>
      </c>
      <c r="B27" s="190" t="s">
        <v>1194</v>
      </c>
      <c r="C27" s="197" t="s">
        <v>1195</v>
      </c>
      <c r="D27" s="191" t="s">
        <v>204</v>
      </c>
      <c r="E27" s="192">
        <v>1</v>
      </c>
      <c r="F27" s="193"/>
      <c r="G27" s="194">
        <f t="shared" si="7"/>
        <v>0</v>
      </c>
      <c r="H27" s="193"/>
      <c r="I27" s="194">
        <f t="shared" si="8"/>
        <v>0</v>
      </c>
      <c r="J27" s="193"/>
      <c r="K27" s="194">
        <f t="shared" si="9"/>
        <v>0</v>
      </c>
      <c r="L27" s="194">
        <v>21</v>
      </c>
      <c r="M27" s="194">
        <f t="shared" si="10"/>
        <v>0</v>
      </c>
      <c r="N27" s="194">
        <v>0</v>
      </c>
      <c r="O27" s="194">
        <f t="shared" si="11"/>
        <v>0</v>
      </c>
      <c r="P27" s="194">
        <v>0</v>
      </c>
      <c r="Q27" s="195">
        <f t="shared" si="12"/>
        <v>0</v>
      </c>
      <c r="R27" s="159"/>
      <c r="S27" s="159" t="s">
        <v>177</v>
      </c>
      <c r="T27" s="159" t="s">
        <v>178</v>
      </c>
      <c r="U27" s="159">
        <v>0</v>
      </c>
      <c r="V27" s="159">
        <f t="shared" si="13"/>
        <v>0</v>
      </c>
      <c r="W27" s="159"/>
      <c r="X27" s="159" t="s">
        <v>213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214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>
      <c r="A28" s="189">
        <v>16</v>
      </c>
      <c r="B28" s="190" t="s">
        <v>1196</v>
      </c>
      <c r="C28" s="197" t="s">
        <v>1197</v>
      </c>
      <c r="D28" s="191" t="s">
        <v>204</v>
      </c>
      <c r="E28" s="192">
        <v>1</v>
      </c>
      <c r="F28" s="193"/>
      <c r="G28" s="194">
        <f t="shared" si="7"/>
        <v>0</v>
      </c>
      <c r="H28" s="193"/>
      <c r="I28" s="194">
        <f t="shared" si="8"/>
        <v>0</v>
      </c>
      <c r="J28" s="193"/>
      <c r="K28" s="194">
        <f t="shared" si="9"/>
        <v>0</v>
      </c>
      <c r="L28" s="194">
        <v>21</v>
      </c>
      <c r="M28" s="194">
        <f t="shared" si="10"/>
        <v>0</v>
      </c>
      <c r="N28" s="194">
        <v>0</v>
      </c>
      <c r="O28" s="194">
        <f t="shared" si="11"/>
        <v>0</v>
      </c>
      <c r="P28" s="194">
        <v>0</v>
      </c>
      <c r="Q28" s="195">
        <f t="shared" si="12"/>
        <v>0</v>
      </c>
      <c r="R28" s="159"/>
      <c r="S28" s="159" t="s">
        <v>177</v>
      </c>
      <c r="T28" s="159" t="s">
        <v>178</v>
      </c>
      <c r="U28" s="159">
        <v>0</v>
      </c>
      <c r="V28" s="159">
        <f t="shared" si="13"/>
        <v>0</v>
      </c>
      <c r="W28" s="159"/>
      <c r="X28" s="159" t="s">
        <v>213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214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>
      <c r="A29" s="189">
        <v>17</v>
      </c>
      <c r="B29" s="190" t="s">
        <v>1198</v>
      </c>
      <c r="C29" s="197" t="s">
        <v>1199</v>
      </c>
      <c r="D29" s="191" t="s">
        <v>204</v>
      </c>
      <c r="E29" s="192">
        <v>1</v>
      </c>
      <c r="F29" s="193"/>
      <c r="G29" s="194">
        <f t="shared" si="7"/>
        <v>0</v>
      </c>
      <c r="H29" s="193"/>
      <c r="I29" s="194">
        <f t="shared" si="8"/>
        <v>0</v>
      </c>
      <c r="J29" s="193"/>
      <c r="K29" s="194">
        <f t="shared" si="9"/>
        <v>0</v>
      </c>
      <c r="L29" s="194">
        <v>21</v>
      </c>
      <c r="M29" s="194">
        <f t="shared" si="10"/>
        <v>0</v>
      </c>
      <c r="N29" s="194">
        <v>0</v>
      </c>
      <c r="O29" s="194">
        <f t="shared" si="11"/>
        <v>0</v>
      </c>
      <c r="P29" s="194">
        <v>0</v>
      </c>
      <c r="Q29" s="195">
        <f t="shared" si="12"/>
        <v>0</v>
      </c>
      <c r="R29" s="159"/>
      <c r="S29" s="159" t="s">
        <v>177</v>
      </c>
      <c r="T29" s="159" t="s">
        <v>178</v>
      </c>
      <c r="U29" s="159">
        <v>0</v>
      </c>
      <c r="V29" s="159">
        <f t="shared" si="13"/>
        <v>0</v>
      </c>
      <c r="W29" s="159"/>
      <c r="X29" s="159" t="s">
        <v>213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214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>
      <c r="A30" s="189">
        <v>18</v>
      </c>
      <c r="B30" s="190" t="s">
        <v>1200</v>
      </c>
      <c r="C30" s="197" t="s">
        <v>1201</v>
      </c>
      <c r="D30" s="191" t="s">
        <v>264</v>
      </c>
      <c r="E30" s="192">
        <v>12</v>
      </c>
      <c r="F30" s="193"/>
      <c r="G30" s="194">
        <f t="shared" si="7"/>
        <v>0</v>
      </c>
      <c r="H30" s="193"/>
      <c r="I30" s="194">
        <f t="shared" si="8"/>
        <v>0</v>
      </c>
      <c r="J30" s="193"/>
      <c r="K30" s="194">
        <f t="shared" si="9"/>
        <v>0</v>
      </c>
      <c r="L30" s="194">
        <v>21</v>
      </c>
      <c r="M30" s="194">
        <f t="shared" si="10"/>
        <v>0</v>
      </c>
      <c r="N30" s="194">
        <v>4.0000000000000003E-5</v>
      </c>
      <c r="O30" s="194">
        <f t="shared" si="11"/>
        <v>0</v>
      </c>
      <c r="P30" s="194">
        <v>0</v>
      </c>
      <c r="Q30" s="195">
        <f t="shared" si="12"/>
        <v>0</v>
      </c>
      <c r="R30" s="159"/>
      <c r="S30" s="159" t="s">
        <v>177</v>
      </c>
      <c r="T30" s="159" t="s">
        <v>178</v>
      </c>
      <c r="U30" s="159">
        <v>4.6330000000000003E-2</v>
      </c>
      <c r="V30" s="159">
        <f t="shared" si="13"/>
        <v>0.56000000000000005</v>
      </c>
      <c r="W30" s="159"/>
      <c r="X30" s="159" t="s">
        <v>213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>
      <c r="A31" s="166" t="s">
        <v>172</v>
      </c>
      <c r="B31" s="167" t="s">
        <v>78</v>
      </c>
      <c r="C31" s="181" t="s">
        <v>79</v>
      </c>
      <c r="D31" s="168"/>
      <c r="E31" s="169"/>
      <c r="F31" s="170"/>
      <c r="G31" s="170">
        <f>SUMIF(AG32:AG38,"&lt;&gt;NOR",G32:G38)</f>
        <v>0</v>
      </c>
      <c r="H31" s="170"/>
      <c r="I31" s="170">
        <f>SUM(I32:I38)</f>
        <v>0</v>
      </c>
      <c r="J31" s="170"/>
      <c r="K31" s="170">
        <f>SUM(K32:K38)</f>
        <v>0</v>
      </c>
      <c r="L31" s="170"/>
      <c r="M31" s="170">
        <f>SUM(M32:M38)</f>
        <v>0</v>
      </c>
      <c r="N31" s="170"/>
      <c r="O31" s="170">
        <f>SUM(O32:O38)</f>
        <v>0</v>
      </c>
      <c r="P31" s="170"/>
      <c r="Q31" s="171">
        <f>SUM(Q32:Q38)</f>
        <v>0</v>
      </c>
      <c r="R31" s="165"/>
      <c r="S31" s="165"/>
      <c r="T31" s="165"/>
      <c r="U31" s="165"/>
      <c r="V31" s="165">
        <f>SUM(V32:V38)</f>
        <v>0</v>
      </c>
      <c r="W31" s="165"/>
      <c r="X31" s="165"/>
      <c r="AG31" t="s">
        <v>173</v>
      </c>
    </row>
    <row r="32" spans="1:60" outlineLevel="1">
      <c r="A32" s="189">
        <v>19</v>
      </c>
      <c r="B32" s="190" t="s">
        <v>1202</v>
      </c>
      <c r="C32" s="197" t="s">
        <v>1203</v>
      </c>
      <c r="D32" s="191" t="s">
        <v>204</v>
      </c>
      <c r="E32" s="192">
        <v>8</v>
      </c>
      <c r="F32" s="193"/>
      <c r="G32" s="194">
        <f t="shared" ref="G32:G38" si="14">ROUND(E32*F32,2)</f>
        <v>0</v>
      </c>
      <c r="H32" s="193"/>
      <c r="I32" s="194">
        <f t="shared" ref="I32:I38" si="15">ROUND(E32*H32,2)</f>
        <v>0</v>
      </c>
      <c r="J32" s="193"/>
      <c r="K32" s="194">
        <f t="shared" ref="K32:K38" si="16">ROUND(E32*J32,2)</f>
        <v>0</v>
      </c>
      <c r="L32" s="194">
        <v>21</v>
      </c>
      <c r="M32" s="194">
        <f t="shared" ref="M32:M38" si="17">G32*(1+L32/100)</f>
        <v>0</v>
      </c>
      <c r="N32" s="194">
        <v>0</v>
      </c>
      <c r="O32" s="194">
        <f t="shared" ref="O32:O38" si="18">ROUND(E32*N32,2)</f>
        <v>0</v>
      </c>
      <c r="P32" s="194">
        <v>0</v>
      </c>
      <c r="Q32" s="195">
        <f t="shared" ref="Q32:Q38" si="19">ROUND(E32*P32,2)</f>
        <v>0</v>
      </c>
      <c r="R32" s="159"/>
      <c r="S32" s="159" t="s">
        <v>177</v>
      </c>
      <c r="T32" s="159" t="s">
        <v>178</v>
      </c>
      <c r="U32" s="159">
        <v>0</v>
      </c>
      <c r="V32" s="159">
        <f t="shared" ref="V32:V38" si="20">ROUND(E32*U32,2)</f>
        <v>0</v>
      </c>
      <c r="W32" s="159"/>
      <c r="X32" s="159" t="s">
        <v>213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214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89">
        <v>20</v>
      </c>
      <c r="B33" s="190" t="s">
        <v>1204</v>
      </c>
      <c r="C33" s="197" t="s">
        <v>1205</v>
      </c>
      <c r="D33" s="191" t="s">
        <v>204</v>
      </c>
      <c r="E33" s="192">
        <v>8</v>
      </c>
      <c r="F33" s="193"/>
      <c r="G33" s="194">
        <f t="shared" si="14"/>
        <v>0</v>
      </c>
      <c r="H33" s="193"/>
      <c r="I33" s="194">
        <f t="shared" si="15"/>
        <v>0</v>
      </c>
      <c r="J33" s="193"/>
      <c r="K33" s="194">
        <f t="shared" si="16"/>
        <v>0</v>
      </c>
      <c r="L33" s="194">
        <v>21</v>
      </c>
      <c r="M33" s="194">
        <f t="shared" si="17"/>
        <v>0</v>
      </c>
      <c r="N33" s="194">
        <v>0</v>
      </c>
      <c r="O33" s="194">
        <f t="shared" si="18"/>
        <v>0</v>
      </c>
      <c r="P33" s="194">
        <v>0</v>
      </c>
      <c r="Q33" s="195">
        <f t="shared" si="19"/>
        <v>0</v>
      </c>
      <c r="R33" s="159"/>
      <c r="S33" s="159" t="s">
        <v>177</v>
      </c>
      <c r="T33" s="159" t="s">
        <v>178</v>
      </c>
      <c r="U33" s="159">
        <v>0</v>
      </c>
      <c r="V33" s="159">
        <f t="shared" si="20"/>
        <v>0</v>
      </c>
      <c r="W33" s="159"/>
      <c r="X33" s="159" t="s">
        <v>213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89">
        <v>21</v>
      </c>
      <c r="B34" s="190" t="s">
        <v>1206</v>
      </c>
      <c r="C34" s="197" t="s">
        <v>1207</v>
      </c>
      <c r="D34" s="191" t="s">
        <v>204</v>
      </c>
      <c r="E34" s="192">
        <v>8</v>
      </c>
      <c r="F34" s="193"/>
      <c r="G34" s="194">
        <f t="shared" si="14"/>
        <v>0</v>
      </c>
      <c r="H34" s="193"/>
      <c r="I34" s="194">
        <f t="shared" si="15"/>
        <v>0</v>
      </c>
      <c r="J34" s="193"/>
      <c r="K34" s="194">
        <f t="shared" si="16"/>
        <v>0</v>
      </c>
      <c r="L34" s="194">
        <v>21</v>
      </c>
      <c r="M34" s="194">
        <f t="shared" si="17"/>
        <v>0</v>
      </c>
      <c r="N34" s="194">
        <v>0</v>
      </c>
      <c r="O34" s="194">
        <f t="shared" si="18"/>
        <v>0</v>
      </c>
      <c r="P34" s="194">
        <v>0</v>
      </c>
      <c r="Q34" s="195">
        <f t="shared" si="19"/>
        <v>0</v>
      </c>
      <c r="R34" s="159"/>
      <c r="S34" s="159" t="s">
        <v>177</v>
      </c>
      <c r="T34" s="159" t="s">
        <v>178</v>
      </c>
      <c r="U34" s="159">
        <v>0</v>
      </c>
      <c r="V34" s="159">
        <f t="shared" si="20"/>
        <v>0</v>
      </c>
      <c r="W34" s="159"/>
      <c r="X34" s="159" t="s">
        <v>213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268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89">
        <v>22</v>
      </c>
      <c r="B35" s="190" t="s">
        <v>1208</v>
      </c>
      <c r="C35" s="197" t="s">
        <v>1209</v>
      </c>
      <c r="D35" s="191" t="s">
        <v>204</v>
      </c>
      <c r="E35" s="192">
        <v>8</v>
      </c>
      <c r="F35" s="193"/>
      <c r="G35" s="194">
        <f t="shared" si="14"/>
        <v>0</v>
      </c>
      <c r="H35" s="193"/>
      <c r="I35" s="194">
        <f t="shared" si="15"/>
        <v>0</v>
      </c>
      <c r="J35" s="193"/>
      <c r="K35" s="194">
        <f t="shared" si="16"/>
        <v>0</v>
      </c>
      <c r="L35" s="194">
        <v>21</v>
      </c>
      <c r="M35" s="194">
        <f t="shared" si="17"/>
        <v>0</v>
      </c>
      <c r="N35" s="194">
        <v>0</v>
      </c>
      <c r="O35" s="194">
        <f t="shared" si="18"/>
        <v>0</v>
      </c>
      <c r="P35" s="194">
        <v>0</v>
      </c>
      <c r="Q35" s="195">
        <f t="shared" si="19"/>
        <v>0</v>
      </c>
      <c r="R35" s="159"/>
      <c r="S35" s="159" t="s">
        <v>177</v>
      </c>
      <c r="T35" s="159" t="s">
        <v>178</v>
      </c>
      <c r="U35" s="159">
        <v>0</v>
      </c>
      <c r="V35" s="159">
        <f t="shared" si="20"/>
        <v>0</v>
      </c>
      <c r="W35" s="159"/>
      <c r="X35" s="159" t="s">
        <v>213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89">
        <v>23</v>
      </c>
      <c r="B36" s="190" t="s">
        <v>1210</v>
      </c>
      <c r="C36" s="197" t="s">
        <v>1211</v>
      </c>
      <c r="D36" s="191" t="s">
        <v>204</v>
      </c>
      <c r="E36" s="192">
        <v>6</v>
      </c>
      <c r="F36" s="193"/>
      <c r="G36" s="194">
        <f t="shared" si="14"/>
        <v>0</v>
      </c>
      <c r="H36" s="193"/>
      <c r="I36" s="194">
        <f t="shared" si="15"/>
        <v>0</v>
      </c>
      <c r="J36" s="193"/>
      <c r="K36" s="194">
        <f t="shared" si="16"/>
        <v>0</v>
      </c>
      <c r="L36" s="194">
        <v>21</v>
      </c>
      <c r="M36" s="194">
        <f t="shared" si="17"/>
        <v>0</v>
      </c>
      <c r="N36" s="194">
        <v>0</v>
      </c>
      <c r="O36" s="194">
        <f t="shared" si="18"/>
        <v>0</v>
      </c>
      <c r="P36" s="194">
        <v>0</v>
      </c>
      <c r="Q36" s="195">
        <f t="shared" si="19"/>
        <v>0</v>
      </c>
      <c r="R36" s="159"/>
      <c r="S36" s="159" t="s">
        <v>177</v>
      </c>
      <c r="T36" s="159" t="s">
        <v>178</v>
      </c>
      <c r="U36" s="159">
        <v>0</v>
      </c>
      <c r="V36" s="159">
        <f t="shared" si="20"/>
        <v>0</v>
      </c>
      <c r="W36" s="159"/>
      <c r="X36" s="159" t="s">
        <v>213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214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>
      <c r="A37" s="189">
        <v>24</v>
      </c>
      <c r="B37" s="190" t="s">
        <v>1212</v>
      </c>
      <c r="C37" s="197" t="s">
        <v>1213</v>
      </c>
      <c r="D37" s="191" t="s">
        <v>204</v>
      </c>
      <c r="E37" s="192">
        <v>6</v>
      </c>
      <c r="F37" s="193"/>
      <c r="G37" s="194">
        <f t="shared" si="14"/>
        <v>0</v>
      </c>
      <c r="H37" s="193"/>
      <c r="I37" s="194">
        <f t="shared" si="15"/>
        <v>0</v>
      </c>
      <c r="J37" s="193"/>
      <c r="K37" s="194">
        <f t="shared" si="16"/>
        <v>0</v>
      </c>
      <c r="L37" s="194">
        <v>21</v>
      </c>
      <c r="M37" s="194">
        <f t="shared" si="17"/>
        <v>0</v>
      </c>
      <c r="N37" s="194">
        <v>0</v>
      </c>
      <c r="O37" s="194">
        <f t="shared" si="18"/>
        <v>0</v>
      </c>
      <c r="P37" s="194">
        <v>0</v>
      </c>
      <c r="Q37" s="195">
        <f t="shared" si="19"/>
        <v>0</v>
      </c>
      <c r="R37" s="159"/>
      <c r="S37" s="159" t="s">
        <v>177</v>
      </c>
      <c r="T37" s="159" t="s">
        <v>178</v>
      </c>
      <c r="U37" s="159">
        <v>0</v>
      </c>
      <c r="V37" s="159">
        <f t="shared" si="20"/>
        <v>0</v>
      </c>
      <c r="W37" s="159"/>
      <c r="X37" s="159" t="s">
        <v>213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268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89">
        <v>25</v>
      </c>
      <c r="B38" s="190" t="s">
        <v>1214</v>
      </c>
      <c r="C38" s="197" t="s">
        <v>1215</v>
      </c>
      <c r="D38" s="191" t="s">
        <v>204</v>
      </c>
      <c r="E38" s="192">
        <v>6</v>
      </c>
      <c r="F38" s="193"/>
      <c r="G38" s="194">
        <f t="shared" si="14"/>
        <v>0</v>
      </c>
      <c r="H38" s="193"/>
      <c r="I38" s="194">
        <f t="shared" si="15"/>
        <v>0</v>
      </c>
      <c r="J38" s="193"/>
      <c r="K38" s="194">
        <f t="shared" si="16"/>
        <v>0</v>
      </c>
      <c r="L38" s="194">
        <v>21</v>
      </c>
      <c r="M38" s="194">
        <f t="shared" si="17"/>
        <v>0</v>
      </c>
      <c r="N38" s="194">
        <v>0</v>
      </c>
      <c r="O38" s="194">
        <f t="shared" si="18"/>
        <v>0</v>
      </c>
      <c r="P38" s="194">
        <v>0</v>
      </c>
      <c r="Q38" s="195">
        <f t="shared" si="19"/>
        <v>0</v>
      </c>
      <c r="R38" s="159"/>
      <c r="S38" s="159" t="s">
        <v>177</v>
      </c>
      <c r="T38" s="159" t="s">
        <v>178</v>
      </c>
      <c r="U38" s="159">
        <v>0</v>
      </c>
      <c r="V38" s="159">
        <f t="shared" si="20"/>
        <v>0</v>
      </c>
      <c r="W38" s="159"/>
      <c r="X38" s="159" t="s">
        <v>213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268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>
      <c r="A39" s="166" t="s">
        <v>172</v>
      </c>
      <c r="B39" s="167" t="s">
        <v>81</v>
      </c>
      <c r="C39" s="181" t="s">
        <v>82</v>
      </c>
      <c r="D39" s="168"/>
      <c r="E39" s="169"/>
      <c r="F39" s="170"/>
      <c r="G39" s="170">
        <f>SUMIF(AG40:AG40,"&lt;&gt;NOR",G40:G40)</f>
        <v>0</v>
      </c>
      <c r="H39" s="170"/>
      <c r="I39" s="170">
        <f>SUM(I40:I40)</f>
        <v>0</v>
      </c>
      <c r="J39" s="170"/>
      <c r="K39" s="170">
        <f>SUM(K40:K40)</f>
        <v>0</v>
      </c>
      <c r="L39" s="170"/>
      <c r="M39" s="170">
        <f>SUM(M40:M40)</f>
        <v>0</v>
      </c>
      <c r="N39" s="170"/>
      <c r="O39" s="170">
        <f>SUM(O40:O40)</f>
        <v>0</v>
      </c>
      <c r="P39" s="170"/>
      <c r="Q39" s="171">
        <f>SUM(Q40:Q40)</f>
        <v>0</v>
      </c>
      <c r="R39" s="165"/>
      <c r="S39" s="165"/>
      <c r="T39" s="165"/>
      <c r="U39" s="165"/>
      <c r="V39" s="165">
        <f>SUM(V40:V40)</f>
        <v>0</v>
      </c>
      <c r="W39" s="165"/>
      <c r="X39" s="165"/>
      <c r="AG39" t="s">
        <v>173</v>
      </c>
    </row>
    <row r="40" spans="1:60" outlineLevel="1">
      <c r="A40" s="189">
        <v>26</v>
      </c>
      <c r="B40" s="190" t="s">
        <v>1216</v>
      </c>
      <c r="C40" s="197" t="s">
        <v>1217</v>
      </c>
      <c r="D40" s="191" t="s">
        <v>204</v>
      </c>
      <c r="E40" s="192">
        <v>1</v>
      </c>
      <c r="F40" s="193"/>
      <c r="G40" s="194">
        <f>ROUND(E40*F40,2)</f>
        <v>0</v>
      </c>
      <c r="H40" s="193"/>
      <c r="I40" s="194">
        <f>ROUND(E40*H40,2)</f>
        <v>0</v>
      </c>
      <c r="J40" s="193"/>
      <c r="K40" s="194">
        <f>ROUND(E40*J40,2)</f>
        <v>0</v>
      </c>
      <c r="L40" s="194">
        <v>21</v>
      </c>
      <c r="M40" s="194">
        <f>G40*(1+L40/100)</f>
        <v>0</v>
      </c>
      <c r="N40" s="194">
        <v>0</v>
      </c>
      <c r="O40" s="194">
        <f>ROUND(E40*N40,2)</f>
        <v>0</v>
      </c>
      <c r="P40" s="194">
        <v>0</v>
      </c>
      <c r="Q40" s="195">
        <f>ROUND(E40*P40,2)</f>
        <v>0</v>
      </c>
      <c r="R40" s="159"/>
      <c r="S40" s="159" t="s">
        <v>177</v>
      </c>
      <c r="T40" s="159" t="s">
        <v>178</v>
      </c>
      <c r="U40" s="159">
        <v>0</v>
      </c>
      <c r="V40" s="159">
        <f>ROUND(E40*U40,2)</f>
        <v>0</v>
      </c>
      <c r="W40" s="159"/>
      <c r="X40" s="159" t="s">
        <v>213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214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>
      <c r="A41" s="166" t="s">
        <v>172</v>
      </c>
      <c r="B41" s="167" t="s">
        <v>83</v>
      </c>
      <c r="C41" s="181" t="s">
        <v>84</v>
      </c>
      <c r="D41" s="168"/>
      <c r="E41" s="169"/>
      <c r="F41" s="170"/>
      <c r="G41" s="170">
        <f>SUMIF(AG42:AG43,"&lt;&gt;NOR",G42:G43)</f>
        <v>0</v>
      </c>
      <c r="H41" s="170"/>
      <c r="I41" s="170">
        <f>SUM(I42:I43)</f>
        <v>0</v>
      </c>
      <c r="J41" s="170"/>
      <c r="K41" s="170">
        <f>SUM(K42:K43)</f>
        <v>0</v>
      </c>
      <c r="L41" s="170"/>
      <c r="M41" s="170">
        <f>SUM(M42:M43)</f>
        <v>0</v>
      </c>
      <c r="N41" s="170"/>
      <c r="O41" s="170">
        <f>SUM(O42:O43)</f>
        <v>0</v>
      </c>
      <c r="P41" s="170"/>
      <c r="Q41" s="171">
        <f>SUM(Q42:Q43)</f>
        <v>0</v>
      </c>
      <c r="R41" s="165"/>
      <c r="S41" s="165"/>
      <c r="T41" s="165"/>
      <c r="U41" s="165"/>
      <c r="V41" s="165">
        <f>SUM(V42:V43)</f>
        <v>0</v>
      </c>
      <c r="W41" s="165"/>
      <c r="X41" s="165"/>
      <c r="AG41" t="s">
        <v>173</v>
      </c>
    </row>
    <row r="42" spans="1:60" outlineLevel="1">
      <c r="A42" s="189">
        <v>27</v>
      </c>
      <c r="B42" s="190" t="s">
        <v>1218</v>
      </c>
      <c r="C42" s="197" t="s">
        <v>1219</v>
      </c>
      <c r="D42" s="191" t="s">
        <v>204</v>
      </c>
      <c r="E42" s="192">
        <v>16</v>
      </c>
      <c r="F42" s="193"/>
      <c r="G42" s="194">
        <f>ROUND(E42*F42,2)</f>
        <v>0</v>
      </c>
      <c r="H42" s="193"/>
      <c r="I42" s="194">
        <f>ROUND(E42*H42,2)</f>
        <v>0</v>
      </c>
      <c r="J42" s="193"/>
      <c r="K42" s="194">
        <f>ROUND(E42*J42,2)</f>
        <v>0</v>
      </c>
      <c r="L42" s="194">
        <v>21</v>
      </c>
      <c r="M42" s="194">
        <f>G42*(1+L42/100)</f>
        <v>0</v>
      </c>
      <c r="N42" s="194">
        <v>0</v>
      </c>
      <c r="O42" s="194">
        <f>ROUND(E42*N42,2)</f>
        <v>0</v>
      </c>
      <c r="P42" s="194">
        <v>0</v>
      </c>
      <c r="Q42" s="195">
        <f>ROUND(E42*P42,2)</f>
        <v>0</v>
      </c>
      <c r="R42" s="159"/>
      <c r="S42" s="159" t="s">
        <v>177</v>
      </c>
      <c r="T42" s="159" t="s">
        <v>178</v>
      </c>
      <c r="U42" s="159">
        <v>0</v>
      </c>
      <c r="V42" s="159">
        <f>ROUND(E42*U42,2)</f>
        <v>0</v>
      </c>
      <c r="W42" s="159"/>
      <c r="X42" s="159" t="s">
        <v>213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214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89">
        <v>28</v>
      </c>
      <c r="B43" s="190" t="s">
        <v>1220</v>
      </c>
      <c r="C43" s="197" t="s">
        <v>1221</v>
      </c>
      <c r="D43" s="191" t="s">
        <v>204</v>
      </c>
      <c r="E43" s="192">
        <v>1</v>
      </c>
      <c r="F43" s="193"/>
      <c r="G43" s="194">
        <f>ROUND(E43*F43,2)</f>
        <v>0</v>
      </c>
      <c r="H43" s="193"/>
      <c r="I43" s="194">
        <f>ROUND(E43*H43,2)</f>
        <v>0</v>
      </c>
      <c r="J43" s="193"/>
      <c r="K43" s="194">
        <f>ROUND(E43*J43,2)</f>
        <v>0</v>
      </c>
      <c r="L43" s="194">
        <v>21</v>
      </c>
      <c r="M43" s="194">
        <f>G43*(1+L43/100)</f>
        <v>0</v>
      </c>
      <c r="N43" s="194">
        <v>0</v>
      </c>
      <c r="O43" s="194">
        <f>ROUND(E43*N43,2)</f>
        <v>0</v>
      </c>
      <c r="P43" s="194">
        <v>0</v>
      </c>
      <c r="Q43" s="195">
        <f>ROUND(E43*P43,2)</f>
        <v>0</v>
      </c>
      <c r="R43" s="159"/>
      <c r="S43" s="159" t="s">
        <v>177</v>
      </c>
      <c r="T43" s="159" t="s">
        <v>178</v>
      </c>
      <c r="U43" s="159">
        <v>0</v>
      </c>
      <c r="V43" s="159">
        <f>ROUND(E43*U43,2)</f>
        <v>0</v>
      </c>
      <c r="W43" s="159"/>
      <c r="X43" s="159" t="s">
        <v>213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214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>
      <c r="A44" s="166" t="s">
        <v>172</v>
      </c>
      <c r="B44" s="167" t="s">
        <v>85</v>
      </c>
      <c r="C44" s="181" t="s">
        <v>86</v>
      </c>
      <c r="D44" s="168"/>
      <c r="E44" s="169"/>
      <c r="F44" s="170"/>
      <c r="G44" s="170">
        <f>SUMIF(AG45:AG45,"&lt;&gt;NOR",G45:G45)</f>
        <v>0</v>
      </c>
      <c r="H44" s="170"/>
      <c r="I44" s="170">
        <f>SUM(I45:I45)</f>
        <v>0</v>
      </c>
      <c r="J44" s="170"/>
      <c r="K44" s="170">
        <f>SUM(K45:K45)</f>
        <v>0</v>
      </c>
      <c r="L44" s="170"/>
      <c r="M44" s="170">
        <f>SUM(M45:M45)</f>
        <v>0</v>
      </c>
      <c r="N44" s="170"/>
      <c r="O44" s="170">
        <f>SUM(O45:O45)</f>
        <v>0</v>
      </c>
      <c r="P44" s="170"/>
      <c r="Q44" s="171">
        <f>SUM(Q45:Q45)</f>
        <v>0</v>
      </c>
      <c r="R44" s="165"/>
      <c r="S44" s="165"/>
      <c r="T44" s="165"/>
      <c r="U44" s="165"/>
      <c r="V44" s="165">
        <f>SUM(V45:V45)</f>
        <v>0</v>
      </c>
      <c r="W44" s="165"/>
      <c r="X44" s="165"/>
      <c r="AG44" t="s">
        <v>173</v>
      </c>
    </row>
    <row r="45" spans="1:60" ht="22.5" outlineLevel="1">
      <c r="A45" s="189">
        <v>29</v>
      </c>
      <c r="B45" s="190" t="s">
        <v>1222</v>
      </c>
      <c r="C45" s="197" t="s">
        <v>1223</v>
      </c>
      <c r="D45" s="191" t="s">
        <v>204</v>
      </c>
      <c r="E45" s="192">
        <v>1</v>
      </c>
      <c r="F45" s="193"/>
      <c r="G45" s="194">
        <f>ROUND(E45*F45,2)</f>
        <v>0</v>
      </c>
      <c r="H45" s="193"/>
      <c r="I45" s="194">
        <f>ROUND(E45*H45,2)</f>
        <v>0</v>
      </c>
      <c r="J45" s="193"/>
      <c r="K45" s="194">
        <f>ROUND(E45*J45,2)</f>
        <v>0</v>
      </c>
      <c r="L45" s="194">
        <v>21</v>
      </c>
      <c r="M45" s="194">
        <f>G45*(1+L45/100)</f>
        <v>0</v>
      </c>
      <c r="N45" s="194">
        <v>0</v>
      </c>
      <c r="O45" s="194">
        <f>ROUND(E45*N45,2)</f>
        <v>0</v>
      </c>
      <c r="P45" s="194">
        <v>0</v>
      </c>
      <c r="Q45" s="195">
        <f>ROUND(E45*P45,2)</f>
        <v>0</v>
      </c>
      <c r="R45" s="159"/>
      <c r="S45" s="159" t="s">
        <v>177</v>
      </c>
      <c r="T45" s="159" t="s">
        <v>178</v>
      </c>
      <c r="U45" s="159">
        <v>0</v>
      </c>
      <c r="V45" s="159">
        <f>ROUND(E45*U45,2)</f>
        <v>0</v>
      </c>
      <c r="W45" s="159"/>
      <c r="X45" s="159" t="s">
        <v>213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214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>
      <c r="A46" s="166" t="s">
        <v>172</v>
      </c>
      <c r="B46" s="167" t="s">
        <v>139</v>
      </c>
      <c r="C46" s="181" t="s">
        <v>140</v>
      </c>
      <c r="D46" s="168"/>
      <c r="E46" s="169"/>
      <c r="F46" s="170"/>
      <c r="G46" s="170">
        <f>SUMIF(AG47:AG52,"&lt;&gt;NOR",G47:G52)</f>
        <v>0</v>
      </c>
      <c r="H46" s="170"/>
      <c r="I46" s="170">
        <f>SUM(I47:I52)</f>
        <v>0</v>
      </c>
      <c r="J46" s="170"/>
      <c r="K46" s="170">
        <f>SUM(K47:K52)</f>
        <v>0</v>
      </c>
      <c r="L46" s="170"/>
      <c r="M46" s="170">
        <f>SUM(M47:M52)</f>
        <v>0</v>
      </c>
      <c r="N46" s="170"/>
      <c r="O46" s="170">
        <f>SUM(O47:O52)</f>
        <v>11.08</v>
      </c>
      <c r="P46" s="170"/>
      <c r="Q46" s="171">
        <f>SUM(Q47:Q52)</f>
        <v>0</v>
      </c>
      <c r="R46" s="165"/>
      <c r="S46" s="165"/>
      <c r="T46" s="165"/>
      <c r="U46" s="165"/>
      <c r="V46" s="165">
        <f>SUM(V47:V52)</f>
        <v>118.82000000000001</v>
      </c>
      <c r="W46" s="165"/>
      <c r="X46" s="165"/>
      <c r="AG46" t="s">
        <v>173</v>
      </c>
    </row>
    <row r="47" spans="1:60" ht="22.5" outlineLevel="1">
      <c r="A47" s="189">
        <v>30</v>
      </c>
      <c r="B47" s="190" t="s">
        <v>1224</v>
      </c>
      <c r="C47" s="197" t="s">
        <v>1225</v>
      </c>
      <c r="D47" s="191" t="s">
        <v>264</v>
      </c>
      <c r="E47" s="192">
        <v>82</v>
      </c>
      <c r="F47" s="193"/>
      <c r="G47" s="194">
        <f t="shared" ref="G47:G52" si="21">ROUND(E47*F47,2)</f>
        <v>0</v>
      </c>
      <c r="H47" s="193"/>
      <c r="I47" s="194">
        <f t="shared" ref="I47:I52" si="22">ROUND(E47*H47,2)</f>
        <v>0</v>
      </c>
      <c r="J47" s="193"/>
      <c r="K47" s="194">
        <f t="shared" ref="K47:K52" si="23">ROUND(E47*J47,2)</f>
        <v>0</v>
      </c>
      <c r="L47" s="194">
        <v>21</v>
      </c>
      <c r="M47" s="194">
        <f t="shared" ref="M47:M52" si="24">G47*(1+L47/100)</f>
        <v>0</v>
      </c>
      <c r="N47" s="194">
        <v>0.13514000000000001</v>
      </c>
      <c r="O47" s="194">
        <f t="shared" ref="O47:O52" si="25">ROUND(E47*N47,2)</f>
        <v>11.08</v>
      </c>
      <c r="P47" s="194">
        <v>0</v>
      </c>
      <c r="Q47" s="195">
        <f t="shared" ref="Q47:Q52" si="26">ROUND(E47*P47,2)</f>
        <v>0</v>
      </c>
      <c r="R47" s="159"/>
      <c r="S47" s="159" t="s">
        <v>177</v>
      </c>
      <c r="T47" s="159" t="s">
        <v>178</v>
      </c>
      <c r="U47" s="159">
        <v>0.14199999999999999</v>
      </c>
      <c r="V47" s="159">
        <f t="shared" ref="V47:V52" si="27">ROUND(E47*U47,2)</f>
        <v>11.64</v>
      </c>
      <c r="W47" s="159"/>
      <c r="X47" s="159" t="s">
        <v>213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>
      <c r="A48" s="189">
        <v>31</v>
      </c>
      <c r="B48" s="190" t="s">
        <v>1226</v>
      </c>
      <c r="C48" s="197" t="s">
        <v>1227</v>
      </c>
      <c r="D48" s="191" t="s">
        <v>219</v>
      </c>
      <c r="E48" s="192">
        <v>82</v>
      </c>
      <c r="F48" s="193"/>
      <c r="G48" s="194">
        <f t="shared" si="21"/>
        <v>0</v>
      </c>
      <c r="H48" s="193"/>
      <c r="I48" s="194">
        <f t="shared" si="22"/>
        <v>0</v>
      </c>
      <c r="J48" s="193"/>
      <c r="K48" s="194">
        <f t="shared" si="23"/>
        <v>0</v>
      </c>
      <c r="L48" s="194">
        <v>21</v>
      </c>
      <c r="M48" s="194">
        <f t="shared" si="24"/>
        <v>0</v>
      </c>
      <c r="N48" s="194">
        <v>0</v>
      </c>
      <c r="O48" s="194">
        <f t="shared" si="25"/>
        <v>0</v>
      </c>
      <c r="P48" s="194">
        <v>0</v>
      </c>
      <c r="Q48" s="195">
        <f t="shared" si="26"/>
        <v>0</v>
      </c>
      <c r="R48" s="159"/>
      <c r="S48" s="159" t="s">
        <v>177</v>
      </c>
      <c r="T48" s="159" t="s">
        <v>178</v>
      </c>
      <c r="U48" s="159">
        <v>0.129</v>
      </c>
      <c r="V48" s="159">
        <f t="shared" si="27"/>
        <v>10.58</v>
      </c>
      <c r="W48" s="159"/>
      <c r="X48" s="159" t="s">
        <v>213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89">
        <v>32</v>
      </c>
      <c r="B49" s="190" t="s">
        <v>1228</v>
      </c>
      <c r="C49" s="197" t="s">
        <v>1229</v>
      </c>
      <c r="D49" s="191" t="s">
        <v>264</v>
      </c>
      <c r="E49" s="192">
        <v>82</v>
      </c>
      <c r="F49" s="193"/>
      <c r="G49" s="194">
        <f t="shared" si="21"/>
        <v>0</v>
      </c>
      <c r="H49" s="193"/>
      <c r="I49" s="194">
        <f t="shared" si="22"/>
        <v>0</v>
      </c>
      <c r="J49" s="193"/>
      <c r="K49" s="194">
        <f t="shared" si="23"/>
        <v>0</v>
      </c>
      <c r="L49" s="194">
        <v>21</v>
      </c>
      <c r="M49" s="194">
        <f t="shared" si="24"/>
        <v>0</v>
      </c>
      <c r="N49" s="194">
        <v>0</v>
      </c>
      <c r="O49" s="194">
        <f t="shared" si="25"/>
        <v>0</v>
      </c>
      <c r="P49" s="194">
        <v>0</v>
      </c>
      <c r="Q49" s="195">
        <f t="shared" si="26"/>
        <v>0</v>
      </c>
      <c r="R49" s="159"/>
      <c r="S49" s="159" t="s">
        <v>177</v>
      </c>
      <c r="T49" s="159" t="s">
        <v>178</v>
      </c>
      <c r="U49" s="159">
        <v>0.1888</v>
      </c>
      <c r="V49" s="159">
        <f t="shared" si="27"/>
        <v>15.48</v>
      </c>
      <c r="W49" s="159"/>
      <c r="X49" s="159" t="s">
        <v>213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268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>
      <c r="A50" s="189">
        <v>33</v>
      </c>
      <c r="B50" s="190" t="s">
        <v>1230</v>
      </c>
      <c r="C50" s="197" t="s">
        <v>1231</v>
      </c>
      <c r="D50" s="191" t="s">
        <v>264</v>
      </c>
      <c r="E50" s="192">
        <v>82</v>
      </c>
      <c r="F50" s="193"/>
      <c r="G50" s="194">
        <f t="shared" si="21"/>
        <v>0</v>
      </c>
      <c r="H50" s="193"/>
      <c r="I50" s="194">
        <f t="shared" si="22"/>
        <v>0</v>
      </c>
      <c r="J50" s="193"/>
      <c r="K50" s="194">
        <f t="shared" si="23"/>
        <v>0</v>
      </c>
      <c r="L50" s="194">
        <v>21</v>
      </c>
      <c r="M50" s="194">
        <f t="shared" si="24"/>
        <v>0</v>
      </c>
      <c r="N50" s="194">
        <v>0</v>
      </c>
      <c r="O50" s="194">
        <f t="shared" si="25"/>
        <v>0</v>
      </c>
      <c r="P50" s="194">
        <v>0</v>
      </c>
      <c r="Q50" s="195">
        <f t="shared" si="26"/>
        <v>0</v>
      </c>
      <c r="R50" s="159"/>
      <c r="S50" s="159" t="s">
        <v>177</v>
      </c>
      <c r="T50" s="159" t="s">
        <v>178</v>
      </c>
      <c r="U50" s="159">
        <v>0.98924000000000001</v>
      </c>
      <c r="V50" s="159">
        <f t="shared" si="27"/>
        <v>81.12</v>
      </c>
      <c r="W50" s="159"/>
      <c r="X50" s="159" t="s">
        <v>213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89">
        <v>34</v>
      </c>
      <c r="B51" s="190" t="s">
        <v>1232</v>
      </c>
      <c r="C51" s="197" t="s">
        <v>1233</v>
      </c>
      <c r="D51" s="191" t="s">
        <v>204</v>
      </c>
      <c r="E51" s="192">
        <v>1</v>
      </c>
      <c r="F51" s="193"/>
      <c r="G51" s="194">
        <f t="shared" si="21"/>
        <v>0</v>
      </c>
      <c r="H51" s="193"/>
      <c r="I51" s="194">
        <f t="shared" si="22"/>
        <v>0</v>
      </c>
      <c r="J51" s="193"/>
      <c r="K51" s="194">
        <f t="shared" si="23"/>
        <v>0</v>
      </c>
      <c r="L51" s="194">
        <v>21</v>
      </c>
      <c r="M51" s="194">
        <f t="shared" si="24"/>
        <v>0</v>
      </c>
      <c r="N51" s="194">
        <v>0</v>
      </c>
      <c r="O51" s="194">
        <f t="shared" si="25"/>
        <v>0</v>
      </c>
      <c r="P51" s="194">
        <v>0</v>
      </c>
      <c r="Q51" s="195">
        <f t="shared" si="26"/>
        <v>0</v>
      </c>
      <c r="R51" s="159"/>
      <c r="S51" s="159" t="s">
        <v>177</v>
      </c>
      <c r="T51" s="159" t="s">
        <v>178</v>
      </c>
      <c r="U51" s="159">
        <v>0</v>
      </c>
      <c r="V51" s="159">
        <f t="shared" si="27"/>
        <v>0</v>
      </c>
      <c r="W51" s="159"/>
      <c r="X51" s="159" t="s">
        <v>213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214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89">
        <v>35</v>
      </c>
      <c r="B52" s="190" t="s">
        <v>1234</v>
      </c>
      <c r="C52" s="197" t="s">
        <v>1235</v>
      </c>
      <c r="D52" s="191" t="s">
        <v>204</v>
      </c>
      <c r="E52" s="192">
        <v>5</v>
      </c>
      <c r="F52" s="193"/>
      <c r="G52" s="194">
        <f t="shared" si="21"/>
        <v>0</v>
      </c>
      <c r="H52" s="193"/>
      <c r="I52" s="194">
        <f t="shared" si="22"/>
        <v>0</v>
      </c>
      <c r="J52" s="193"/>
      <c r="K52" s="194">
        <f t="shared" si="23"/>
        <v>0</v>
      </c>
      <c r="L52" s="194">
        <v>21</v>
      </c>
      <c r="M52" s="194">
        <f t="shared" si="24"/>
        <v>0</v>
      </c>
      <c r="N52" s="194">
        <v>0</v>
      </c>
      <c r="O52" s="194">
        <f t="shared" si="25"/>
        <v>0</v>
      </c>
      <c r="P52" s="194">
        <v>0</v>
      </c>
      <c r="Q52" s="195">
        <f t="shared" si="26"/>
        <v>0</v>
      </c>
      <c r="R52" s="159"/>
      <c r="S52" s="159" t="s">
        <v>177</v>
      </c>
      <c r="T52" s="159" t="s">
        <v>178</v>
      </c>
      <c r="U52" s="159">
        <v>0</v>
      </c>
      <c r="V52" s="159">
        <f t="shared" si="27"/>
        <v>0</v>
      </c>
      <c r="W52" s="159"/>
      <c r="X52" s="159" t="s">
        <v>213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214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>
      <c r="A53" s="166" t="s">
        <v>172</v>
      </c>
      <c r="B53" s="167" t="s">
        <v>145</v>
      </c>
      <c r="C53" s="181" t="s">
        <v>30</v>
      </c>
      <c r="D53" s="168"/>
      <c r="E53" s="169"/>
      <c r="F53" s="170"/>
      <c r="G53" s="170">
        <f>SUMIF(AG54:AG56,"&lt;&gt;NOR",G54:G56)</f>
        <v>0</v>
      </c>
      <c r="H53" s="170"/>
      <c r="I53" s="170">
        <f>SUM(I54:I56)</f>
        <v>0</v>
      </c>
      <c r="J53" s="170"/>
      <c r="K53" s="170">
        <f>SUM(K54:K56)</f>
        <v>0</v>
      </c>
      <c r="L53" s="170"/>
      <c r="M53" s="170">
        <f>SUM(M54:M56)</f>
        <v>0</v>
      </c>
      <c r="N53" s="170"/>
      <c r="O53" s="170">
        <f>SUM(O54:O56)</f>
        <v>0</v>
      </c>
      <c r="P53" s="170"/>
      <c r="Q53" s="171">
        <f>SUM(Q54:Q56)</f>
        <v>0</v>
      </c>
      <c r="R53" s="165"/>
      <c r="S53" s="165"/>
      <c r="T53" s="165"/>
      <c r="U53" s="165"/>
      <c r="V53" s="165">
        <f>SUM(V54:V56)</f>
        <v>0</v>
      </c>
      <c r="W53" s="165"/>
      <c r="X53" s="165"/>
      <c r="AG53" t="s">
        <v>173</v>
      </c>
    </row>
    <row r="54" spans="1:60" outlineLevel="1">
      <c r="A54" s="172">
        <v>36</v>
      </c>
      <c r="B54" s="173" t="s">
        <v>1236</v>
      </c>
      <c r="C54" s="182" t="s">
        <v>1237</v>
      </c>
      <c r="D54" s="174" t="s">
        <v>176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</v>
      </c>
      <c r="O54" s="177">
        <f>ROUND(E54*N54,2)</f>
        <v>0</v>
      </c>
      <c r="P54" s="177">
        <v>0</v>
      </c>
      <c r="Q54" s="178">
        <f>ROUND(E54*P54,2)</f>
        <v>0</v>
      </c>
      <c r="R54" s="159"/>
      <c r="S54" s="159" t="s">
        <v>177</v>
      </c>
      <c r="T54" s="159" t="s">
        <v>178</v>
      </c>
      <c r="U54" s="159">
        <v>0</v>
      </c>
      <c r="V54" s="159">
        <f>ROUND(E54*U54,2)</f>
        <v>0</v>
      </c>
      <c r="W54" s="159"/>
      <c r="X54" s="159" t="s">
        <v>179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180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>
      <c r="A55" s="157"/>
      <c r="B55" s="158"/>
      <c r="C55" s="249" t="s">
        <v>1238</v>
      </c>
      <c r="D55" s="250"/>
      <c r="E55" s="250"/>
      <c r="F55" s="250"/>
      <c r="G55" s="250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79" t="str">
        <f>C55</f>
        <v>náklady spojené s provedením všech technickými normami předepsaných zkoušek a revizí stavebních konstrukcí nebo stavebních prací.</v>
      </c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183" t="s">
        <v>1239</v>
      </c>
      <c r="D56" s="163"/>
      <c r="E56" s="164">
        <v>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187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>
      <c r="A57" s="5"/>
      <c r="B57" s="6"/>
      <c r="C57" s="184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AE57">
        <v>15</v>
      </c>
      <c r="AF57">
        <v>21</v>
      </c>
    </row>
    <row r="58" spans="1:60">
      <c r="A58" s="153"/>
      <c r="B58" s="154" t="s">
        <v>31</v>
      </c>
      <c r="C58" s="185"/>
      <c r="D58" s="155"/>
      <c r="E58" s="156"/>
      <c r="F58" s="156"/>
      <c r="G58" s="180">
        <f>G8+G13+G31+G39+G41+G44+G46+G53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AE58">
        <f>SUMIF(L7:L56,AE57,G7:G56)</f>
        <v>0</v>
      </c>
      <c r="AF58">
        <f>SUMIF(L7:L56,AF57,G7:G56)</f>
        <v>0</v>
      </c>
      <c r="AG58" t="s">
        <v>206</v>
      </c>
    </row>
    <row r="59" spans="1:60">
      <c r="A59" s="5"/>
      <c r="B59" s="6"/>
      <c r="C59" s="184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60">
      <c r="A60" s="5"/>
      <c r="B60" s="6"/>
      <c r="C60" s="184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60">
      <c r="A61" s="258" t="s">
        <v>207</v>
      </c>
      <c r="B61" s="258"/>
      <c r="C61" s="259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60">
      <c r="A62" s="260"/>
      <c r="B62" s="261"/>
      <c r="C62" s="262"/>
      <c r="D62" s="261"/>
      <c r="E62" s="261"/>
      <c r="F62" s="261"/>
      <c r="G62" s="26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AG62" t="s">
        <v>208</v>
      </c>
    </row>
    <row r="63" spans="1:60">
      <c r="A63" s="264"/>
      <c r="B63" s="265"/>
      <c r="C63" s="266"/>
      <c r="D63" s="265"/>
      <c r="E63" s="265"/>
      <c r="F63" s="265"/>
      <c r="G63" s="26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60">
      <c r="A64" s="264"/>
      <c r="B64" s="265"/>
      <c r="C64" s="266"/>
      <c r="D64" s="265"/>
      <c r="E64" s="265"/>
      <c r="F64" s="265"/>
      <c r="G64" s="26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33">
      <c r="A65" s="264"/>
      <c r="B65" s="265"/>
      <c r="C65" s="266"/>
      <c r="D65" s="265"/>
      <c r="E65" s="265"/>
      <c r="F65" s="265"/>
      <c r="G65" s="26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33">
      <c r="A66" s="268"/>
      <c r="B66" s="269"/>
      <c r="C66" s="270"/>
      <c r="D66" s="269"/>
      <c r="E66" s="269"/>
      <c r="F66" s="269"/>
      <c r="G66" s="27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33">
      <c r="A67" s="5"/>
      <c r="B67" s="6"/>
      <c r="C67" s="184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33">
      <c r="C68" s="186"/>
      <c r="D68" s="141"/>
      <c r="AG68" t="s">
        <v>209</v>
      </c>
    </row>
    <row r="69" spans="1:33">
      <c r="D69" s="141"/>
    </row>
    <row r="70" spans="1:33">
      <c r="D70" s="141"/>
    </row>
    <row r="71" spans="1:33">
      <c r="D71" s="141"/>
    </row>
    <row r="72" spans="1:33">
      <c r="D72" s="141"/>
    </row>
    <row r="73" spans="1:33">
      <c r="D73" s="141"/>
    </row>
    <row r="74" spans="1:33">
      <c r="D74" s="141"/>
    </row>
    <row r="75" spans="1:33">
      <c r="D75" s="141"/>
    </row>
    <row r="76" spans="1:33">
      <c r="D76" s="141"/>
    </row>
    <row r="77" spans="1:33">
      <c r="D77" s="141"/>
    </row>
    <row r="78" spans="1:33">
      <c r="D78" s="141"/>
    </row>
    <row r="79" spans="1:33">
      <c r="D79" s="141"/>
    </row>
    <row r="80" spans="1:33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IYeyAguj/uitmQ3mdXGch5P78gUqGXFo/CQIgdXWwQWIjkFYonUpFCFXXdVvicF0qK53ZYNqKZVTcN1FBkiQpQ==" saltValue="hkrtx+EDSFQLSUU1yFERAg==" spinCount="100000" sheet="1"/>
  <mergeCells count="9">
    <mergeCell ref="A62:G66"/>
    <mergeCell ref="C11:G11"/>
    <mergeCell ref="C23:G23"/>
    <mergeCell ref="C55:G55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68</v>
      </c>
      <c r="C4" s="255" t="s">
        <v>69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76</v>
      </c>
      <c r="C8" s="181" t="s">
        <v>77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70"/>
      <c r="O8" s="170">
        <f>SUM(O9:O18)</f>
        <v>0.01</v>
      </c>
      <c r="P8" s="170"/>
      <c r="Q8" s="171">
        <f>SUM(Q9:Q18)</f>
        <v>0</v>
      </c>
      <c r="R8" s="165"/>
      <c r="S8" s="165"/>
      <c r="T8" s="165"/>
      <c r="U8" s="165"/>
      <c r="V8" s="165">
        <f>SUM(V9:V18)</f>
        <v>72.53</v>
      </c>
      <c r="W8" s="165"/>
      <c r="X8" s="165"/>
      <c r="AG8" t="s">
        <v>173</v>
      </c>
    </row>
    <row r="9" spans="1:60" outlineLevel="1">
      <c r="A9" s="189">
        <v>1</v>
      </c>
      <c r="B9" s="190" t="s">
        <v>1240</v>
      </c>
      <c r="C9" s="197" t="s">
        <v>1241</v>
      </c>
      <c r="D9" s="191" t="s">
        <v>299</v>
      </c>
      <c r="E9" s="192">
        <v>5</v>
      </c>
      <c r="F9" s="193"/>
      <c r="G9" s="194">
        <f>ROUND(E9*F9,2)</f>
        <v>0</v>
      </c>
      <c r="H9" s="193"/>
      <c r="I9" s="194">
        <f>ROUND(E9*H9,2)</f>
        <v>0</v>
      </c>
      <c r="J9" s="193"/>
      <c r="K9" s="194">
        <f>ROUND(E9*J9,2)</f>
        <v>0</v>
      </c>
      <c r="L9" s="194">
        <v>21</v>
      </c>
      <c r="M9" s="194">
        <f>G9*(1+L9/100)</f>
        <v>0</v>
      </c>
      <c r="N9" s="194">
        <v>0</v>
      </c>
      <c r="O9" s="194">
        <f>ROUND(E9*N9,2)</f>
        <v>0</v>
      </c>
      <c r="P9" s="194">
        <v>0</v>
      </c>
      <c r="Q9" s="195">
        <f>ROUND(E9*P9,2)</f>
        <v>0</v>
      </c>
      <c r="R9" s="159"/>
      <c r="S9" s="159" t="s">
        <v>177</v>
      </c>
      <c r="T9" s="159" t="s">
        <v>178</v>
      </c>
      <c r="U9" s="159">
        <v>0</v>
      </c>
      <c r="V9" s="159">
        <f>ROUND(E9*U9,2)</f>
        <v>0</v>
      </c>
      <c r="W9" s="159"/>
      <c r="X9" s="159" t="s">
        <v>258</v>
      </c>
      <c r="Y9" s="150"/>
      <c r="Z9" s="150"/>
      <c r="AA9" s="150"/>
      <c r="AB9" s="150"/>
      <c r="AC9" s="150"/>
      <c r="AD9" s="150"/>
      <c r="AE9" s="150"/>
      <c r="AF9" s="150"/>
      <c r="AG9" s="150" t="s">
        <v>823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89">
        <v>2</v>
      </c>
      <c r="B10" s="190" t="s">
        <v>1242</v>
      </c>
      <c r="C10" s="197" t="s">
        <v>1243</v>
      </c>
      <c r="D10" s="191" t="s">
        <v>299</v>
      </c>
      <c r="E10" s="192">
        <v>5</v>
      </c>
      <c r="F10" s="193"/>
      <c r="G10" s="194">
        <f>ROUND(E10*F10,2)</f>
        <v>0</v>
      </c>
      <c r="H10" s="193"/>
      <c r="I10" s="194">
        <f>ROUND(E10*H10,2)</f>
        <v>0</v>
      </c>
      <c r="J10" s="193"/>
      <c r="K10" s="194">
        <f>ROUND(E10*J10,2)</f>
        <v>0</v>
      </c>
      <c r="L10" s="194">
        <v>21</v>
      </c>
      <c r="M10" s="194">
        <f>G10*(1+L10/100)</f>
        <v>0</v>
      </c>
      <c r="N10" s="194">
        <v>0</v>
      </c>
      <c r="O10" s="194">
        <f>ROUND(E10*N10,2)</f>
        <v>0</v>
      </c>
      <c r="P10" s="194">
        <v>0</v>
      </c>
      <c r="Q10" s="195">
        <f>ROUND(E10*P10,2)</f>
        <v>0</v>
      </c>
      <c r="R10" s="159"/>
      <c r="S10" s="159" t="s">
        <v>177</v>
      </c>
      <c r="T10" s="159" t="s">
        <v>178</v>
      </c>
      <c r="U10" s="159">
        <v>0</v>
      </c>
      <c r="V10" s="159">
        <f>ROUND(E10*U10,2)</f>
        <v>0</v>
      </c>
      <c r="W10" s="159"/>
      <c r="X10" s="159" t="s">
        <v>258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823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89">
        <v>3</v>
      </c>
      <c r="B11" s="190" t="s">
        <v>1244</v>
      </c>
      <c r="C11" s="197" t="s">
        <v>1245</v>
      </c>
      <c r="D11" s="191" t="s">
        <v>299</v>
      </c>
      <c r="E11" s="192">
        <v>1</v>
      </c>
      <c r="F11" s="193"/>
      <c r="G11" s="194">
        <f>ROUND(E11*F11,2)</f>
        <v>0</v>
      </c>
      <c r="H11" s="193"/>
      <c r="I11" s="194">
        <f>ROUND(E11*H11,2)</f>
        <v>0</v>
      </c>
      <c r="J11" s="193"/>
      <c r="K11" s="194">
        <f>ROUND(E11*J11,2)</f>
        <v>0</v>
      </c>
      <c r="L11" s="194">
        <v>21</v>
      </c>
      <c r="M11" s="194">
        <f>G11*(1+L11/100)</f>
        <v>0</v>
      </c>
      <c r="N11" s="194">
        <v>0</v>
      </c>
      <c r="O11" s="194">
        <f>ROUND(E11*N11,2)</f>
        <v>0</v>
      </c>
      <c r="P11" s="194">
        <v>0</v>
      </c>
      <c r="Q11" s="195">
        <f>ROUND(E11*P11,2)</f>
        <v>0</v>
      </c>
      <c r="R11" s="159"/>
      <c r="S11" s="159" t="s">
        <v>177</v>
      </c>
      <c r="T11" s="159" t="s">
        <v>178</v>
      </c>
      <c r="U11" s="159">
        <v>0</v>
      </c>
      <c r="V11" s="159">
        <f>ROUND(E11*U11,2)</f>
        <v>0</v>
      </c>
      <c r="W11" s="159"/>
      <c r="X11" s="159" t="s">
        <v>258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823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89">
        <v>4</v>
      </c>
      <c r="B12" s="190" t="s">
        <v>1246</v>
      </c>
      <c r="C12" s="197" t="s">
        <v>1247</v>
      </c>
      <c r="D12" s="191" t="s">
        <v>264</v>
      </c>
      <c r="E12" s="192">
        <v>200</v>
      </c>
      <c r="F12" s="193"/>
      <c r="G12" s="194">
        <f>ROUND(E12*F12,2)</f>
        <v>0</v>
      </c>
      <c r="H12" s="193"/>
      <c r="I12" s="194">
        <f>ROUND(E12*H12,2)</f>
        <v>0</v>
      </c>
      <c r="J12" s="193"/>
      <c r="K12" s="194">
        <f>ROUND(E12*J12,2)</f>
        <v>0</v>
      </c>
      <c r="L12" s="194">
        <v>21</v>
      </c>
      <c r="M12" s="194">
        <f>G12*(1+L12/100)</f>
        <v>0</v>
      </c>
      <c r="N12" s="194">
        <v>6.0000000000000002E-5</v>
      </c>
      <c r="O12" s="194">
        <f>ROUND(E12*N12,2)</f>
        <v>0.01</v>
      </c>
      <c r="P12" s="194">
        <v>0</v>
      </c>
      <c r="Q12" s="195">
        <f>ROUND(E12*P12,2)</f>
        <v>0</v>
      </c>
      <c r="R12" s="159"/>
      <c r="S12" s="159" t="s">
        <v>177</v>
      </c>
      <c r="T12" s="159" t="s">
        <v>178</v>
      </c>
      <c r="U12" s="159">
        <v>0</v>
      </c>
      <c r="V12" s="159">
        <f>ROUND(E12*U12,2)</f>
        <v>0</v>
      </c>
      <c r="W12" s="159"/>
      <c r="X12" s="159" t="s">
        <v>258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823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2">
        <v>5</v>
      </c>
      <c r="B13" s="173" t="s">
        <v>1248</v>
      </c>
      <c r="C13" s="182" t="s">
        <v>1249</v>
      </c>
      <c r="D13" s="174" t="s">
        <v>264</v>
      </c>
      <c r="E13" s="175">
        <v>200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8">
        <f>ROUND(E13*P13,2)</f>
        <v>0</v>
      </c>
      <c r="R13" s="159"/>
      <c r="S13" s="159" t="s">
        <v>177</v>
      </c>
      <c r="T13" s="159" t="s">
        <v>178</v>
      </c>
      <c r="U13" s="159">
        <v>0.26033000000000001</v>
      </c>
      <c r="V13" s="159">
        <f>ROUND(E13*U13,2)</f>
        <v>52.07</v>
      </c>
      <c r="W13" s="159"/>
      <c r="X13" s="159" t="s">
        <v>213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268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83" t="s">
        <v>1250</v>
      </c>
      <c r="D14" s="163"/>
      <c r="E14" s="164">
        <v>200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89">
        <v>6</v>
      </c>
      <c r="B15" s="190" t="s">
        <v>1251</v>
      </c>
      <c r="C15" s="197" t="s">
        <v>1252</v>
      </c>
      <c r="D15" s="191" t="s">
        <v>264</v>
      </c>
      <c r="E15" s="192">
        <v>250</v>
      </c>
      <c r="F15" s="193"/>
      <c r="G15" s="194">
        <f>ROUND(E15*F15,2)</f>
        <v>0</v>
      </c>
      <c r="H15" s="193"/>
      <c r="I15" s="194">
        <f>ROUND(E15*H15,2)</f>
        <v>0</v>
      </c>
      <c r="J15" s="193"/>
      <c r="K15" s="194">
        <f>ROUND(E15*J15,2)</f>
        <v>0</v>
      </c>
      <c r="L15" s="194">
        <v>21</v>
      </c>
      <c r="M15" s="194">
        <f>G15*(1+L15/100)</f>
        <v>0</v>
      </c>
      <c r="N15" s="194">
        <v>0</v>
      </c>
      <c r="O15" s="194">
        <f>ROUND(E15*N15,2)</f>
        <v>0</v>
      </c>
      <c r="P15" s="194">
        <v>0</v>
      </c>
      <c r="Q15" s="195">
        <f>ROUND(E15*P15,2)</f>
        <v>0</v>
      </c>
      <c r="R15" s="159"/>
      <c r="S15" s="159" t="s">
        <v>177</v>
      </c>
      <c r="T15" s="159" t="s">
        <v>178</v>
      </c>
      <c r="U15" s="159">
        <v>8.183E-2</v>
      </c>
      <c r="V15" s="159">
        <f>ROUND(E15*U15,2)</f>
        <v>20.46</v>
      </c>
      <c r="W15" s="159"/>
      <c r="X15" s="159" t="s">
        <v>213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268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72">
        <v>7</v>
      </c>
      <c r="B16" s="173" t="s">
        <v>1253</v>
      </c>
      <c r="C16" s="182" t="s">
        <v>1254</v>
      </c>
      <c r="D16" s="174" t="s">
        <v>264</v>
      </c>
      <c r="E16" s="175">
        <v>250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1.0000000000000001E-5</v>
      </c>
      <c r="O16" s="177">
        <f>ROUND(E16*N16,2)</f>
        <v>0</v>
      </c>
      <c r="P16" s="177">
        <v>0</v>
      </c>
      <c r="Q16" s="178">
        <f>ROUND(E16*P16,2)</f>
        <v>0</v>
      </c>
      <c r="R16" s="159"/>
      <c r="S16" s="159" t="s">
        <v>177</v>
      </c>
      <c r="T16" s="159" t="s">
        <v>178</v>
      </c>
      <c r="U16" s="159">
        <v>0</v>
      </c>
      <c r="V16" s="159">
        <f>ROUND(E16*U16,2)</f>
        <v>0</v>
      </c>
      <c r="W16" s="159"/>
      <c r="X16" s="159" t="s">
        <v>258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551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83" t="s">
        <v>1255</v>
      </c>
      <c r="D17" s="163"/>
      <c r="E17" s="164">
        <v>250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89">
        <v>8</v>
      </c>
      <c r="B18" s="190" t="s">
        <v>1256</v>
      </c>
      <c r="C18" s="197" t="s">
        <v>1257</v>
      </c>
      <c r="D18" s="191" t="s">
        <v>1157</v>
      </c>
      <c r="E18" s="192">
        <v>1</v>
      </c>
      <c r="F18" s="193"/>
      <c r="G18" s="194">
        <f>ROUND(E18*F18,2)</f>
        <v>0</v>
      </c>
      <c r="H18" s="193"/>
      <c r="I18" s="194">
        <f>ROUND(E18*H18,2)</f>
        <v>0</v>
      </c>
      <c r="J18" s="193"/>
      <c r="K18" s="194">
        <f>ROUND(E18*J18,2)</f>
        <v>0</v>
      </c>
      <c r="L18" s="194">
        <v>21</v>
      </c>
      <c r="M18" s="194">
        <f>G18*(1+L18/100)</f>
        <v>0</v>
      </c>
      <c r="N18" s="194">
        <v>0</v>
      </c>
      <c r="O18" s="194">
        <f>ROUND(E18*N18,2)</f>
        <v>0</v>
      </c>
      <c r="P18" s="194">
        <v>0</v>
      </c>
      <c r="Q18" s="195">
        <f>ROUND(E18*P18,2)</f>
        <v>0</v>
      </c>
      <c r="R18" s="159"/>
      <c r="S18" s="159" t="s">
        <v>177</v>
      </c>
      <c r="T18" s="159" t="s">
        <v>178</v>
      </c>
      <c r="U18" s="159">
        <v>0</v>
      </c>
      <c r="V18" s="159">
        <f>ROUND(E18*U18,2)</f>
        <v>0</v>
      </c>
      <c r="W18" s="159"/>
      <c r="X18" s="159" t="s">
        <v>258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823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>
      <c r="A19" s="166" t="s">
        <v>172</v>
      </c>
      <c r="B19" s="167" t="s">
        <v>78</v>
      </c>
      <c r="C19" s="181" t="s">
        <v>80</v>
      </c>
      <c r="D19" s="168"/>
      <c r="E19" s="169"/>
      <c r="F19" s="170"/>
      <c r="G19" s="170">
        <f>SUMIF(AG20:AG23,"&lt;&gt;NOR",G20:G23)</f>
        <v>0</v>
      </c>
      <c r="H19" s="170"/>
      <c r="I19" s="170">
        <f>SUM(I20:I23)</f>
        <v>0</v>
      </c>
      <c r="J19" s="170"/>
      <c r="K19" s="170">
        <f>SUM(K20:K23)</f>
        <v>0</v>
      </c>
      <c r="L19" s="170"/>
      <c r="M19" s="170">
        <f>SUM(M20:M23)</f>
        <v>0</v>
      </c>
      <c r="N19" s="170"/>
      <c r="O19" s="170">
        <f>SUM(O20:O23)</f>
        <v>0.02</v>
      </c>
      <c r="P19" s="170"/>
      <c r="Q19" s="171">
        <f>SUM(Q20:Q23)</f>
        <v>0</v>
      </c>
      <c r="R19" s="165"/>
      <c r="S19" s="165"/>
      <c r="T19" s="165"/>
      <c r="U19" s="165"/>
      <c r="V19" s="165">
        <f>SUM(V20:V23)</f>
        <v>11.95</v>
      </c>
      <c r="W19" s="165"/>
      <c r="X19" s="165"/>
      <c r="AG19" t="s">
        <v>173</v>
      </c>
    </row>
    <row r="20" spans="1:60" ht="22.5" outlineLevel="1">
      <c r="A20" s="189">
        <v>9</v>
      </c>
      <c r="B20" s="190" t="s">
        <v>1202</v>
      </c>
      <c r="C20" s="197" t="s">
        <v>1258</v>
      </c>
      <c r="D20" s="191" t="s">
        <v>299</v>
      </c>
      <c r="E20" s="192">
        <v>9</v>
      </c>
      <c r="F20" s="193"/>
      <c r="G20" s="194">
        <f>ROUND(E20*F20,2)</f>
        <v>0</v>
      </c>
      <c r="H20" s="193"/>
      <c r="I20" s="194">
        <f>ROUND(E20*H20,2)</f>
        <v>0</v>
      </c>
      <c r="J20" s="193"/>
      <c r="K20" s="194">
        <f>ROUND(E20*J20,2)</f>
        <v>0</v>
      </c>
      <c r="L20" s="194">
        <v>21</v>
      </c>
      <c r="M20" s="194">
        <f>G20*(1+L20/100)</f>
        <v>0</v>
      </c>
      <c r="N20" s="194">
        <v>0</v>
      </c>
      <c r="O20" s="194">
        <f>ROUND(E20*N20,2)</f>
        <v>0</v>
      </c>
      <c r="P20" s="194">
        <v>0</v>
      </c>
      <c r="Q20" s="195">
        <f>ROUND(E20*P20,2)</f>
        <v>0</v>
      </c>
      <c r="R20" s="159"/>
      <c r="S20" s="159" t="s">
        <v>177</v>
      </c>
      <c r="T20" s="159" t="s">
        <v>178</v>
      </c>
      <c r="U20" s="159">
        <v>0</v>
      </c>
      <c r="V20" s="159">
        <f>ROUND(E20*U20,2)</f>
        <v>0</v>
      </c>
      <c r="W20" s="159"/>
      <c r="X20" s="159" t="s">
        <v>258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823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>
      <c r="A21" s="189">
        <v>10</v>
      </c>
      <c r="B21" s="190" t="s">
        <v>1259</v>
      </c>
      <c r="C21" s="197" t="s">
        <v>1260</v>
      </c>
      <c r="D21" s="191" t="s">
        <v>264</v>
      </c>
      <c r="E21" s="192">
        <v>120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4">
        <v>1.3999999999999999E-4</v>
      </c>
      <c r="O21" s="194">
        <f>ROUND(E21*N21,2)</f>
        <v>0.02</v>
      </c>
      <c r="P21" s="194">
        <v>0</v>
      </c>
      <c r="Q21" s="195">
        <f>ROUND(E21*P21,2)</f>
        <v>0</v>
      </c>
      <c r="R21" s="159"/>
      <c r="S21" s="159" t="s">
        <v>177</v>
      </c>
      <c r="T21" s="159" t="s">
        <v>178</v>
      </c>
      <c r="U21" s="159">
        <v>9.955E-2</v>
      </c>
      <c r="V21" s="159">
        <f>ROUND(E21*U21,2)</f>
        <v>11.95</v>
      </c>
      <c r="W21" s="159"/>
      <c r="X21" s="159" t="s">
        <v>213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89">
        <v>11</v>
      </c>
      <c r="B22" s="190" t="s">
        <v>1204</v>
      </c>
      <c r="C22" s="197" t="s">
        <v>1261</v>
      </c>
      <c r="D22" s="191" t="s">
        <v>299</v>
      </c>
      <c r="E22" s="192">
        <v>1</v>
      </c>
      <c r="F22" s="193"/>
      <c r="G22" s="194">
        <f>ROUND(E22*F22,2)</f>
        <v>0</v>
      </c>
      <c r="H22" s="193"/>
      <c r="I22" s="194">
        <f>ROUND(E22*H22,2)</f>
        <v>0</v>
      </c>
      <c r="J22" s="193"/>
      <c r="K22" s="194">
        <f>ROUND(E22*J22,2)</f>
        <v>0</v>
      </c>
      <c r="L22" s="194">
        <v>21</v>
      </c>
      <c r="M22" s="194">
        <f>G22*(1+L22/100)</f>
        <v>0</v>
      </c>
      <c r="N22" s="194">
        <v>0</v>
      </c>
      <c r="O22" s="194">
        <f>ROUND(E22*N22,2)</f>
        <v>0</v>
      </c>
      <c r="P22" s="194">
        <v>0</v>
      </c>
      <c r="Q22" s="195">
        <f>ROUND(E22*P22,2)</f>
        <v>0</v>
      </c>
      <c r="R22" s="159"/>
      <c r="S22" s="159" t="s">
        <v>177</v>
      </c>
      <c r="T22" s="159" t="s">
        <v>178</v>
      </c>
      <c r="U22" s="159">
        <v>0</v>
      </c>
      <c r="V22" s="159">
        <f>ROUND(E22*U22,2)</f>
        <v>0</v>
      </c>
      <c r="W22" s="159"/>
      <c r="X22" s="159" t="s">
        <v>258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823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89">
        <v>12</v>
      </c>
      <c r="B23" s="190" t="s">
        <v>1206</v>
      </c>
      <c r="C23" s="197" t="s">
        <v>1257</v>
      </c>
      <c r="D23" s="191" t="s">
        <v>1157</v>
      </c>
      <c r="E23" s="192">
        <v>1</v>
      </c>
      <c r="F23" s="193"/>
      <c r="G23" s="194">
        <f>ROUND(E23*F23,2)</f>
        <v>0</v>
      </c>
      <c r="H23" s="193"/>
      <c r="I23" s="194">
        <f>ROUND(E23*H23,2)</f>
        <v>0</v>
      </c>
      <c r="J23" s="193"/>
      <c r="K23" s="194">
        <f>ROUND(E23*J23,2)</f>
        <v>0</v>
      </c>
      <c r="L23" s="194">
        <v>21</v>
      </c>
      <c r="M23" s="194">
        <f>G23*(1+L23/100)</f>
        <v>0</v>
      </c>
      <c r="N23" s="194">
        <v>0</v>
      </c>
      <c r="O23" s="194">
        <f>ROUND(E23*N23,2)</f>
        <v>0</v>
      </c>
      <c r="P23" s="194">
        <v>0</v>
      </c>
      <c r="Q23" s="195">
        <f>ROUND(E23*P23,2)</f>
        <v>0</v>
      </c>
      <c r="R23" s="159"/>
      <c r="S23" s="159" t="s">
        <v>177</v>
      </c>
      <c r="T23" s="159" t="s">
        <v>178</v>
      </c>
      <c r="U23" s="159">
        <v>0</v>
      </c>
      <c r="V23" s="159">
        <f>ROUND(E23*U23,2)</f>
        <v>0</v>
      </c>
      <c r="W23" s="159"/>
      <c r="X23" s="159" t="s">
        <v>258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823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>
      <c r="A24" s="166" t="s">
        <v>172</v>
      </c>
      <c r="B24" s="167" t="s">
        <v>81</v>
      </c>
      <c r="C24" s="181" t="s">
        <v>33</v>
      </c>
      <c r="D24" s="168"/>
      <c r="E24" s="169"/>
      <c r="F24" s="170"/>
      <c r="G24" s="170">
        <f>SUMIF(AG25:AG32,"&lt;&gt;NOR",G25:G32)</f>
        <v>0</v>
      </c>
      <c r="H24" s="170"/>
      <c r="I24" s="170">
        <f>SUM(I25:I32)</f>
        <v>0</v>
      </c>
      <c r="J24" s="170"/>
      <c r="K24" s="170">
        <f>SUM(K25:K32)</f>
        <v>0</v>
      </c>
      <c r="L24" s="170"/>
      <c r="M24" s="170">
        <f>SUM(M25:M32)</f>
        <v>0</v>
      </c>
      <c r="N24" s="170"/>
      <c r="O24" s="170">
        <f>SUM(O25:O32)</f>
        <v>0</v>
      </c>
      <c r="P24" s="170"/>
      <c r="Q24" s="171">
        <f>SUM(Q25:Q32)</f>
        <v>0</v>
      </c>
      <c r="R24" s="165"/>
      <c r="S24" s="165"/>
      <c r="T24" s="165"/>
      <c r="U24" s="165"/>
      <c r="V24" s="165">
        <f>SUM(V25:V32)</f>
        <v>0</v>
      </c>
      <c r="W24" s="165"/>
      <c r="X24" s="165"/>
      <c r="AG24" t="s">
        <v>173</v>
      </c>
    </row>
    <row r="25" spans="1:60" outlineLevel="1">
      <c r="A25" s="189">
        <v>13</v>
      </c>
      <c r="B25" s="190" t="s">
        <v>1216</v>
      </c>
      <c r="C25" s="197" t="s">
        <v>1262</v>
      </c>
      <c r="D25" s="191" t="s">
        <v>1157</v>
      </c>
      <c r="E25" s="192">
        <v>1</v>
      </c>
      <c r="F25" s="193"/>
      <c r="G25" s="194">
        <f t="shared" ref="G25:G32" si="0">ROUND(E25*F25,2)</f>
        <v>0</v>
      </c>
      <c r="H25" s="193"/>
      <c r="I25" s="194">
        <f t="shared" ref="I25:I32" si="1">ROUND(E25*H25,2)</f>
        <v>0</v>
      </c>
      <c r="J25" s="193"/>
      <c r="K25" s="194">
        <f t="shared" ref="K25:K32" si="2">ROUND(E25*J25,2)</f>
        <v>0</v>
      </c>
      <c r="L25" s="194">
        <v>21</v>
      </c>
      <c r="M25" s="194">
        <f t="shared" ref="M25:M32" si="3">G25*(1+L25/100)</f>
        <v>0</v>
      </c>
      <c r="N25" s="194">
        <v>0</v>
      </c>
      <c r="O25" s="194">
        <f t="shared" ref="O25:O32" si="4">ROUND(E25*N25,2)</f>
        <v>0</v>
      </c>
      <c r="P25" s="194">
        <v>0</v>
      </c>
      <c r="Q25" s="195">
        <f t="shared" ref="Q25:Q32" si="5">ROUND(E25*P25,2)</f>
        <v>0</v>
      </c>
      <c r="R25" s="159"/>
      <c r="S25" s="159" t="s">
        <v>177</v>
      </c>
      <c r="T25" s="159" t="s">
        <v>178</v>
      </c>
      <c r="U25" s="159">
        <v>0</v>
      </c>
      <c r="V25" s="159">
        <f t="shared" ref="V25:V32" si="6">ROUND(E25*U25,2)</f>
        <v>0</v>
      </c>
      <c r="W25" s="159"/>
      <c r="X25" s="159" t="s">
        <v>213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214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89">
        <v>14</v>
      </c>
      <c r="B26" s="190" t="s">
        <v>1263</v>
      </c>
      <c r="C26" s="197" t="s">
        <v>1264</v>
      </c>
      <c r="D26" s="191" t="s">
        <v>1157</v>
      </c>
      <c r="E26" s="192">
        <v>1</v>
      </c>
      <c r="F26" s="193"/>
      <c r="G26" s="194">
        <f t="shared" si="0"/>
        <v>0</v>
      </c>
      <c r="H26" s="193"/>
      <c r="I26" s="194">
        <f t="shared" si="1"/>
        <v>0</v>
      </c>
      <c r="J26" s="193"/>
      <c r="K26" s="194">
        <f t="shared" si="2"/>
        <v>0</v>
      </c>
      <c r="L26" s="194">
        <v>21</v>
      </c>
      <c r="M26" s="194">
        <f t="shared" si="3"/>
        <v>0</v>
      </c>
      <c r="N26" s="194">
        <v>0</v>
      </c>
      <c r="O26" s="194">
        <f t="shared" si="4"/>
        <v>0</v>
      </c>
      <c r="P26" s="194">
        <v>0</v>
      </c>
      <c r="Q26" s="195">
        <f t="shared" si="5"/>
        <v>0</v>
      </c>
      <c r="R26" s="159"/>
      <c r="S26" s="159" t="s">
        <v>177</v>
      </c>
      <c r="T26" s="159" t="s">
        <v>178</v>
      </c>
      <c r="U26" s="159">
        <v>0</v>
      </c>
      <c r="V26" s="159">
        <f t="shared" si="6"/>
        <v>0</v>
      </c>
      <c r="W26" s="159"/>
      <c r="X26" s="159" t="s">
        <v>258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823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89">
        <v>15</v>
      </c>
      <c r="B27" s="190" t="s">
        <v>1265</v>
      </c>
      <c r="C27" s="197" t="s">
        <v>1266</v>
      </c>
      <c r="D27" s="191" t="s">
        <v>1157</v>
      </c>
      <c r="E27" s="192">
        <v>1</v>
      </c>
      <c r="F27" s="193"/>
      <c r="G27" s="194">
        <f t="shared" si="0"/>
        <v>0</v>
      </c>
      <c r="H27" s="193"/>
      <c r="I27" s="194">
        <f t="shared" si="1"/>
        <v>0</v>
      </c>
      <c r="J27" s="193"/>
      <c r="K27" s="194">
        <f t="shared" si="2"/>
        <v>0</v>
      </c>
      <c r="L27" s="194">
        <v>21</v>
      </c>
      <c r="M27" s="194">
        <f t="shared" si="3"/>
        <v>0</v>
      </c>
      <c r="N27" s="194">
        <v>0</v>
      </c>
      <c r="O27" s="194">
        <f t="shared" si="4"/>
        <v>0</v>
      </c>
      <c r="P27" s="194">
        <v>0</v>
      </c>
      <c r="Q27" s="195">
        <f t="shared" si="5"/>
        <v>0</v>
      </c>
      <c r="R27" s="159"/>
      <c r="S27" s="159" t="s">
        <v>177</v>
      </c>
      <c r="T27" s="159" t="s">
        <v>178</v>
      </c>
      <c r="U27" s="159">
        <v>0</v>
      </c>
      <c r="V27" s="159">
        <f t="shared" si="6"/>
        <v>0</v>
      </c>
      <c r="W27" s="159"/>
      <c r="X27" s="159" t="s">
        <v>258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823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89">
        <v>16</v>
      </c>
      <c r="B28" s="190" t="s">
        <v>1267</v>
      </c>
      <c r="C28" s="197" t="s">
        <v>1268</v>
      </c>
      <c r="D28" s="191" t="s">
        <v>1157</v>
      </c>
      <c r="E28" s="192">
        <v>1</v>
      </c>
      <c r="F28" s="193"/>
      <c r="G28" s="194">
        <f t="shared" si="0"/>
        <v>0</v>
      </c>
      <c r="H28" s="193"/>
      <c r="I28" s="194">
        <f t="shared" si="1"/>
        <v>0</v>
      </c>
      <c r="J28" s="193"/>
      <c r="K28" s="194">
        <f t="shared" si="2"/>
        <v>0</v>
      </c>
      <c r="L28" s="194">
        <v>21</v>
      </c>
      <c r="M28" s="194">
        <f t="shared" si="3"/>
        <v>0</v>
      </c>
      <c r="N28" s="194">
        <v>0</v>
      </c>
      <c r="O28" s="194">
        <f t="shared" si="4"/>
        <v>0</v>
      </c>
      <c r="P28" s="194">
        <v>0</v>
      </c>
      <c r="Q28" s="195">
        <f t="shared" si="5"/>
        <v>0</v>
      </c>
      <c r="R28" s="159"/>
      <c r="S28" s="159" t="s">
        <v>177</v>
      </c>
      <c r="T28" s="159" t="s">
        <v>178</v>
      </c>
      <c r="U28" s="159">
        <v>0</v>
      </c>
      <c r="V28" s="159">
        <f t="shared" si="6"/>
        <v>0</v>
      </c>
      <c r="W28" s="159"/>
      <c r="X28" s="159" t="s">
        <v>258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823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89">
        <v>17</v>
      </c>
      <c r="B29" s="190" t="s">
        <v>1269</v>
      </c>
      <c r="C29" s="197" t="s">
        <v>1270</v>
      </c>
      <c r="D29" s="191" t="s">
        <v>1157</v>
      </c>
      <c r="E29" s="192">
        <v>1</v>
      </c>
      <c r="F29" s="193"/>
      <c r="G29" s="194">
        <f t="shared" si="0"/>
        <v>0</v>
      </c>
      <c r="H29" s="193"/>
      <c r="I29" s="194">
        <f t="shared" si="1"/>
        <v>0</v>
      </c>
      <c r="J29" s="193"/>
      <c r="K29" s="194">
        <f t="shared" si="2"/>
        <v>0</v>
      </c>
      <c r="L29" s="194">
        <v>21</v>
      </c>
      <c r="M29" s="194">
        <f t="shared" si="3"/>
        <v>0</v>
      </c>
      <c r="N29" s="194">
        <v>0</v>
      </c>
      <c r="O29" s="194">
        <f t="shared" si="4"/>
        <v>0</v>
      </c>
      <c r="P29" s="194">
        <v>0</v>
      </c>
      <c r="Q29" s="195">
        <f t="shared" si="5"/>
        <v>0</v>
      </c>
      <c r="R29" s="159"/>
      <c r="S29" s="159" t="s">
        <v>177</v>
      </c>
      <c r="T29" s="159" t="s">
        <v>178</v>
      </c>
      <c r="U29" s="159">
        <v>0</v>
      </c>
      <c r="V29" s="159">
        <f t="shared" si="6"/>
        <v>0</v>
      </c>
      <c r="W29" s="159"/>
      <c r="X29" s="159" t="s">
        <v>258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823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89">
        <v>18</v>
      </c>
      <c r="B30" s="190" t="s">
        <v>1271</v>
      </c>
      <c r="C30" s="197" t="s">
        <v>1237</v>
      </c>
      <c r="D30" s="191" t="s">
        <v>1157</v>
      </c>
      <c r="E30" s="192">
        <v>1</v>
      </c>
      <c r="F30" s="193"/>
      <c r="G30" s="194">
        <f t="shared" si="0"/>
        <v>0</v>
      </c>
      <c r="H30" s="193"/>
      <c r="I30" s="194">
        <f t="shared" si="1"/>
        <v>0</v>
      </c>
      <c r="J30" s="193"/>
      <c r="K30" s="194">
        <f t="shared" si="2"/>
        <v>0</v>
      </c>
      <c r="L30" s="194">
        <v>21</v>
      </c>
      <c r="M30" s="194">
        <f t="shared" si="3"/>
        <v>0</v>
      </c>
      <c r="N30" s="194">
        <v>0</v>
      </c>
      <c r="O30" s="194">
        <f t="shared" si="4"/>
        <v>0</v>
      </c>
      <c r="P30" s="194">
        <v>0</v>
      </c>
      <c r="Q30" s="195">
        <f t="shared" si="5"/>
        <v>0</v>
      </c>
      <c r="R30" s="159"/>
      <c r="S30" s="159" t="s">
        <v>177</v>
      </c>
      <c r="T30" s="159" t="s">
        <v>178</v>
      </c>
      <c r="U30" s="159">
        <v>0</v>
      </c>
      <c r="V30" s="159">
        <f t="shared" si="6"/>
        <v>0</v>
      </c>
      <c r="W30" s="159"/>
      <c r="X30" s="159" t="s">
        <v>213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89">
        <v>19</v>
      </c>
      <c r="B31" s="190" t="s">
        <v>1272</v>
      </c>
      <c r="C31" s="197" t="s">
        <v>1273</v>
      </c>
      <c r="D31" s="191" t="s">
        <v>1157</v>
      </c>
      <c r="E31" s="192">
        <v>1</v>
      </c>
      <c r="F31" s="193"/>
      <c r="G31" s="194">
        <f t="shared" si="0"/>
        <v>0</v>
      </c>
      <c r="H31" s="193"/>
      <c r="I31" s="194">
        <f t="shared" si="1"/>
        <v>0</v>
      </c>
      <c r="J31" s="193"/>
      <c r="K31" s="194">
        <f t="shared" si="2"/>
        <v>0</v>
      </c>
      <c r="L31" s="194">
        <v>21</v>
      </c>
      <c r="M31" s="194">
        <f t="shared" si="3"/>
        <v>0</v>
      </c>
      <c r="N31" s="194">
        <v>0</v>
      </c>
      <c r="O31" s="194">
        <f t="shared" si="4"/>
        <v>0</v>
      </c>
      <c r="P31" s="194">
        <v>0</v>
      </c>
      <c r="Q31" s="195">
        <f t="shared" si="5"/>
        <v>0</v>
      </c>
      <c r="R31" s="159"/>
      <c r="S31" s="159" t="s">
        <v>177</v>
      </c>
      <c r="T31" s="159" t="s">
        <v>178</v>
      </c>
      <c r="U31" s="159">
        <v>0</v>
      </c>
      <c r="V31" s="159">
        <f t="shared" si="6"/>
        <v>0</v>
      </c>
      <c r="W31" s="159"/>
      <c r="X31" s="159" t="s">
        <v>258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823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72">
        <v>20</v>
      </c>
      <c r="B32" s="173" t="s">
        <v>1274</v>
      </c>
      <c r="C32" s="182" t="s">
        <v>1275</v>
      </c>
      <c r="D32" s="174" t="s">
        <v>1157</v>
      </c>
      <c r="E32" s="175">
        <v>1</v>
      </c>
      <c r="F32" s="176"/>
      <c r="G32" s="177">
        <f t="shared" si="0"/>
        <v>0</v>
      </c>
      <c r="H32" s="176"/>
      <c r="I32" s="177">
        <f t="shared" si="1"/>
        <v>0</v>
      </c>
      <c r="J32" s="176"/>
      <c r="K32" s="177">
        <f t="shared" si="2"/>
        <v>0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8">
        <f t="shared" si="5"/>
        <v>0</v>
      </c>
      <c r="R32" s="159"/>
      <c r="S32" s="159" t="s">
        <v>177</v>
      </c>
      <c r="T32" s="159" t="s">
        <v>178</v>
      </c>
      <c r="U32" s="159">
        <v>0</v>
      </c>
      <c r="V32" s="159">
        <f t="shared" si="6"/>
        <v>0</v>
      </c>
      <c r="W32" s="159"/>
      <c r="X32" s="159" t="s">
        <v>258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823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33">
      <c r="A33" s="5"/>
      <c r="B33" s="6"/>
      <c r="C33" s="184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v>15</v>
      </c>
      <c r="AF33">
        <v>21</v>
      </c>
    </row>
    <row r="34" spans="1:33">
      <c r="A34" s="153"/>
      <c r="B34" s="154" t="s">
        <v>31</v>
      </c>
      <c r="C34" s="185"/>
      <c r="D34" s="155"/>
      <c r="E34" s="156"/>
      <c r="F34" s="156"/>
      <c r="G34" s="180">
        <f>G8+G19+G24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E34">
        <f>SUMIF(L7:L32,AE33,G7:G32)</f>
        <v>0</v>
      </c>
      <c r="AF34">
        <f>SUMIF(L7:L32,AF33,G7:G32)</f>
        <v>0</v>
      </c>
      <c r="AG34" t="s">
        <v>206</v>
      </c>
    </row>
    <row r="35" spans="1:33">
      <c r="A35" s="5"/>
      <c r="B35" s="6"/>
      <c r="C35" s="184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>
      <c r="A36" s="5"/>
      <c r="B36" s="6"/>
      <c r="C36" s="184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>
      <c r="A37" s="258" t="s">
        <v>207</v>
      </c>
      <c r="B37" s="258"/>
      <c r="C37" s="259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33">
      <c r="A38" s="260"/>
      <c r="B38" s="261"/>
      <c r="C38" s="262"/>
      <c r="D38" s="261"/>
      <c r="E38" s="261"/>
      <c r="F38" s="261"/>
      <c r="G38" s="26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AG38" t="s">
        <v>208</v>
      </c>
    </row>
    <row r="39" spans="1:33">
      <c r="A39" s="264"/>
      <c r="B39" s="265"/>
      <c r="C39" s="266"/>
      <c r="D39" s="265"/>
      <c r="E39" s="265"/>
      <c r="F39" s="265"/>
      <c r="G39" s="26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33">
      <c r="A40" s="264"/>
      <c r="B40" s="265"/>
      <c r="C40" s="266"/>
      <c r="D40" s="265"/>
      <c r="E40" s="265"/>
      <c r="F40" s="265"/>
      <c r="G40" s="26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33">
      <c r="A41" s="264"/>
      <c r="B41" s="265"/>
      <c r="C41" s="266"/>
      <c r="D41" s="265"/>
      <c r="E41" s="265"/>
      <c r="F41" s="265"/>
      <c r="G41" s="26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33">
      <c r="A42" s="268"/>
      <c r="B42" s="269"/>
      <c r="C42" s="270"/>
      <c r="D42" s="269"/>
      <c r="E42" s="269"/>
      <c r="F42" s="269"/>
      <c r="G42" s="27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33">
      <c r="A43" s="5"/>
      <c r="B43" s="6"/>
      <c r="C43" s="184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33">
      <c r="C44" s="186"/>
      <c r="D44" s="141"/>
      <c r="AG44" t="s">
        <v>209</v>
      </c>
    </row>
    <row r="45" spans="1:33">
      <c r="D45" s="141"/>
    </row>
    <row r="46" spans="1:33">
      <c r="D46" s="141"/>
    </row>
    <row r="47" spans="1:33">
      <c r="D47" s="141"/>
    </row>
    <row r="48" spans="1:33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n3DQBSnZxgrvAhKN+CgLVPqnBRy7ZVzIEZiJ/8cRPcW6EPkk9FZQG12+mwU2WCR+tTzo2cQtZ7e7f5Z464qu5g==" saltValue="ihRDQW8zhiN4MlH3VzQbSA==" spinCount="100000" sheet="1"/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89" customWidth="1"/>
    <col min="3" max="3" width="38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1" t="s">
        <v>7</v>
      </c>
      <c r="B1" s="251"/>
      <c r="C1" s="251"/>
      <c r="D1" s="251"/>
      <c r="E1" s="251"/>
      <c r="F1" s="251"/>
      <c r="G1" s="251"/>
      <c r="AG1" t="s">
        <v>146</v>
      </c>
    </row>
    <row r="2" spans="1:60" ht="25.15" customHeight="1">
      <c r="A2" s="142" t="s">
        <v>8</v>
      </c>
      <c r="B2" s="74" t="s">
        <v>43</v>
      </c>
      <c r="C2" s="252" t="s">
        <v>44</v>
      </c>
      <c r="D2" s="253"/>
      <c r="E2" s="253"/>
      <c r="F2" s="253"/>
      <c r="G2" s="254"/>
      <c r="AG2" t="s">
        <v>147</v>
      </c>
    </row>
    <row r="3" spans="1:60" ht="25.15" customHeight="1">
      <c r="A3" s="142" t="s">
        <v>9</v>
      </c>
      <c r="B3" s="74" t="s">
        <v>55</v>
      </c>
      <c r="C3" s="252" t="s">
        <v>56</v>
      </c>
      <c r="D3" s="253"/>
      <c r="E3" s="253"/>
      <c r="F3" s="253"/>
      <c r="G3" s="254"/>
      <c r="AC3" s="89" t="s">
        <v>147</v>
      </c>
      <c r="AG3" t="s">
        <v>149</v>
      </c>
    </row>
    <row r="4" spans="1:60" ht="25.15" customHeight="1">
      <c r="A4" s="143" t="s">
        <v>10</v>
      </c>
      <c r="B4" s="144" t="s">
        <v>70</v>
      </c>
      <c r="C4" s="255" t="s">
        <v>71</v>
      </c>
      <c r="D4" s="256"/>
      <c r="E4" s="256"/>
      <c r="F4" s="256"/>
      <c r="G4" s="257"/>
      <c r="AG4" t="s">
        <v>150</v>
      </c>
    </row>
    <row r="5" spans="1:60">
      <c r="D5" s="141"/>
    </row>
    <row r="6" spans="1:60" ht="38.25">
      <c r="A6" s="146" t="s">
        <v>151</v>
      </c>
      <c r="B6" s="148" t="s">
        <v>152</v>
      </c>
      <c r="C6" s="148" t="s">
        <v>153</v>
      </c>
      <c r="D6" s="147" t="s">
        <v>154</v>
      </c>
      <c r="E6" s="146" t="s">
        <v>155</v>
      </c>
      <c r="F6" s="145" t="s">
        <v>156</v>
      </c>
      <c r="G6" s="146" t="s">
        <v>31</v>
      </c>
      <c r="H6" s="149" t="s">
        <v>32</v>
      </c>
      <c r="I6" s="149" t="s">
        <v>157</v>
      </c>
      <c r="J6" s="149" t="s">
        <v>33</v>
      </c>
      <c r="K6" s="149" t="s">
        <v>158</v>
      </c>
      <c r="L6" s="149" t="s">
        <v>159</v>
      </c>
      <c r="M6" s="149" t="s">
        <v>160</v>
      </c>
      <c r="N6" s="149" t="s">
        <v>161</v>
      </c>
      <c r="O6" s="149" t="s">
        <v>162</v>
      </c>
      <c r="P6" s="149" t="s">
        <v>163</v>
      </c>
      <c r="Q6" s="149" t="s">
        <v>164</v>
      </c>
      <c r="R6" s="149" t="s">
        <v>165</v>
      </c>
      <c r="S6" s="149" t="s">
        <v>166</v>
      </c>
      <c r="T6" s="149" t="s">
        <v>167</v>
      </c>
      <c r="U6" s="149" t="s">
        <v>168</v>
      </c>
      <c r="V6" s="149" t="s">
        <v>169</v>
      </c>
      <c r="W6" s="149" t="s">
        <v>170</v>
      </c>
      <c r="X6" s="149" t="s">
        <v>171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66" t="s">
        <v>172</v>
      </c>
      <c r="B8" s="167" t="s">
        <v>87</v>
      </c>
      <c r="C8" s="181" t="s">
        <v>88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70"/>
      <c r="O8" s="170">
        <f>SUM(O9:O14)</f>
        <v>0</v>
      </c>
      <c r="P8" s="170"/>
      <c r="Q8" s="171">
        <f>SUM(Q9:Q14)</f>
        <v>197.12</v>
      </c>
      <c r="R8" s="165"/>
      <c r="S8" s="165"/>
      <c r="T8" s="165"/>
      <c r="U8" s="165"/>
      <c r="V8" s="165">
        <f>SUM(V9:V14)</f>
        <v>151.49</v>
      </c>
      <c r="W8" s="165"/>
      <c r="X8" s="165"/>
      <c r="AG8" t="s">
        <v>173</v>
      </c>
    </row>
    <row r="9" spans="1:60" outlineLevel="1">
      <c r="A9" s="172">
        <v>1</v>
      </c>
      <c r="B9" s="173" t="s">
        <v>1276</v>
      </c>
      <c r="C9" s="182" t="s">
        <v>1277</v>
      </c>
      <c r="D9" s="174" t="s">
        <v>219</v>
      </c>
      <c r="E9" s="175">
        <v>280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0.44</v>
      </c>
      <c r="Q9" s="178">
        <f>ROUND(E9*P9,2)</f>
        <v>123.2</v>
      </c>
      <c r="R9" s="159"/>
      <c r="S9" s="159" t="s">
        <v>177</v>
      </c>
      <c r="T9" s="159" t="s">
        <v>178</v>
      </c>
      <c r="U9" s="159">
        <v>7.2999999999999995E-2</v>
      </c>
      <c r="V9" s="159">
        <f>ROUND(E9*U9,2)</f>
        <v>20.440000000000001</v>
      </c>
      <c r="W9" s="159"/>
      <c r="X9" s="159" t="s">
        <v>213</v>
      </c>
      <c r="Y9" s="150"/>
      <c r="Z9" s="150"/>
      <c r="AA9" s="150"/>
      <c r="AB9" s="150"/>
      <c r="AC9" s="150"/>
      <c r="AD9" s="150"/>
      <c r="AE9" s="150"/>
      <c r="AF9" s="150"/>
      <c r="AG9" s="150" t="s">
        <v>268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83" t="s">
        <v>1278</v>
      </c>
      <c r="D10" s="163"/>
      <c r="E10" s="164">
        <v>280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187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89">
        <v>2</v>
      </c>
      <c r="B11" s="190" t="s">
        <v>1279</v>
      </c>
      <c r="C11" s="197" t="s">
        <v>1280</v>
      </c>
      <c r="D11" s="191" t="s">
        <v>219</v>
      </c>
      <c r="E11" s="192">
        <v>280</v>
      </c>
      <c r="F11" s="193"/>
      <c r="G11" s="194">
        <f>ROUND(E11*F11,2)</f>
        <v>0</v>
      </c>
      <c r="H11" s="193"/>
      <c r="I11" s="194">
        <f>ROUND(E11*H11,2)</f>
        <v>0</v>
      </c>
      <c r="J11" s="193"/>
      <c r="K11" s="194">
        <f>ROUND(E11*J11,2)</f>
        <v>0</v>
      </c>
      <c r="L11" s="194">
        <v>21</v>
      </c>
      <c r="M11" s="194">
        <f>G11*(1+L11/100)</f>
        <v>0</v>
      </c>
      <c r="N11" s="194">
        <v>0</v>
      </c>
      <c r="O11" s="194">
        <f>ROUND(E11*N11,2)</f>
        <v>0</v>
      </c>
      <c r="P11" s="194">
        <v>0.26400000000000001</v>
      </c>
      <c r="Q11" s="195">
        <f>ROUND(E11*P11,2)</f>
        <v>73.92</v>
      </c>
      <c r="R11" s="159"/>
      <c r="S11" s="159" t="s">
        <v>177</v>
      </c>
      <c r="T11" s="159" t="s">
        <v>178</v>
      </c>
      <c r="U11" s="159">
        <v>0.44979999999999998</v>
      </c>
      <c r="V11" s="159">
        <f>ROUND(E11*U11,2)</f>
        <v>125.94</v>
      </c>
      <c r="W11" s="159"/>
      <c r="X11" s="159" t="s">
        <v>213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268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2">
        <v>3</v>
      </c>
      <c r="B12" s="173" t="s">
        <v>779</v>
      </c>
      <c r="C12" s="182" t="s">
        <v>780</v>
      </c>
      <c r="D12" s="174" t="s">
        <v>219</v>
      </c>
      <c r="E12" s="175">
        <v>284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8">
        <f>ROUND(E12*P12,2)</f>
        <v>0</v>
      </c>
      <c r="R12" s="159"/>
      <c r="S12" s="159" t="s">
        <v>177</v>
      </c>
      <c r="T12" s="159" t="s">
        <v>178</v>
      </c>
      <c r="U12" s="159">
        <v>1.7999999999999999E-2</v>
      </c>
      <c r="V12" s="159">
        <f>ROUND(E12*U12,2)</f>
        <v>5.1100000000000003</v>
      </c>
      <c r="W12" s="159"/>
      <c r="X12" s="159" t="s">
        <v>213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268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7"/>
      <c r="B13" s="158"/>
      <c r="C13" s="183" t="s">
        <v>1278</v>
      </c>
      <c r="D13" s="163"/>
      <c r="E13" s="164">
        <v>280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187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83" t="s">
        <v>1281</v>
      </c>
      <c r="D14" s="163"/>
      <c r="E14" s="164">
        <v>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187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>
      <c r="A15" s="166" t="s">
        <v>172</v>
      </c>
      <c r="B15" s="167" t="s">
        <v>101</v>
      </c>
      <c r="C15" s="181" t="s">
        <v>102</v>
      </c>
      <c r="D15" s="168"/>
      <c r="E15" s="169"/>
      <c r="F15" s="170"/>
      <c r="G15" s="170">
        <f>SUMIF(AG16:AG33,"&lt;&gt;NOR",G16:G33)</f>
        <v>0</v>
      </c>
      <c r="H15" s="170"/>
      <c r="I15" s="170">
        <f>SUM(I16:I33)</f>
        <v>0</v>
      </c>
      <c r="J15" s="170"/>
      <c r="K15" s="170">
        <f>SUM(K16:K33)</f>
        <v>0</v>
      </c>
      <c r="L15" s="170"/>
      <c r="M15" s="170">
        <f>SUM(M16:M33)</f>
        <v>0</v>
      </c>
      <c r="N15" s="170"/>
      <c r="O15" s="170">
        <f>SUM(O16:O33)</f>
        <v>178.00000000000003</v>
      </c>
      <c r="P15" s="170"/>
      <c r="Q15" s="171">
        <f>SUM(Q16:Q33)</f>
        <v>0</v>
      </c>
      <c r="R15" s="165"/>
      <c r="S15" s="165"/>
      <c r="T15" s="165"/>
      <c r="U15" s="165"/>
      <c r="V15" s="165">
        <f>SUM(V16:V33)</f>
        <v>348.24</v>
      </c>
      <c r="W15" s="165"/>
      <c r="X15" s="165"/>
      <c r="AG15" t="s">
        <v>173</v>
      </c>
    </row>
    <row r="16" spans="1:60" outlineLevel="1">
      <c r="A16" s="172">
        <v>4</v>
      </c>
      <c r="B16" s="173" t="s">
        <v>834</v>
      </c>
      <c r="C16" s="182" t="s">
        <v>835</v>
      </c>
      <c r="D16" s="174" t="s">
        <v>219</v>
      </c>
      <c r="E16" s="175">
        <v>284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0.378</v>
      </c>
      <c r="O16" s="177">
        <f>ROUND(E16*N16,2)</f>
        <v>107.35</v>
      </c>
      <c r="P16" s="177">
        <v>0</v>
      </c>
      <c r="Q16" s="178">
        <f>ROUND(E16*P16,2)</f>
        <v>0</v>
      </c>
      <c r="R16" s="159"/>
      <c r="S16" s="159" t="s">
        <v>177</v>
      </c>
      <c r="T16" s="159" t="s">
        <v>178</v>
      </c>
      <c r="U16" s="159">
        <v>2.5999999999999999E-2</v>
      </c>
      <c r="V16" s="159">
        <f>ROUND(E16*U16,2)</f>
        <v>7.38</v>
      </c>
      <c r="W16" s="159"/>
      <c r="X16" s="159" t="s">
        <v>213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83" t="s">
        <v>1278</v>
      </c>
      <c r="D17" s="163"/>
      <c r="E17" s="164">
        <v>280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187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83" t="s">
        <v>1281</v>
      </c>
      <c r="D18" s="163"/>
      <c r="E18" s="164">
        <v>4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187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72">
        <v>5</v>
      </c>
      <c r="B19" s="173" t="s">
        <v>837</v>
      </c>
      <c r="C19" s="182" t="s">
        <v>838</v>
      </c>
      <c r="D19" s="174" t="s">
        <v>219</v>
      </c>
      <c r="E19" s="175">
        <v>284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0.11</v>
      </c>
      <c r="O19" s="177">
        <f>ROUND(E19*N19,2)</f>
        <v>31.24</v>
      </c>
      <c r="P19" s="177">
        <v>0</v>
      </c>
      <c r="Q19" s="178">
        <f>ROUND(E19*P19,2)</f>
        <v>0</v>
      </c>
      <c r="R19" s="159"/>
      <c r="S19" s="159" t="s">
        <v>177</v>
      </c>
      <c r="T19" s="159" t="s">
        <v>178</v>
      </c>
      <c r="U19" s="159">
        <v>1.1930000000000001</v>
      </c>
      <c r="V19" s="159">
        <f>ROUND(E19*U19,2)</f>
        <v>338.81</v>
      </c>
      <c r="W19" s="159"/>
      <c r="X19" s="159" t="s">
        <v>213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268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83" t="s">
        <v>1278</v>
      </c>
      <c r="D20" s="163"/>
      <c r="E20" s="164">
        <v>280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187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57"/>
      <c r="B21" s="158"/>
      <c r="C21" s="183" t="s">
        <v>1281</v>
      </c>
      <c r="D21" s="163"/>
      <c r="E21" s="164">
        <v>4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187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>
      <c r="A22" s="189">
        <v>6</v>
      </c>
      <c r="B22" s="190" t="s">
        <v>839</v>
      </c>
      <c r="C22" s="197" t="s">
        <v>840</v>
      </c>
      <c r="D22" s="191" t="s">
        <v>264</v>
      </c>
      <c r="E22" s="192">
        <v>19.3</v>
      </c>
      <c r="F22" s="193"/>
      <c r="G22" s="194">
        <f>ROUND(E22*F22,2)</f>
        <v>0</v>
      </c>
      <c r="H22" s="193"/>
      <c r="I22" s="194">
        <f>ROUND(E22*H22,2)</f>
        <v>0</v>
      </c>
      <c r="J22" s="193"/>
      <c r="K22" s="194">
        <f>ROUND(E22*J22,2)</f>
        <v>0</v>
      </c>
      <c r="L22" s="194">
        <v>21</v>
      </c>
      <c r="M22" s="194">
        <f>G22*(1+L22/100)</f>
        <v>0</v>
      </c>
      <c r="N22" s="194">
        <v>9.4710000000000003E-2</v>
      </c>
      <c r="O22" s="194">
        <f>ROUND(E22*N22,2)</f>
        <v>1.83</v>
      </c>
      <c r="P22" s="194">
        <v>0</v>
      </c>
      <c r="Q22" s="195">
        <f>ROUND(E22*P22,2)</f>
        <v>0</v>
      </c>
      <c r="R22" s="159"/>
      <c r="S22" s="159" t="s">
        <v>177</v>
      </c>
      <c r="T22" s="159" t="s">
        <v>178</v>
      </c>
      <c r="U22" s="159">
        <v>0.106</v>
      </c>
      <c r="V22" s="159">
        <f>ROUND(E22*U22,2)</f>
        <v>2.0499999999999998</v>
      </c>
      <c r="W22" s="159"/>
      <c r="X22" s="159" t="s">
        <v>213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2">
        <v>7</v>
      </c>
      <c r="B23" s="173" t="s">
        <v>841</v>
      </c>
      <c r="C23" s="182" t="s">
        <v>842</v>
      </c>
      <c r="D23" s="174" t="s">
        <v>219</v>
      </c>
      <c r="E23" s="175">
        <v>312.39999999999998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0.111</v>
      </c>
      <c r="O23" s="177">
        <f>ROUND(E23*N23,2)</f>
        <v>34.68</v>
      </c>
      <c r="P23" s="177">
        <v>0</v>
      </c>
      <c r="Q23" s="178">
        <f>ROUND(E23*P23,2)</f>
        <v>0</v>
      </c>
      <c r="R23" s="159"/>
      <c r="S23" s="159" t="s">
        <v>177</v>
      </c>
      <c r="T23" s="159" t="s">
        <v>178</v>
      </c>
      <c r="U23" s="159">
        <v>0</v>
      </c>
      <c r="V23" s="159">
        <f>ROUND(E23*U23,2)</f>
        <v>0</v>
      </c>
      <c r="W23" s="159"/>
      <c r="X23" s="159" t="s">
        <v>258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551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>
      <c r="A24" s="157"/>
      <c r="B24" s="158"/>
      <c r="C24" s="183" t="s">
        <v>1282</v>
      </c>
      <c r="D24" s="163"/>
      <c r="E24" s="164">
        <v>308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187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183" t="s">
        <v>1283</v>
      </c>
      <c r="D25" s="163"/>
      <c r="E25" s="164">
        <v>4.4000000000000004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187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>
      <c r="A26" s="172">
        <v>8</v>
      </c>
      <c r="B26" s="173" t="s">
        <v>1284</v>
      </c>
      <c r="C26" s="182" t="s">
        <v>1285</v>
      </c>
      <c r="D26" s="174" t="s">
        <v>264</v>
      </c>
      <c r="E26" s="175">
        <v>19.3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0.15</v>
      </c>
      <c r="O26" s="177">
        <f>ROUND(E26*N26,2)</f>
        <v>2.9</v>
      </c>
      <c r="P26" s="177">
        <v>0</v>
      </c>
      <c r="Q26" s="178">
        <f>ROUND(E26*P26,2)</f>
        <v>0</v>
      </c>
      <c r="R26" s="159"/>
      <c r="S26" s="159" t="s">
        <v>177</v>
      </c>
      <c r="T26" s="159" t="s">
        <v>178</v>
      </c>
      <c r="U26" s="159">
        <v>0</v>
      </c>
      <c r="V26" s="159">
        <f>ROUND(E26*U26,2)</f>
        <v>0</v>
      </c>
      <c r="W26" s="159"/>
      <c r="X26" s="159" t="s">
        <v>258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551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249" t="s">
        <v>847</v>
      </c>
      <c r="D27" s="250"/>
      <c r="E27" s="250"/>
      <c r="F27" s="250"/>
      <c r="G27" s="25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182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272" t="s">
        <v>436</v>
      </c>
      <c r="D28" s="273"/>
      <c r="E28" s="273"/>
      <c r="F28" s="273"/>
      <c r="G28" s="273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182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98" t="s">
        <v>468</v>
      </c>
      <c r="D29" s="160"/>
      <c r="E29" s="161"/>
      <c r="F29" s="162"/>
      <c r="G29" s="162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182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272" t="s">
        <v>561</v>
      </c>
      <c r="D30" s="273"/>
      <c r="E30" s="273"/>
      <c r="F30" s="273"/>
      <c r="G30" s="273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182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57"/>
      <c r="B31" s="158"/>
      <c r="C31" s="272" t="s">
        <v>848</v>
      </c>
      <c r="D31" s="273"/>
      <c r="E31" s="273"/>
      <c r="F31" s="273"/>
      <c r="G31" s="273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182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7"/>
      <c r="B32" s="158"/>
      <c r="C32" s="272" t="s">
        <v>849</v>
      </c>
      <c r="D32" s="273"/>
      <c r="E32" s="273"/>
      <c r="F32" s="273"/>
      <c r="G32" s="273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182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57"/>
      <c r="B33" s="158"/>
      <c r="C33" s="272" t="s">
        <v>850</v>
      </c>
      <c r="D33" s="273"/>
      <c r="E33" s="273"/>
      <c r="F33" s="273"/>
      <c r="G33" s="273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182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>
      <c r="A34" s="166" t="s">
        <v>172</v>
      </c>
      <c r="B34" s="167" t="s">
        <v>109</v>
      </c>
      <c r="C34" s="181" t="s">
        <v>110</v>
      </c>
      <c r="D34" s="168"/>
      <c r="E34" s="169"/>
      <c r="F34" s="170"/>
      <c r="G34" s="170">
        <f>SUMIF(AG35:AG36,"&lt;&gt;NOR",G35:G36)</f>
        <v>0</v>
      </c>
      <c r="H34" s="170"/>
      <c r="I34" s="170">
        <f>SUM(I35:I36)</f>
        <v>0</v>
      </c>
      <c r="J34" s="170"/>
      <c r="K34" s="170">
        <f>SUM(K35:K36)</f>
        <v>0</v>
      </c>
      <c r="L34" s="170"/>
      <c r="M34" s="170">
        <f>SUM(M35:M36)</f>
        <v>0</v>
      </c>
      <c r="N34" s="170"/>
      <c r="O34" s="170">
        <f>SUM(O35:O36)</f>
        <v>0</v>
      </c>
      <c r="P34" s="170"/>
      <c r="Q34" s="171">
        <f>SUM(Q35:Q36)</f>
        <v>0</v>
      </c>
      <c r="R34" s="165"/>
      <c r="S34" s="165"/>
      <c r="T34" s="165"/>
      <c r="U34" s="165"/>
      <c r="V34" s="165">
        <f>SUM(V35:V36)</f>
        <v>1.1000000000000001</v>
      </c>
      <c r="W34" s="165"/>
      <c r="X34" s="165"/>
      <c r="AG34" t="s">
        <v>173</v>
      </c>
    </row>
    <row r="35" spans="1:60" outlineLevel="1">
      <c r="A35" s="172">
        <v>9</v>
      </c>
      <c r="B35" s="173" t="s">
        <v>1286</v>
      </c>
      <c r="C35" s="182" t="s">
        <v>1287</v>
      </c>
      <c r="D35" s="174" t="s">
        <v>264</v>
      </c>
      <c r="E35" s="175">
        <v>20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8">
        <f>ROUND(E35*P35,2)</f>
        <v>0</v>
      </c>
      <c r="R35" s="159"/>
      <c r="S35" s="159" t="s">
        <v>177</v>
      </c>
      <c r="T35" s="159" t="s">
        <v>178</v>
      </c>
      <c r="U35" s="159">
        <v>5.5E-2</v>
      </c>
      <c r="V35" s="159">
        <f>ROUND(E35*U35,2)</f>
        <v>1.1000000000000001</v>
      </c>
      <c r="W35" s="159"/>
      <c r="X35" s="159" t="s">
        <v>213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268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83" t="s">
        <v>1288</v>
      </c>
      <c r="D36" s="163"/>
      <c r="E36" s="164">
        <v>20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187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>
      <c r="A37" s="166" t="s">
        <v>172</v>
      </c>
      <c r="B37" s="167" t="s">
        <v>117</v>
      </c>
      <c r="C37" s="181" t="s">
        <v>118</v>
      </c>
      <c r="D37" s="168"/>
      <c r="E37" s="169"/>
      <c r="F37" s="170"/>
      <c r="G37" s="170">
        <f>SUMIF(AG38:AG41,"&lt;&gt;NOR",G38:G41)</f>
        <v>0</v>
      </c>
      <c r="H37" s="170"/>
      <c r="I37" s="170">
        <f>SUM(I38:I41)</f>
        <v>0</v>
      </c>
      <c r="J37" s="170"/>
      <c r="K37" s="170">
        <f>SUM(K38:K41)</f>
        <v>0</v>
      </c>
      <c r="L37" s="170"/>
      <c r="M37" s="170">
        <f>SUM(M38:M41)</f>
        <v>0</v>
      </c>
      <c r="N37" s="170"/>
      <c r="O37" s="170">
        <f>SUM(O38:O41)</f>
        <v>0</v>
      </c>
      <c r="P37" s="170"/>
      <c r="Q37" s="171">
        <f>SUM(Q38:Q41)</f>
        <v>0</v>
      </c>
      <c r="R37" s="165"/>
      <c r="S37" s="165"/>
      <c r="T37" s="165"/>
      <c r="U37" s="165"/>
      <c r="V37" s="165">
        <f>SUM(V38:V41)</f>
        <v>69.42</v>
      </c>
      <c r="W37" s="165"/>
      <c r="X37" s="165"/>
      <c r="AG37" t="s">
        <v>173</v>
      </c>
    </row>
    <row r="38" spans="1:60" outlineLevel="1">
      <c r="A38" s="172">
        <v>10</v>
      </c>
      <c r="B38" s="173" t="s">
        <v>1289</v>
      </c>
      <c r="C38" s="182" t="s">
        <v>1290</v>
      </c>
      <c r="D38" s="174" t="s">
        <v>253</v>
      </c>
      <c r="E38" s="175">
        <v>177.9913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8">
        <f>ROUND(E38*P38,2)</f>
        <v>0</v>
      </c>
      <c r="R38" s="159"/>
      <c r="S38" s="159" t="s">
        <v>177</v>
      </c>
      <c r="T38" s="159" t="s">
        <v>178</v>
      </c>
      <c r="U38" s="159">
        <v>0.39</v>
      </c>
      <c r="V38" s="159">
        <f>ROUND(E38*U38,2)</f>
        <v>69.42</v>
      </c>
      <c r="W38" s="159"/>
      <c r="X38" s="159" t="s">
        <v>213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214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7"/>
      <c r="B39" s="158"/>
      <c r="C39" s="183" t="s">
        <v>395</v>
      </c>
      <c r="D39" s="163"/>
      <c r="E39" s="164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187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183" t="s">
        <v>1291</v>
      </c>
      <c r="D40" s="163"/>
      <c r="E40" s="164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187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7"/>
      <c r="B41" s="158"/>
      <c r="C41" s="183" t="s">
        <v>1292</v>
      </c>
      <c r="D41" s="163"/>
      <c r="E41" s="164">
        <v>177.99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187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>
      <c r="A42" s="166" t="s">
        <v>172</v>
      </c>
      <c r="B42" s="167" t="s">
        <v>141</v>
      </c>
      <c r="C42" s="181" t="s">
        <v>142</v>
      </c>
      <c r="D42" s="168"/>
      <c r="E42" s="169"/>
      <c r="F42" s="170"/>
      <c r="G42" s="170">
        <f>SUMIF(AG43:AG59,"&lt;&gt;NOR",G43:G59)</f>
        <v>0</v>
      </c>
      <c r="H42" s="170"/>
      <c r="I42" s="170">
        <f>SUM(I43:I59)</f>
        <v>0</v>
      </c>
      <c r="J42" s="170"/>
      <c r="K42" s="170">
        <f>SUM(K43:K59)</f>
        <v>0</v>
      </c>
      <c r="L42" s="170"/>
      <c r="M42" s="170">
        <f>SUM(M43:M59)</f>
        <v>0</v>
      </c>
      <c r="N42" s="170"/>
      <c r="O42" s="170">
        <f>SUM(O43:O59)</f>
        <v>0</v>
      </c>
      <c r="P42" s="170"/>
      <c r="Q42" s="171">
        <f>SUM(Q43:Q59)</f>
        <v>0</v>
      </c>
      <c r="R42" s="165"/>
      <c r="S42" s="165"/>
      <c r="T42" s="165"/>
      <c r="U42" s="165"/>
      <c r="V42" s="165">
        <f>SUM(V43:V59)</f>
        <v>282.27999999999997</v>
      </c>
      <c r="W42" s="165"/>
      <c r="X42" s="165"/>
      <c r="AG42" t="s">
        <v>173</v>
      </c>
    </row>
    <row r="43" spans="1:60" outlineLevel="1">
      <c r="A43" s="172">
        <v>11</v>
      </c>
      <c r="B43" s="173" t="s">
        <v>646</v>
      </c>
      <c r="C43" s="182" t="s">
        <v>647</v>
      </c>
      <c r="D43" s="174" t="s">
        <v>253</v>
      </c>
      <c r="E43" s="175">
        <v>197.12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8">
        <f>ROUND(E43*P43,2)</f>
        <v>0</v>
      </c>
      <c r="R43" s="159"/>
      <c r="S43" s="159" t="s">
        <v>177</v>
      </c>
      <c r="T43" s="159" t="s">
        <v>178</v>
      </c>
      <c r="U43" s="159">
        <v>0.49</v>
      </c>
      <c r="V43" s="159">
        <f>ROUND(E43*U43,2)</f>
        <v>96.59</v>
      </c>
      <c r="W43" s="159"/>
      <c r="X43" s="159" t="s">
        <v>213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657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57"/>
      <c r="B44" s="158"/>
      <c r="C44" s="249" t="s">
        <v>648</v>
      </c>
      <c r="D44" s="250"/>
      <c r="E44" s="250"/>
      <c r="F44" s="250"/>
      <c r="G44" s="250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182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>
      <c r="A45" s="157"/>
      <c r="B45" s="158"/>
      <c r="C45" s="183" t="s">
        <v>658</v>
      </c>
      <c r="D45" s="163"/>
      <c r="E45" s="164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187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183" t="s">
        <v>1293</v>
      </c>
      <c r="D46" s="163"/>
      <c r="E46" s="164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187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83" t="s">
        <v>1294</v>
      </c>
      <c r="D47" s="163"/>
      <c r="E47" s="164">
        <v>197.12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187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72">
        <v>12</v>
      </c>
      <c r="B48" s="173" t="s">
        <v>650</v>
      </c>
      <c r="C48" s="182" t="s">
        <v>651</v>
      </c>
      <c r="D48" s="174" t="s">
        <v>253</v>
      </c>
      <c r="E48" s="175">
        <v>3942.4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8">
        <f>ROUND(E48*P48,2)</f>
        <v>0</v>
      </c>
      <c r="R48" s="159"/>
      <c r="S48" s="159" t="s">
        <v>177</v>
      </c>
      <c r="T48" s="159" t="s">
        <v>178</v>
      </c>
      <c r="U48" s="159">
        <v>0</v>
      </c>
      <c r="V48" s="159">
        <f>ROUND(E48*U48,2)</f>
        <v>0</v>
      </c>
      <c r="W48" s="159"/>
      <c r="X48" s="159" t="s">
        <v>213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657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>
      <c r="A49" s="157"/>
      <c r="B49" s="158"/>
      <c r="C49" s="183" t="s">
        <v>658</v>
      </c>
      <c r="D49" s="163"/>
      <c r="E49" s="164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187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183" t="s">
        <v>1293</v>
      </c>
      <c r="D50" s="163"/>
      <c r="E50" s="164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187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83" t="s">
        <v>1295</v>
      </c>
      <c r="D51" s="163"/>
      <c r="E51" s="164">
        <v>3942.4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187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72">
        <v>13</v>
      </c>
      <c r="B52" s="173" t="s">
        <v>662</v>
      </c>
      <c r="C52" s="182" t="s">
        <v>663</v>
      </c>
      <c r="D52" s="174" t="s">
        <v>253</v>
      </c>
      <c r="E52" s="175">
        <v>197.12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8">
        <f>ROUND(E52*P52,2)</f>
        <v>0</v>
      </c>
      <c r="R52" s="159"/>
      <c r="S52" s="159" t="s">
        <v>177</v>
      </c>
      <c r="T52" s="159" t="s">
        <v>178</v>
      </c>
      <c r="U52" s="159">
        <v>0.94199999999999995</v>
      </c>
      <c r="V52" s="159">
        <f>ROUND(E52*U52,2)</f>
        <v>185.69</v>
      </c>
      <c r="W52" s="159"/>
      <c r="X52" s="159" t="s">
        <v>213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657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>
      <c r="A53" s="157"/>
      <c r="B53" s="158"/>
      <c r="C53" s="183" t="s">
        <v>658</v>
      </c>
      <c r="D53" s="163"/>
      <c r="E53" s="164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187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83" t="s">
        <v>1293</v>
      </c>
      <c r="D54" s="163"/>
      <c r="E54" s="164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187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183" t="s">
        <v>1294</v>
      </c>
      <c r="D55" s="163"/>
      <c r="E55" s="164">
        <v>197.12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187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72">
        <v>14</v>
      </c>
      <c r="B56" s="173" t="s">
        <v>1296</v>
      </c>
      <c r="C56" s="182" t="s">
        <v>1297</v>
      </c>
      <c r="D56" s="174" t="s">
        <v>253</v>
      </c>
      <c r="E56" s="175">
        <v>197.12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8">
        <f>ROUND(E56*P56,2)</f>
        <v>0</v>
      </c>
      <c r="R56" s="159"/>
      <c r="S56" s="159" t="s">
        <v>177</v>
      </c>
      <c r="T56" s="159" t="s">
        <v>178</v>
      </c>
      <c r="U56" s="159">
        <v>0</v>
      </c>
      <c r="V56" s="159">
        <f>ROUND(E56*U56,2)</f>
        <v>0</v>
      </c>
      <c r="W56" s="159"/>
      <c r="X56" s="159" t="s">
        <v>213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657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>
      <c r="A57" s="157"/>
      <c r="B57" s="158"/>
      <c r="C57" s="183" t="s">
        <v>658</v>
      </c>
      <c r="D57" s="163"/>
      <c r="E57" s="164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187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7"/>
      <c r="B58" s="158"/>
      <c r="C58" s="183" t="s">
        <v>1293</v>
      </c>
      <c r="D58" s="163"/>
      <c r="E58" s="164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187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57"/>
      <c r="B59" s="158"/>
      <c r="C59" s="183" t="s">
        <v>1294</v>
      </c>
      <c r="D59" s="163"/>
      <c r="E59" s="164">
        <v>197.12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187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>
      <c r="A60" s="5"/>
      <c r="B60" s="6"/>
      <c r="C60" s="184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AE60">
        <v>15</v>
      </c>
      <c r="AF60">
        <v>21</v>
      </c>
    </row>
    <row r="61" spans="1:60">
      <c r="A61" s="153"/>
      <c r="B61" s="154" t="s">
        <v>31</v>
      </c>
      <c r="C61" s="185"/>
      <c r="D61" s="155"/>
      <c r="E61" s="156"/>
      <c r="F61" s="156"/>
      <c r="G61" s="180">
        <f>G8+G15+G34+G37+G42</f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E61">
        <f>SUMIF(L7:L59,AE60,G7:G59)</f>
        <v>0</v>
      </c>
      <c r="AF61">
        <f>SUMIF(L7:L59,AF60,G7:G59)</f>
        <v>0</v>
      </c>
      <c r="AG61" t="s">
        <v>206</v>
      </c>
    </row>
    <row r="62" spans="1:60">
      <c r="A62" s="5"/>
      <c r="B62" s="6"/>
      <c r="C62" s="184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60">
      <c r="A63" s="5"/>
      <c r="B63" s="6"/>
      <c r="C63" s="184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60">
      <c r="A64" s="258" t="s">
        <v>207</v>
      </c>
      <c r="B64" s="258"/>
      <c r="C64" s="259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33">
      <c r="A65" s="260"/>
      <c r="B65" s="261"/>
      <c r="C65" s="262"/>
      <c r="D65" s="261"/>
      <c r="E65" s="261"/>
      <c r="F65" s="261"/>
      <c r="G65" s="26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AG65" t="s">
        <v>208</v>
      </c>
    </row>
    <row r="66" spans="1:33">
      <c r="A66" s="264"/>
      <c r="B66" s="265"/>
      <c r="C66" s="266"/>
      <c r="D66" s="265"/>
      <c r="E66" s="265"/>
      <c r="F66" s="265"/>
      <c r="G66" s="26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33">
      <c r="A67" s="264"/>
      <c r="B67" s="265"/>
      <c r="C67" s="266"/>
      <c r="D67" s="265"/>
      <c r="E67" s="265"/>
      <c r="F67" s="265"/>
      <c r="G67" s="26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33">
      <c r="A68" s="264"/>
      <c r="B68" s="265"/>
      <c r="C68" s="266"/>
      <c r="D68" s="265"/>
      <c r="E68" s="265"/>
      <c r="F68" s="265"/>
      <c r="G68" s="26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33">
      <c r="A69" s="268"/>
      <c r="B69" s="269"/>
      <c r="C69" s="270"/>
      <c r="D69" s="269"/>
      <c r="E69" s="269"/>
      <c r="F69" s="269"/>
      <c r="G69" s="27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33">
      <c r="A70" s="5"/>
      <c r="B70" s="6"/>
      <c r="C70" s="184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33">
      <c r="C71" s="186"/>
      <c r="D71" s="141"/>
      <c r="AG71" t="s">
        <v>209</v>
      </c>
    </row>
    <row r="72" spans="1:33">
      <c r="D72" s="141"/>
    </row>
    <row r="73" spans="1:33">
      <c r="D73" s="141"/>
    </row>
    <row r="74" spans="1:33">
      <c r="D74" s="141"/>
    </row>
    <row r="75" spans="1:33">
      <c r="D75" s="141"/>
    </row>
    <row r="76" spans="1:33">
      <c r="D76" s="141"/>
    </row>
    <row r="77" spans="1:33">
      <c r="D77" s="141"/>
    </row>
    <row r="78" spans="1:33">
      <c r="D78" s="141"/>
    </row>
    <row r="79" spans="1:33">
      <c r="D79" s="141"/>
    </row>
    <row r="80" spans="1:33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algorithmName="SHA-512" hashValue="+K3QO4eM1MlRLVkgiaEtnXtDYwa4Ph/iytNFNUqXs5LoOGcBjmPDI0kUpI3T+L37hI7pGSjY+kFOT1R2b99ZIA==" saltValue="t8sXkG1Qq7hQ+SPmwkIsKw==" spinCount="100000" sheet="1"/>
  <mergeCells count="13">
    <mergeCell ref="A64:C64"/>
    <mergeCell ref="A65:G69"/>
    <mergeCell ref="C27:G27"/>
    <mergeCell ref="C28:G28"/>
    <mergeCell ref="C30:G30"/>
    <mergeCell ref="C31:G31"/>
    <mergeCell ref="C32:G32"/>
    <mergeCell ref="C33:G33"/>
    <mergeCell ref="C44:G4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8" ma:contentTypeDescription="Vytvoří nový dokument" ma:contentTypeScope="" ma:versionID="8db05a485d82e65ae8f31f08a7b0e3ea">
  <xsd:schema xmlns:xsd="http://www.w3.org/2001/XMLSchema" xmlns:xs="http://www.w3.org/2001/XMLSchema" xmlns:p="http://schemas.microsoft.com/office/2006/metadata/properties" xmlns:ns2="41ec62b2-5769-47c7-89e9-2553fd4e5d10" targetNamespace="http://schemas.microsoft.com/office/2006/metadata/properties" ma:root="true" ma:fieldsID="3252f3ad0afb8a201b5ed4ce2f11cfa8" ns2:_="">
    <xsd:import namespace="41ec62b2-5769-47c7-89e9-2553fd4e5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ACAC1-031B-4990-ADCA-53F9DE82DA0A}"/>
</file>

<file path=customXml/itemProps2.xml><?xml version="1.0" encoding="utf-8"?>
<ds:datastoreItem xmlns:ds="http://schemas.openxmlformats.org/officeDocument/2006/customXml" ds:itemID="{26D9BD6B-8621-4E04-A16E-F75AE14CC48E}"/>
</file>

<file path=customXml/itemProps3.xml><?xml version="1.0" encoding="utf-8"?>
<ds:datastoreItem xmlns:ds="http://schemas.openxmlformats.org/officeDocument/2006/customXml" ds:itemID="{26FF84D1-A339-47B7-9CBB-345DED06B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00 01 Naklady</vt:lpstr>
      <vt:lpstr>SO 01 01 Pol</vt:lpstr>
      <vt:lpstr>SO 01 02 Pol</vt:lpstr>
      <vt:lpstr>SO 01 03 Pol</vt:lpstr>
      <vt:lpstr>SO 01 03X Pol</vt:lpstr>
      <vt:lpstr>SO 01 04 Pol</vt:lpstr>
      <vt:lpstr>SO 01 05 Pol</vt:lpstr>
      <vt:lpstr>SO 01 06 Pol</vt:lpstr>
      <vt:lpstr>SO 01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01 Naklady'!Názvy_tisku</vt:lpstr>
      <vt:lpstr>'SO 01 01 Pol'!Názvy_tisku</vt:lpstr>
      <vt:lpstr>'SO 01 02 Pol'!Názvy_tisku</vt:lpstr>
      <vt:lpstr>'SO 01 03 Pol'!Názvy_tisku</vt:lpstr>
      <vt:lpstr>'SO 01 03X Pol'!Názvy_tisku</vt:lpstr>
      <vt:lpstr>'SO 01 04 Pol'!Názvy_tisku</vt:lpstr>
      <vt:lpstr>'SO 01 05 Pol'!Názvy_tisku</vt:lpstr>
      <vt:lpstr>'SO 01 06 Pol'!Názvy_tisku</vt:lpstr>
      <vt:lpstr>'SO 01 07 Pol'!Názvy_tisku</vt:lpstr>
      <vt:lpstr>oadresa</vt:lpstr>
      <vt:lpstr>Stavba!Objednatel</vt:lpstr>
      <vt:lpstr>Stavba!Objekt</vt:lpstr>
      <vt:lpstr>'SO 00 01 Naklady'!Oblast_tisku</vt:lpstr>
      <vt:lpstr>'SO 01 01 Pol'!Oblast_tisku</vt:lpstr>
      <vt:lpstr>'SO 01 02 Pol'!Oblast_tisku</vt:lpstr>
      <vt:lpstr>'SO 01 03 Pol'!Oblast_tisku</vt:lpstr>
      <vt:lpstr>'SO 01 03X Pol'!Oblast_tisku</vt:lpstr>
      <vt:lpstr>'SO 01 04 Pol'!Oblast_tisku</vt:lpstr>
      <vt:lpstr>'SO 01 05 Pol'!Oblast_tisku</vt:lpstr>
      <vt:lpstr>'SO 01 06 Pol'!Oblast_tisku</vt:lpstr>
      <vt:lpstr>'SO 01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Riedl</cp:lastModifiedBy>
  <cp:lastPrinted>2014-02-28T09:52:57Z</cp:lastPrinted>
  <dcterms:created xsi:type="dcterms:W3CDTF">2009-04-08T07:15:50Z</dcterms:created>
  <dcterms:modified xsi:type="dcterms:W3CDTF">2019-04-30T12:38:16Z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