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25" windowWidth="19815" windowHeight="7365"/>
  </bookViews>
  <sheets>
    <sheet name="Rekapitulace stavby" sheetId="1" r:id="rId1"/>
    <sheet name="A - Architektonické a sta..." sheetId="2" r:id="rId2"/>
    <sheet name="B - ZTI" sheetId="3" r:id="rId3"/>
    <sheet name="C - Silnoproud" sheetId="4" r:id="rId4"/>
    <sheet name="D - Slaboproud" sheetId="5" r:id="rId5"/>
    <sheet name="F - VRN" sheetId="6" r:id="rId6"/>
  </sheets>
  <definedNames>
    <definedName name="_xlnm._FilterDatabase" localSheetId="1" hidden="1">'A - Architektonické a sta...'!$C$92:$K$467</definedName>
    <definedName name="_xlnm._FilterDatabase" localSheetId="2" hidden="1">'B - ZTI'!$C$85:$K$189</definedName>
    <definedName name="_xlnm._FilterDatabase" localSheetId="3" hidden="1">'C - Silnoproud'!$C$79:$K$83</definedName>
    <definedName name="_xlnm._FilterDatabase" localSheetId="4" hidden="1">'D - Slaboproud'!$C$79:$K$83</definedName>
    <definedName name="_xlnm._FilterDatabase" localSheetId="5" hidden="1">'F - VRN'!$C$83:$K$127</definedName>
    <definedName name="_xlnm.Print_Titles" localSheetId="1">'A - Architektonické a sta...'!$92:$92</definedName>
    <definedName name="_xlnm.Print_Titles" localSheetId="2">'B - ZTI'!$85:$85</definedName>
    <definedName name="_xlnm.Print_Titles" localSheetId="3">'C - Silnoproud'!$79:$79</definedName>
    <definedName name="_xlnm.Print_Titles" localSheetId="4">'D - Slaboproud'!$79:$79</definedName>
    <definedName name="_xlnm.Print_Titles" localSheetId="5">'F - VRN'!$83:$83</definedName>
    <definedName name="_xlnm.Print_Titles" localSheetId="0">'Rekapitulace stavby'!$52:$52</definedName>
    <definedName name="_xlnm.Print_Area" localSheetId="1">'A - Architektonické a sta...'!$C$45:$J$74,'A - Architektonické a sta...'!$C$80:$K$467</definedName>
    <definedName name="_xlnm.Print_Area" localSheetId="2">'B - ZTI'!$C$45:$J$67,'B - ZTI'!$C$73:$K$189</definedName>
    <definedName name="_xlnm.Print_Area" localSheetId="3">'C - Silnoproud'!$C$45:$J$61,'C - Silnoproud'!$C$67:$K$83</definedName>
    <definedName name="_xlnm.Print_Area" localSheetId="4">'D - Slaboproud'!$C$45:$J$61,'D - Slaboproud'!$C$67:$K$83</definedName>
    <definedName name="_xlnm.Print_Area" localSheetId="5">'F - VRN'!$C$45:$J$65,'F - VRN'!$C$71:$K$127</definedName>
    <definedName name="_xlnm.Print_Area" localSheetId="0">'Rekapitulace stavby'!$D$4:$AO$36,'Rekapitulace stavby'!$C$42:$AQ$60</definedName>
  </definedNames>
  <calcPr calcId="125725"/>
</workbook>
</file>

<file path=xl/calcChain.xml><?xml version="1.0" encoding="utf-8"?>
<calcChain xmlns="http://schemas.openxmlformats.org/spreadsheetml/2006/main">
  <c r="J37" i="6"/>
  <c r="J36"/>
  <c r="AY59" i="1" s="1"/>
  <c r="J35" i="6"/>
  <c r="AX59" i="1" s="1"/>
  <c r="BI123" i="6"/>
  <c r="BH123"/>
  <c r="BG123"/>
  <c r="BF123"/>
  <c r="T123"/>
  <c r="T122"/>
  <c r="R123"/>
  <c r="R122" s="1"/>
  <c r="P123"/>
  <c r="P122"/>
  <c r="BK123"/>
  <c r="BK122" s="1"/>
  <c r="J122" s="1"/>
  <c r="J64" s="1"/>
  <c r="J123"/>
  <c r="BE123"/>
  <c r="BI120"/>
  <c r="BH120"/>
  <c r="BG120"/>
  <c r="BF120"/>
  <c r="T120"/>
  <c r="R120"/>
  <c r="P120"/>
  <c r="BK120"/>
  <c r="J120"/>
  <c r="BE120"/>
  <c r="BI115"/>
  <c r="BH115"/>
  <c r="BG115"/>
  <c r="BF115"/>
  <c r="T115"/>
  <c r="R115"/>
  <c r="P115"/>
  <c r="BK115"/>
  <c r="J115"/>
  <c r="BE115" s="1"/>
  <c r="BI108"/>
  <c r="BH108"/>
  <c r="BG108"/>
  <c r="BF108"/>
  <c r="T108"/>
  <c r="T107"/>
  <c r="R108"/>
  <c r="R107" s="1"/>
  <c r="P108"/>
  <c r="P107"/>
  <c r="BK108"/>
  <c r="BK107" s="1"/>
  <c r="J107" s="1"/>
  <c r="J63" s="1"/>
  <c r="J108"/>
  <c r="BE108"/>
  <c r="BI103"/>
  <c r="BH103"/>
  <c r="BG103"/>
  <c r="BF103"/>
  <c r="T103"/>
  <c r="R103"/>
  <c r="P103"/>
  <c r="BK103"/>
  <c r="J103"/>
  <c r="BE103"/>
  <c r="BI97"/>
  <c r="BH97"/>
  <c r="BG97"/>
  <c r="BF97"/>
  <c r="T97"/>
  <c r="R97"/>
  <c r="P97"/>
  <c r="BK97"/>
  <c r="J97"/>
  <c r="BE97" s="1"/>
  <c r="BI95"/>
  <c r="BH95"/>
  <c r="BG95"/>
  <c r="BF95"/>
  <c r="T95"/>
  <c r="T94"/>
  <c r="R95"/>
  <c r="R94" s="1"/>
  <c r="R85" s="1"/>
  <c r="R84" s="1"/>
  <c r="P95"/>
  <c r="P94"/>
  <c r="BK95"/>
  <c r="BK94" s="1"/>
  <c r="J94" s="1"/>
  <c r="J62" s="1"/>
  <c r="J95"/>
  <c r="BE95"/>
  <c r="BI92"/>
  <c r="BH92"/>
  <c r="BG92"/>
  <c r="BF92"/>
  <c r="T92"/>
  <c r="R92"/>
  <c r="P92"/>
  <c r="BK92"/>
  <c r="J92"/>
  <c r="BE92"/>
  <c r="BI87"/>
  <c r="F37" s="1"/>
  <c r="BD59" i="1" s="1"/>
  <c r="BH87" i="6"/>
  <c r="F36"/>
  <c r="BC59" i="1" s="1"/>
  <c r="BG87" i="6"/>
  <c r="F35"/>
  <c r="BB59" i="1"/>
  <c r="BF87" i="6"/>
  <c r="J34" s="1"/>
  <c r="AW59" i="1" s="1"/>
  <c r="F34" i="6"/>
  <c r="BA59" i="1" s="1"/>
  <c r="T87" i="6"/>
  <c r="T86"/>
  <c r="T85"/>
  <c r="T84" s="1"/>
  <c r="R87"/>
  <c r="R86"/>
  <c r="P87"/>
  <c r="P86"/>
  <c r="P85"/>
  <c r="P84" s="1"/>
  <c r="AU59" i="1" s="1"/>
  <c r="BK87" i="6"/>
  <c r="BK86"/>
  <c r="J87"/>
  <c r="BE87" s="1"/>
  <c r="J81"/>
  <c r="J80"/>
  <c r="F80"/>
  <c r="F78"/>
  <c r="E76"/>
  <c r="J55"/>
  <c r="J54"/>
  <c r="F54"/>
  <c r="F52"/>
  <c r="E50"/>
  <c r="J18"/>
  <c r="E18"/>
  <c r="F81"/>
  <c r="F55"/>
  <c r="J17"/>
  <c r="J12"/>
  <c r="J78"/>
  <c r="J52"/>
  <c r="E7"/>
  <c r="E48" s="1"/>
  <c r="J37" i="5"/>
  <c r="J36"/>
  <c r="AY58" i="1" s="1"/>
  <c r="J35" i="5"/>
  <c r="AX58" i="1"/>
  <c r="BI82" i="5"/>
  <c r="F37" s="1"/>
  <c r="BD58" i="1" s="1"/>
  <c r="BH82" i="5"/>
  <c r="F36"/>
  <c r="BC58" i="1" s="1"/>
  <c r="BG82" i="5"/>
  <c r="F35"/>
  <c r="BB58" i="1"/>
  <c r="BF82" i="5"/>
  <c r="J34"/>
  <c r="AW58" i="1" s="1"/>
  <c r="F34" i="5"/>
  <c r="BA58" i="1" s="1"/>
  <c r="T82" i="5"/>
  <c r="T81" s="1"/>
  <c r="T80" s="1"/>
  <c r="R82"/>
  <c r="R81"/>
  <c r="R80" s="1"/>
  <c r="P82"/>
  <c r="P81" s="1"/>
  <c r="P80" s="1"/>
  <c r="AU58" i="1" s="1"/>
  <c r="BK82" i="5"/>
  <c r="BK81" s="1"/>
  <c r="J82"/>
  <c r="BE82" s="1"/>
  <c r="J77"/>
  <c r="J76"/>
  <c r="F76"/>
  <c r="F74"/>
  <c r="E72"/>
  <c r="J55"/>
  <c r="J54"/>
  <c r="F54"/>
  <c r="F52"/>
  <c r="E50"/>
  <c r="J18"/>
  <c r="E18"/>
  <c r="F55" s="1"/>
  <c r="F77"/>
  <c r="J17"/>
  <c r="J12"/>
  <c r="J52" s="1"/>
  <c r="J74"/>
  <c r="E7"/>
  <c r="E70" s="1"/>
  <c r="E48"/>
  <c r="J37" i="4"/>
  <c r="J36"/>
  <c r="AY57" i="1" s="1"/>
  <c r="J35" i="4"/>
  <c r="AX57" i="1" s="1"/>
  <c r="BI82" i="4"/>
  <c r="F37" s="1"/>
  <c r="BD57" i="1" s="1"/>
  <c r="BH82" i="4"/>
  <c r="F36"/>
  <c r="BC57" i="1" s="1"/>
  <c r="BG82" i="4"/>
  <c r="F35" s="1"/>
  <c r="BB57" i="1" s="1"/>
  <c r="BF82" i="4"/>
  <c r="J34"/>
  <c r="AW57" i="1" s="1"/>
  <c r="F34" i="4"/>
  <c r="BA57" i="1" s="1"/>
  <c r="T82" i="4"/>
  <c r="T81" s="1"/>
  <c r="T80" s="1"/>
  <c r="R82"/>
  <c r="R81"/>
  <c r="R80" s="1"/>
  <c r="P82"/>
  <c r="P81" s="1"/>
  <c r="P80" s="1"/>
  <c r="AU57" i="1" s="1"/>
  <c r="BK82" i="4"/>
  <c r="BK81" s="1"/>
  <c r="J82"/>
  <c r="BE82" s="1"/>
  <c r="J77"/>
  <c r="J76"/>
  <c r="F76"/>
  <c r="F74"/>
  <c r="E72"/>
  <c r="J55"/>
  <c r="J54"/>
  <c r="F54"/>
  <c r="F52"/>
  <c r="E50"/>
  <c r="J18"/>
  <c r="E18"/>
  <c r="F55" s="1"/>
  <c r="F77"/>
  <c r="J17"/>
  <c r="J12"/>
  <c r="J52" s="1"/>
  <c r="J74"/>
  <c r="E7"/>
  <c r="E48" s="1"/>
  <c r="J37" i="3"/>
  <c r="J36"/>
  <c r="AY56" i="1" s="1"/>
  <c r="J35" i="3"/>
  <c r="AX56" i="1" s="1"/>
  <c r="BI188" i="3"/>
  <c r="BH188"/>
  <c r="BG188"/>
  <c r="BF188"/>
  <c r="T188"/>
  <c r="R188"/>
  <c r="P188"/>
  <c r="BK188"/>
  <c r="J188"/>
  <c r="BE188" s="1"/>
  <c r="BI181"/>
  <c r="BH181"/>
  <c r="BG181"/>
  <c r="BF181"/>
  <c r="T181"/>
  <c r="R181"/>
  <c r="P181"/>
  <c r="BK181"/>
  <c r="J181"/>
  <c r="BE181" s="1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T149"/>
  <c r="R150"/>
  <c r="R149"/>
  <c r="P150"/>
  <c r="P149"/>
  <c r="BK150"/>
  <c r="BK149"/>
  <c r="J149" s="1"/>
  <c r="J66" s="1"/>
  <c r="J150"/>
  <c r="BE150" s="1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T126"/>
  <c r="R127"/>
  <c r="R126"/>
  <c r="P127"/>
  <c r="P126"/>
  <c r="BK127"/>
  <c r="BK126"/>
  <c r="J126" s="1"/>
  <c r="J65" s="1"/>
  <c r="J127"/>
  <c r="BE127" s="1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107"/>
  <c r="BH107"/>
  <c r="BG107"/>
  <c r="BF107"/>
  <c r="T107"/>
  <c r="T106"/>
  <c r="T105" s="1"/>
  <c r="R107"/>
  <c r="R106" s="1"/>
  <c r="R105" s="1"/>
  <c r="P107"/>
  <c r="P106"/>
  <c r="P105" s="1"/>
  <c r="BK107"/>
  <c r="BK106" s="1"/>
  <c r="J107"/>
  <c r="BE107"/>
  <c r="BI103"/>
  <c r="BH103"/>
  <c r="BG103"/>
  <c r="BF103"/>
  <c r="T103"/>
  <c r="R103"/>
  <c r="P103"/>
  <c r="BK103"/>
  <c r="J103"/>
  <c r="BE103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T94"/>
  <c r="R95"/>
  <c r="R94"/>
  <c r="P95"/>
  <c r="P94"/>
  <c r="BK95"/>
  <c r="BK94"/>
  <c r="J94" s="1"/>
  <c r="J62" s="1"/>
  <c r="J95"/>
  <c r="BE95" s="1"/>
  <c r="BI89"/>
  <c r="F37"/>
  <c r="BD56" i="1" s="1"/>
  <c r="BH89" i="3"/>
  <c r="F36" s="1"/>
  <c r="BC56" i="1" s="1"/>
  <c r="BG89" i="3"/>
  <c r="F35"/>
  <c r="BB56" i="1" s="1"/>
  <c r="BF89" i="3"/>
  <c r="F34" s="1"/>
  <c r="BA56" i="1" s="1"/>
  <c r="T89" i="3"/>
  <c r="T88"/>
  <c r="T87" s="1"/>
  <c r="R89"/>
  <c r="R88"/>
  <c r="R87" s="1"/>
  <c r="P89"/>
  <c r="P88"/>
  <c r="P87" s="1"/>
  <c r="P86" s="1"/>
  <c r="AU56" i="1" s="1"/>
  <c r="BK89" i="3"/>
  <c r="BK88" s="1"/>
  <c r="J89"/>
  <c r="BE89" s="1"/>
  <c r="J83"/>
  <c r="J82"/>
  <c r="F80"/>
  <c r="E78"/>
  <c r="J55"/>
  <c r="J54"/>
  <c r="F52"/>
  <c r="E50"/>
  <c r="J18"/>
  <c r="E18"/>
  <c r="F83" s="1"/>
  <c r="J17"/>
  <c r="J15"/>
  <c r="E15"/>
  <c r="F82"/>
  <c r="F54"/>
  <c r="J14"/>
  <c r="J12"/>
  <c r="J80"/>
  <c r="J52"/>
  <c r="E7"/>
  <c r="E76" s="1"/>
  <c r="J37" i="2"/>
  <c r="J36"/>
  <c r="AY55" i="1" s="1"/>
  <c r="J35" i="2"/>
  <c r="AX55" i="1" s="1"/>
  <c r="BI466" i="2"/>
  <c r="BH466"/>
  <c r="BG466"/>
  <c r="BF466"/>
  <c r="T466"/>
  <c r="R466"/>
  <c r="P466"/>
  <c r="BK466"/>
  <c r="J466"/>
  <c r="BE466" s="1"/>
  <c r="BI462"/>
  <c r="BH462"/>
  <c r="BG462"/>
  <c r="BF462"/>
  <c r="T462"/>
  <c r="R462"/>
  <c r="P462"/>
  <c r="BK462"/>
  <c r="J462"/>
  <c r="BE462" s="1"/>
  <c r="BI458"/>
  <c r="BH458"/>
  <c r="BG458"/>
  <c r="BF458"/>
  <c r="T458"/>
  <c r="T457" s="1"/>
  <c r="R458"/>
  <c r="R457" s="1"/>
  <c r="P458"/>
  <c r="P457" s="1"/>
  <c r="BK458"/>
  <c r="BK457" s="1"/>
  <c r="J457" s="1"/>
  <c r="J73" s="1"/>
  <c r="J458"/>
  <c r="BE458"/>
  <c r="BI445"/>
  <c r="BH445"/>
  <c r="BG445"/>
  <c r="BF445"/>
  <c r="T445"/>
  <c r="T444" s="1"/>
  <c r="R445"/>
  <c r="R444" s="1"/>
  <c r="P445"/>
  <c r="P444" s="1"/>
  <c r="BK445"/>
  <c r="BK444" s="1"/>
  <c r="J444" s="1"/>
  <c r="J72" s="1"/>
  <c r="J445"/>
  <c r="BE445"/>
  <c r="BI438"/>
  <c r="BH438"/>
  <c r="BG438"/>
  <c r="BF438"/>
  <c r="T438"/>
  <c r="R438"/>
  <c r="P438"/>
  <c r="BK438"/>
  <c r="J438"/>
  <c r="BE438" s="1"/>
  <c r="BI430"/>
  <c r="BH430"/>
  <c r="BG430"/>
  <c r="BF430"/>
  <c r="T430"/>
  <c r="R430"/>
  <c r="P430"/>
  <c r="BK430"/>
  <c r="J430"/>
  <c r="BE430" s="1"/>
  <c r="BI419"/>
  <c r="BH419"/>
  <c r="BG419"/>
  <c r="BF419"/>
  <c r="T419"/>
  <c r="R419"/>
  <c r="P419"/>
  <c r="BK419"/>
  <c r="J419"/>
  <c r="BE419" s="1"/>
  <c r="BI411"/>
  <c r="BH411"/>
  <c r="BG411"/>
  <c r="BF411"/>
  <c r="T411"/>
  <c r="R411"/>
  <c r="P411"/>
  <c r="BK411"/>
  <c r="J411"/>
  <c r="BE411" s="1"/>
  <c r="BI406"/>
  <c r="BH406"/>
  <c r="BG406"/>
  <c r="BF406"/>
  <c r="T406"/>
  <c r="T405" s="1"/>
  <c r="R406"/>
  <c r="R405" s="1"/>
  <c r="P406"/>
  <c r="P405" s="1"/>
  <c r="BK406"/>
  <c r="BK405" s="1"/>
  <c r="J405" s="1"/>
  <c r="J71" s="1"/>
  <c r="J406"/>
  <c r="BE406"/>
  <c r="BI403"/>
  <c r="BH403"/>
  <c r="BG403"/>
  <c r="BF403"/>
  <c r="T403"/>
  <c r="R403"/>
  <c r="P403"/>
  <c r="BK403"/>
  <c r="J403"/>
  <c r="BE403" s="1"/>
  <c r="BI399"/>
  <c r="BH399"/>
  <c r="BG399"/>
  <c r="BF399"/>
  <c r="T399"/>
  <c r="R399"/>
  <c r="P399"/>
  <c r="BK399"/>
  <c r="J399"/>
  <c r="BE399" s="1"/>
  <c r="BI395"/>
  <c r="BH395"/>
  <c r="BG395"/>
  <c r="BF395"/>
  <c r="T395"/>
  <c r="R395"/>
  <c r="P395"/>
  <c r="BK395"/>
  <c r="J395"/>
  <c r="BE395" s="1"/>
  <c r="BI393"/>
  <c r="BH393"/>
  <c r="BG393"/>
  <c r="BF393"/>
  <c r="T393"/>
  <c r="R393"/>
  <c r="P393"/>
  <c r="BK393"/>
  <c r="J393"/>
  <c r="BE393" s="1"/>
  <c r="BI387"/>
  <c r="BH387"/>
  <c r="BG387"/>
  <c r="BF387"/>
  <c r="T387"/>
  <c r="R387"/>
  <c r="P387"/>
  <c r="BK387"/>
  <c r="J387"/>
  <c r="BE387" s="1"/>
  <c r="BI382"/>
  <c r="BH382"/>
  <c r="BG382"/>
  <c r="BF382"/>
  <c r="T382"/>
  <c r="T381" s="1"/>
  <c r="R382"/>
  <c r="R381" s="1"/>
  <c r="P382"/>
  <c r="P381" s="1"/>
  <c r="BK382"/>
  <c r="BK381" s="1"/>
  <c r="J381" s="1"/>
  <c r="J70" s="1"/>
  <c r="J382"/>
  <c r="BE382"/>
  <c r="BI379"/>
  <c r="BH379"/>
  <c r="BG379"/>
  <c r="BF379"/>
  <c r="T379"/>
  <c r="R379"/>
  <c r="P379"/>
  <c r="BK379"/>
  <c r="J379"/>
  <c r="BE379" s="1"/>
  <c r="BI375"/>
  <c r="BH375"/>
  <c r="BG375"/>
  <c r="BF375"/>
  <c r="T375"/>
  <c r="R375"/>
  <c r="P375"/>
  <c r="BK375"/>
  <c r="J375"/>
  <c r="BE375" s="1"/>
  <c r="BI370"/>
  <c r="BH370"/>
  <c r="BG370"/>
  <c r="BF370"/>
  <c r="T370"/>
  <c r="R370"/>
  <c r="P370"/>
  <c r="BK370"/>
  <c r="J370"/>
  <c r="BE370" s="1"/>
  <c r="BI364"/>
  <c r="BH364"/>
  <c r="BG364"/>
  <c r="BF364"/>
  <c r="T364"/>
  <c r="R364"/>
  <c r="P364"/>
  <c r="BK364"/>
  <c r="J364"/>
  <c r="BE364" s="1"/>
  <c r="BI352"/>
  <c r="BH352"/>
  <c r="BG352"/>
  <c r="BF352"/>
  <c r="T352"/>
  <c r="R352"/>
  <c r="P352"/>
  <c r="BK352"/>
  <c r="J352"/>
  <c r="BE352" s="1"/>
  <c r="BI350"/>
  <c r="BH350"/>
  <c r="BG350"/>
  <c r="BF350"/>
  <c r="T350"/>
  <c r="R350"/>
  <c r="P350"/>
  <c r="BK350"/>
  <c r="J350"/>
  <c r="BE350" s="1"/>
  <c r="BI346"/>
  <c r="BH346"/>
  <c r="BG346"/>
  <c r="BF346"/>
  <c r="T346"/>
  <c r="R346"/>
  <c r="P346"/>
  <c r="BK346"/>
  <c r="J346"/>
  <c r="BE346" s="1"/>
  <c r="BI340"/>
  <c r="BH340"/>
  <c r="BG340"/>
  <c r="BF340"/>
  <c r="T340"/>
  <c r="R340"/>
  <c r="P340"/>
  <c r="BK340"/>
  <c r="J340"/>
  <c r="BE340" s="1"/>
  <c r="BI338"/>
  <c r="BH338"/>
  <c r="BG338"/>
  <c r="BF338"/>
  <c r="T338"/>
  <c r="R338"/>
  <c r="P338"/>
  <c r="BK338"/>
  <c r="J338"/>
  <c r="BE338" s="1"/>
  <c r="BI336"/>
  <c r="BH336"/>
  <c r="BG336"/>
  <c r="BF336"/>
  <c r="T336"/>
  <c r="R336"/>
  <c r="P336"/>
  <c r="BK336"/>
  <c r="J336"/>
  <c r="BE336" s="1"/>
  <c r="BI330"/>
  <c r="BH330"/>
  <c r="BG330"/>
  <c r="BF330"/>
  <c r="T330"/>
  <c r="T329" s="1"/>
  <c r="R330"/>
  <c r="R329" s="1"/>
  <c r="P330"/>
  <c r="P329" s="1"/>
  <c r="BK330"/>
  <c r="BK329" s="1"/>
  <c r="J329" s="1"/>
  <c r="J69" s="1"/>
  <c r="J330"/>
  <c r="BE330"/>
  <c r="BI327"/>
  <c r="BH327"/>
  <c r="BG327"/>
  <c r="BF327"/>
  <c r="T327"/>
  <c r="R327"/>
  <c r="P327"/>
  <c r="BK327"/>
  <c r="J327"/>
  <c r="BE327" s="1"/>
  <c r="BI318"/>
  <c r="BH318"/>
  <c r="BG318"/>
  <c r="BF318"/>
  <c r="T318"/>
  <c r="R318"/>
  <c r="P318"/>
  <c r="BK318"/>
  <c r="J318"/>
  <c r="BE318" s="1"/>
  <c r="BI314"/>
  <c r="BH314"/>
  <c r="BG314"/>
  <c r="BF314"/>
  <c r="T314"/>
  <c r="T313" s="1"/>
  <c r="R314"/>
  <c r="R313" s="1"/>
  <c r="P314"/>
  <c r="P313" s="1"/>
  <c r="BK314"/>
  <c r="BK313" s="1"/>
  <c r="J313" s="1"/>
  <c r="J68" s="1"/>
  <c r="J314"/>
  <c r="BE314"/>
  <c r="BI311"/>
  <c r="BH311"/>
  <c r="BG311"/>
  <c r="BF311"/>
  <c r="T311"/>
  <c r="R311"/>
  <c r="P311"/>
  <c r="BK311"/>
  <c r="J311"/>
  <c r="BE311" s="1"/>
  <c r="BI309"/>
  <c r="BH309"/>
  <c r="BG309"/>
  <c r="BF309"/>
  <c r="T309"/>
  <c r="R309"/>
  <c r="P309"/>
  <c r="BK309"/>
  <c r="J309"/>
  <c r="BE309" s="1"/>
  <c r="BI307"/>
  <c r="BH307"/>
  <c r="BG307"/>
  <c r="BF307"/>
  <c r="T307"/>
  <c r="R307"/>
  <c r="P307"/>
  <c r="BK307"/>
  <c r="J307"/>
  <c r="BE307"/>
  <c r="BI303"/>
  <c r="BH303"/>
  <c r="BG303"/>
  <c r="BF303"/>
  <c r="T303"/>
  <c r="R303"/>
  <c r="P303"/>
  <c r="BK303"/>
  <c r="J303"/>
  <c r="BE303" s="1"/>
  <c r="BI299"/>
  <c r="BH299"/>
  <c r="BG299"/>
  <c r="BF299"/>
  <c r="T299"/>
  <c r="R299"/>
  <c r="P299"/>
  <c r="BK299"/>
  <c r="J299"/>
  <c r="BE299"/>
  <c r="BI295"/>
  <c r="BH295"/>
  <c r="BG295"/>
  <c r="BF295"/>
  <c r="T295"/>
  <c r="R295"/>
  <c r="P295"/>
  <c r="BK295"/>
  <c r="J295"/>
  <c r="BE295" s="1"/>
  <c r="BI291"/>
  <c r="BH291"/>
  <c r="BG291"/>
  <c r="BF291"/>
  <c r="T291"/>
  <c r="T290"/>
  <c r="R291"/>
  <c r="R290" s="1"/>
  <c r="R289" s="1"/>
  <c r="P291"/>
  <c r="P290" s="1"/>
  <c r="BK291"/>
  <c r="BK290"/>
  <c r="J290" s="1"/>
  <c r="J67" s="1"/>
  <c r="J291"/>
  <c r="BE291" s="1"/>
  <c r="BI287"/>
  <c r="BH287"/>
  <c r="BG287"/>
  <c r="BF287"/>
  <c r="T287"/>
  <c r="T286" s="1"/>
  <c r="R287"/>
  <c r="R286"/>
  <c r="P287"/>
  <c r="P286" s="1"/>
  <c r="BK287"/>
  <c r="BK286"/>
  <c r="J286"/>
  <c r="J65" s="1"/>
  <c r="J287"/>
  <c r="BE287"/>
  <c r="BI284"/>
  <c r="BH284"/>
  <c r="BG284"/>
  <c r="BF284"/>
  <c r="T284"/>
  <c r="R284"/>
  <c r="P284"/>
  <c r="BK284"/>
  <c r="J284"/>
  <c r="BE284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76"/>
  <c r="BH276"/>
  <c r="BG276"/>
  <c r="BF276"/>
  <c r="T276"/>
  <c r="T275"/>
  <c r="R276"/>
  <c r="R275"/>
  <c r="P276"/>
  <c r="P275"/>
  <c r="BK276"/>
  <c r="BK275"/>
  <c r="J275" s="1"/>
  <c r="J64" s="1"/>
  <c r="J276"/>
  <c r="BE276"/>
  <c r="BI260"/>
  <c r="BH260"/>
  <c r="BG260"/>
  <c r="BF260"/>
  <c r="T260"/>
  <c r="R260"/>
  <c r="P260"/>
  <c r="BK260"/>
  <c r="J260"/>
  <c r="BE260"/>
  <c r="BI256"/>
  <c r="BH256"/>
  <c r="BG256"/>
  <c r="BF256"/>
  <c r="T256"/>
  <c r="R256"/>
  <c r="P256"/>
  <c r="BK256"/>
  <c r="J256"/>
  <c r="BE256"/>
  <c r="BI252"/>
  <c r="BH252"/>
  <c r="BG252"/>
  <c r="BF252"/>
  <c r="T252"/>
  <c r="R252"/>
  <c r="P252"/>
  <c r="BK252"/>
  <c r="J252"/>
  <c r="BE252"/>
  <c r="BI247"/>
  <c r="BH247"/>
  <c r="BG247"/>
  <c r="BF247"/>
  <c r="T247"/>
  <c r="R247"/>
  <c r="P247"/>
  <c r="BK247"/>
  <c r="J247"/>
  <c r="BE247"/>
  <c r="BI241"/>
  <c r="BH241"/>
  <c r="BG241"/>
  <c r="BF241"/>
  <c r="T241"/>
  <c r="R241"/>
  <c r="P241"/>
  <c r="BK241"/>
  <c r="J241"/>
  <c r="BE241"/>
  <c r="BI238"/>
  <c r="BH238"/>
  <c r="BG238"/>
  <c r="BF238"/>
  <c r="T238"/>
  <c r="R238"/>
  <c r="P238"/>
  <c r="BK238"/>
  <c r="J238"/>
  <c r="BE238"/>
  <c r="BI231"/>
  <c r="BH231"/>
  <c r="BG231"/>
  <c r="BF231"/>
  <c r="T231"/>
  <c r="R231"/>
  <c r="P231"/>
  <c r="BK231"/>
  <c r="J231"/>
  <c r="BE231"/>
  <c r="BI224"/>
  <c r="BH224"/>
  <c r="BG224"/>
  <c r="BF224"/>
  <c r="T224"/>
  <c r="R224"/>
  <c r="P224"/>
  <c r="BK224"/>
  <c r="J224"/>
  <c r="BE224"/>
  <c r="BI220"/>
  <c r="BH220"/>
  <c r="BG220"/>
  <c r="BF220"/>
  <c r="T220"/>
  <c r="R220"/>
  <c r="P220"/>
  <c r="BK220"/>
  <c r="J220"/>
  <c r="BE220"/>
  <c r="BI212"/>
  <c r="BH212"/>
  <c r="BG212"/>
  <c r="BF212"/>
  <c r="T212"/>
  <c r="R212"/>
  <c r="P212"/>
  <c r="BK212"/>
  <c r="J212"/>
  <c r="BE212"/>
  <c r="BI208"/>
  <c r="BH208"/>
  <c r="BG208"/>
  <c r="BF208"/>
  <c r="T208"/>
  <c r="T207"/>
  <c r="R208"/>
  <c r="R207"/>
  <c r="P208"/>
  <c r="P207"/>
  <c r="BK208"/>
  <c r="BK207"/>
  <c r="J207" s="1"/>
  <c r="J63" s="1"/>
  <c r="J208"/>
  <c r="BE208" s="1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5"/>
  <c r="BH195"/>
  <c r="BG195"/>
  <c r="BF195"/>
  <c r="T195"/>
  <c r="R195"/>
  <c r="P195"/>
  <c r="BK195"/>
  <c r="J195"/>
  <c r="BE195"/>
  <c r="BI191"/>
  <c r="BH191"/>
  <c r="BG191"/>
  <c r="BF191"/>
  <c r="T191"/>
  <c r="T190"/>
  <c r="R191"/>
  <c r="R190"/>
  <c r="P191"/>
  <c r="P190"/>
  <c r="BK191"/>
  <c r="BK190"/>
  <c r="J190" s="1"/>
  <c r="J62" s="1"/>
  <c r="J191"/>
  <c r="BE191" s="1"/>
  <c r="BI183"/>
  <c r="BH183"/>
  <c r="BG183"/>
  <c r="BF183"/>
  <c r="T183"/>
  <c r="R183"/>
  <c r="P183"/>
  <c r="BK183"/>
  <c r="J183"/>
  <c r="BE183"/>
  <c r="BI177"/>
  <c r="BH177"/>
  <c r="BG177"/>
  <c r="BF177"/>
  <c r="T177"/>
  <c r="R177"/>
  <c r="P177"/>
  <c r="BK177"/>
  <c r="J177"/>
  <c r="BE177"/>
  <c r="BI168"/>
  <c r="BH168"/>
  <c r="BG168"/>
  <c r="BF168"/>
  <c r="T168"/>
  <c r="R168"/>
  <c r="P168"/>
  <c r="BK168"/>
  <c r="J168"/>
  <c r="BE168"/>
  <c r="BI154"/>
  <c r="BH154"/>
  <c r="BG154"/>
  <c r="BF154"/>
  <c r="T154"/>
  <c r="R154"/>
  <c r="P154"/>
  <c r="BK154"/>
  <c r="J154"/>
  <c r="BE154"/>
  <c r="BI149"/>
  <c r="BH149"/>
  <c r="BG149"/>
  <c r="BF149"/>
  <c r="T149"/>
  <c r="R149"/>
  <c r="P149"/>
  <c r="BK149"/>
  <c r="J149"/>
  <c r="BE149"/>
  <c r="BI136"/>
  <c r="BH136"/>
  <c r="BG136"/>
  <c r="BF136"/>
  <c r="T136"/>
  <c r="R136"/>
  <c r="P136"/>
  <c r="BK136"/>
  <c r="J136"/>
  <c r="BE136"/>
  <c r="BI131"/>
  <c r="BH131"/>
  <c r="BG131"/>
  <c r="BF131"/>
  <c r="T131"/>
  <c r="R131"/>
  <c r="P131"/>
  <c r="BK131"/>
  <c r="J131"/>
  <c r="BE131"/>
  <c r="BI125"/>
  <c r="BH125"/>
  <c r="BG125"/>
  <c r="BF125"/>
  <c r="T125"/>
  <c r="R125"/>
  <c r="P125"/>
  <c r="BK125"/>
  <c r="J125"/>
  <c r="BE125"/>
  <c r="BI120"/>
  <c r="BH120"/>
  <c r="BG120"/>
  <c r="BF120"/>
  <c r="T120"/>
  <c r="R120"/>
  <c r="P120"/>
  <c r="BK120"/>
  <c r="J120"/>
  <c r="BE120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4"/>
  <c r="BH104"/>
  <c r="BG104"/>
  <c r="BF104"/>
  <c r="T104"/>
  <c r="R104"/>
  <c r="P104"/>
  <c r="BK104"/>
  <c r="J104"/>
  <c r="BE104"/>
  <c r="BI96"/>
  <c r="F37"/>
  <c r="BD55" i="1" s="1"/>
  <c r="BD54" s="1"/>
  <c r="W33" s="1"/>
  <c r="BH96" i="2"/>
  <c r="F36" s="1"/>
  <c r="BC55" i="1" s="1"/>
  <c r="BC54" s="1"/>
  <c r="BG96" i="2"/>
  <c r="F35"/>
  <c r="BB55" i="1" s="1"/>
  <c r="BB54" s="1"/>
  <c r="BF96" i="2"/>
  <c r="F34" s="1"/>
  <c r="BA55" i="1" s="1"/>
  <c r="BA54" s="1"/>
  <c r="T96" i="2"/>
  <c r="T95"/>
  <c r="T94" s="1"/>
  <c r="R96"/>
  <c r="R95"/>
  <c r="R94" s="1"/>
  <c r="P96"/>
  <c r="P95"/>
  <c r="BK96"/>
  <c r="BK95" s="1"/>
  <c r="J96"/>
  <c r="BE96" s="1"/>
  <c r="J90"/>
  <c r="J89"/>
  <c r="F89"/>
  <c r="F87"/>
  <c r="E85"/>
  <c r="J55"/>
  <c r="J54"/>
  <c r="F54"/>
  <c r="F52"/>
  <c r="E50"/>
  <c r="J18"/>
  <c r="E18"/>
  <c r="F90" s="1"/>
  <c r="F55"/>
  <c r="J17"/>
  <c r="J12"/>
  <c r="J87" s="1"/>
  <c r="J52"/>
  <c r="E7"/>
  <c r="E48" s="1"/>
  <c r="E83"/>
  <c r="AS54" i="1"/>
  <c r="L50"/>
  <c r="AM50"/>
  <c r="AM49"/>
  <c r="L49"/>
  <c r="AM47"/>
  <c r="L47"/>
  <c r="L45"/>
  <c r="L44"/>
  <c r="W32" l="1"/>
  <c r="AY54"/>
  <c r="J81" i="4"/>
  <c r="J60" s="1"/>
  <c r="BK80"/>
  <c r="J80" s="1"/>
  <c r="P94" i="2"/>
  <c r="P93" s="1"/>
  <c r="AU55" i="1" s="1"/>
  <c r="AU54" s="1"/>
  <c r="P289" i="2"/>
  <c r="T86" i="3"/>
  <c r="BK85" i="6"/>
  <c r="W31" i="1"/>
  <c r="AX54"/>
  <c r="BK87" i="3"/>
  <c r="J88"/>
  <c r="J61" s="1"/>
  <c r="J33" i="4"/>
  <c r="AV57" i="1" s="1"/>
  <c r="AT57" s="1"/>
  <c r="F33" i="4"/>
  <c r="AZ57" i="1" s="1"/>
  <c r="J33" i="6"/>
  <c r="AV59" i="1" s="1"/>
  <c r="AT59" s="1"/>
  <c r="F33" i="6"/>
  <c r="AZ59" i="1" s="1"/>
  <c r="J33" i="2"/>
  <c r="AV55" i="1" s="1"/>
  <c r="F33" i="2"/>
  <c r="AZ55" i="1" s="1"/>
  <c r="AZ54" s="1"/>
  <c r="AW54"/>
  <c r="AK30" s="1"/>
  <c r="W30"/>
  <c r="J33" i="3"/>
  <c r="AV56" i="1" s="1"/>
  <c r="F33" i="3"/>
  <c r="AZ56" i="1" s="1"/>
  <c r="BK80" i="5"/>
  <c r="J80" s="1"/>
  <c r="J81"/>
  <c r="J60" s="1"/>
  <c r="R93" i="2"/>
  <c r="T289"/>
  <c r="T93" s="1"/>
  <c r="R86" i="3"/>
  <c r="BK94" i="2"/>
  <c r="J95"/>
  <c r="J61" s="1"/>
  <c r="BK105" i="3"/>
  <c r="J105" s="1"/>
  <c r="J63" s="1"/>
  <c r="J106"/>
  <c r="J64" s="1"/>
  <c r="F33" i="5"/>
  <c r="AZ58" i="1" s="1"/>
  <c r="J33" i="5"/>
  <c r="AV58" i="1" s="1"/>
  <c r="AT58" s="1"/>
  <c r="J34" i="2"/>
  <c r="AW55" i="1" s="1"/>
  <c r="BK289" i="2"/>
  <c r="J289" s="1"/>
  <c r="J66" s="1"/>
  <c r="E48" i="3"/>
  <c r="F55"/>
  <c r="E70" i="4"/>
  <c r="E74" i="6"/>
  <c r="J86"/>
  <c r="J61" s="1"/>
  <c r="J34" i="3"/>
  <c r="AW56" i="1" s="1"/>
  <c r="BK93" i="2" l="1"/>
  <c r="J93" s="1"/>
  <c r="J94"/>
  <c r="J60" s="1"/>
  <c r="BK84" i="6"/>
  <c r="J84" s="1"/>
  <c r="J85"/>
  <c r="J60" s="1"/>
  <c r="AT55" i="1"/>
  <c r="W29"/>
  <c r="AV54"/>
  <c r="J30" i="5"/>
  <c r="J59"/>
  <c r="BK86" i="3"/>
  <c r="J86" s="1"/>
  <c r="J87"/>
  <c r="J60" s="1"/>
  <c r="J30" i="4"/>
  <c r="J59"/>
  <c r="AT56" i="1"/>
  <c r="J30" i="2" l="1"/>
  <c r="J59"/>
  <c r="J30" i="3"/>
  <c r="J59"/>
  <c r="AT54" i="1"/>
  <c r="AK29"/>
  <c r="J30" i="6"/>
  <c r="J59"/>
  <c r="J39" i="4"/>
  <c r="AG57" i="1"/>
  <c r="AN57" s="1"/>
  <c r="AG58"/>
  <c r="AN58" s="1"/>
  <c r="J39" i="5"/>
  <c r="AG55" i="1" l="1"/>
  <c r="J39" i="2"/>
  <c r="AG59" i="1"/>
  <c r="AN59" s="1"/>
  <c r="J39" i="6"/>
  <c r="AG56" i="1"/>
  <c r="AN56" s="1"/>
  <c r="J39" i="3"/>
  <c r="AG54" i="1" l="1"/>
  <c r="AN55"/>
  <c r="AN54" l="1"/>
  <c r="AK26"/>
  <c r="AK35" s="1"/>
</calcChain>
</file>

<file path=xl/sharedStrings.xml><?xml version="1.0" encoding="utf-8"?>
<sst xmlns="http://schemas.openxmlformats.org/spreadsheetml/2006/main" count="5580" uniqueCount="862">
  <si>
    <t>Export Komplet</t>
  </si>
  <si>
    <t>VZ</t>
  </si>
  <si>
    <t>2.0</t>
  </si>
  <si>
    <t>ZAMOK</t>
  </si>
  <si>
    <t>False</t>
  </si>
  <si>
    <t>{5112b380-dae6-418d-9e64-cc1ec831df3a}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</si>
  <si>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</si>
  <si>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</si>
  <si>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</si>
  <si>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</si>
  <si>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</si>
  <si>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</si>
  <si>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</si>
  <si>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</si>
  <si>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TV19-012-STzmA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</si>
  <si>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</si>
  <si>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</si>
  <si>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a modernizace učeben ZŠ KV - 1.máje,  KV - Stavební část</t>
  </si>
  <si>
    <t>KSO:</t>
  </si>
  <si>
    <t>801 32</t>
  </si>
  <si>
    <t>CC-CZ:</t>
  </si>
  <si>
    <t>zak.č.9141-25</t>
  </si>
  <si>
    <t>Místo:</t>
  </si>
  <si>
    <t>Karlovy Vary</t>
  </si>
  <si>
    <t>Datum:</t>
  </si>
  <si>
    <t>4. 6. 2019</t>
  </si>
  <si>
    <t>Zadavatel:</t>
  </si>
  <si>
    <t>IČ:</t>
  </si>
  <si>
    <t/>
  </si>
  <si>
    <t>Statutární město Karlovy Vary</t>
  </si>
  <si>
    <t>DIČ:</t>
  </si>
  <si>
    <t>Uchazeč:</t>
  </si>
  <si>
    <t>Vyplň údaj</t>
  </si>
  <si>
    <t>Projektant:</t>
  </si>
  <si>
    <t>BPO spol. s r.o.,Lidická 1239,36317 OSTROV</t>
  </si>
  <si>
    <t>True</t>
  </si>
  <si>
    <t>Zpracovatel:</t>
  </si>
  <si>
    <t>Tomanová Ing.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</si>
  <si>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</si>
  <si>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</si>
  <si>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</si>
  <si>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</si>
  <si>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</si>
  <si>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</si>
  <si>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</si>
  <si>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</si>
  <si>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</si>
  <si>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</si>
  <si>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</si>
  <si>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</si>
  <si>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</si>
  <si>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</si>
  <si>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</si>
  <si>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</si>
  <si>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</si>
  <si>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</si>
  <si>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</si>
  <si>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</si>
  <si>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</si>
  <si>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</si>
  <si>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</si>
  <si>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</si>
  <si>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</si>
  <si>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</si>
  <si>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</si>
  <si>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</si>
  <si>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</si>
  <si>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</si>
  <si>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</si>
  <si>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</si>
  <si>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</si>
  <si>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</si>
  <si>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</si>
  <si>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</si>
  <si>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</si>
  <si>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</si>
  <si>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</si>
  <si>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</si>
  <si>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</si>
  <si>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</si>
  <si>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Architektonické a stavební řešení</t>
  </si>
  <si>
    <t>STA</t>
  </si>
  <si>
    <t>1</t>
  </si>
  <si>
    <t>{8531f4d5-aa24-4ef9-9415-f4bf0b694754}</t>
  </si>
  <si>
    <t>2</t>
  </si>
  <si>
    <t>B</t>
  </si>
  <si>
    <t>ZTI</t>
  </si>
  <si>
    <t>{827c09d2-cda0-4497-bb20-e5bdb89bfed3}</t>
  </si>
  <si>
    <t>C</t>
  </si>
  <si>
    <t>Silnoproud</t>
  </si>
  <si>
    <t>{c49f875a-c452-45eb-ac3e-02d86e520dc3}</t>
  </si>
  <si>
    <t>Slaboproud</t>
  </si>
  <si>
    <t>{ba897eda-38c2-4906-82bd-22455765ec60}</t>
  </si>
  <si>
    <t>F</t>
  </si>
  <si>
    <t>VRN</t>
  </si>
  <si>
    <t>{b2e36654-dc39-407f-94ef-c2590ff9215d}</t>
  </si>
  <si>
    <t>KRYCÍ LIST SOUPISU PRACÍ</t>
  </si>
  <si>
    <t>Objekt:</t>
  </si>
  <si>
    <t>A - Architektonické a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</si>
  <si>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</si>
  <si>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</si>
  <si>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</si>
  <si>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</si>
  <si>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</si>
  <si>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</si>
  <si>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</si>
  <si>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</si>
  <si>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</si>
  <si>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</si>
  <si>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</si>
  <si>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</si>
  <si>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</si>
  <si>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</si>
  <si>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</si>
  <si>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</si>
  <si>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</si>
  <si>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</si>
  <si>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</si>
  <si>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</si>
  <si>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</si>
  <si>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</si>
  <si>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</si>
  <si>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</si>
  <si>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</si>
  <si>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</si>
  <si>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</si>
  <si>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</si>
  <si>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</si>
  <si>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</si>
  <si>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</si>
  <si>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</si>
  <si>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</si>
  <si>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</si>
  <si>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</si>
  <si>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</si>
  <si>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</si>
  <si>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619991011</t>
  </si>
  <si>
    <t>Obalení konstrukcí a prvků fólií přilepenou lepící páskou</t>
  </si>
  <si>
    <t>m2</t>
  </si>
  <si>
    <t>CS ÚRS 2019 01</t>
  </si>
  <si>
    <t>4</t>
  </si>
  <si>
    <t>1590604230</t>
  </si>
  <si>
    <t>PP</t>
  </si>
  <si>
    <t>Zakrytí vnitřních ploch před znečištěním včetně pozdějšího odkrytí konstrukcí a prvků obalením fólií a přelepením páskou</t>
  </si>
  <si>
    <t>VV</t>
  </si>
  <si>
    <t>okna</t>
  </si>
  <si>
    <t>1,26*3,54*5</t>
  </si>
  <si>
    <t>dveře</t>
  </si>
  <si>
    <t>1,4*2,62</t>
  </si>
  <si>
    <t>0,03</t>
  </si>
  <si>
    <t>Součet</t>
  </si>
  <si>
    <t>612325302</t>
  </si>
  <si>
    <t>Vápenocementová štuková omítka ostění nebo nadpraží</t>
  </si>
  <si>
    <t>2082050074</t>
  </si>
  <si>
    <t>Vápenocementová omítka ostění nebo nadpraží štuková</t>
  </si>
  <si>
    <t>u dveří D1</t>
  </si>
  <si>
    <t>0,4*(1,4+2,62*2)</t>
  </si>
  <si>
    <t>0,3*(2,62*2+2,0)</t>
  </si>
  <si>
    <t>0,172</t>
  </si>
  <si>
    <t>3</t>
  </si>
  <si>
    <t>63932000R</t>
  </si>
  <si>
    <t>Vyrovnání betonové podlahy cementovou stěrkou tloušťky 20-30 mm</t>
  </si>
  <si>
    <t>-1968287839</t>
  </si>
  <si>
    <t>spára v podlaze nového otvoru pro dveře D1</t>
  </si>
  <si>
    <t>1,4*0,1</t>
  </si>
  <si>
    <t>612321121</t>
  </si>
  <si>
    <t>Vápenocementová omítka hladká jednovrstvá vnitřních stěn nanášená ručně</t>
  </si>
  <si>
    <t>2075665915</t>
  </si>
  <si>
    <t>Omítka vápenocementová vnitřních ploch nanášená ručně jednovrstvá, tloušťky do 10 mm hladká svislých konstrukcí stěn</t>
  </si>
  <si>
    <t>vyrovnání podkladu keramického obkladu VC omítkou tl. 20 mm</t>
  </si>
  <si>
    <t>dle pol.781474117</t>
  </si>
  <si>
    <t>3,6</t>
  </si>
  <si>
    <t>5</t>
  </si>
  <si>
    <t>612321191</t>
  </si>
  <si>
    <t>Příplatek k vápenocementové omítce vnitřních stěn za každých dalších 5 mm tloušťky ručně</t>
  </si>
  <si>
    <t>-915632894</t>
  </si>
  <si>
    <t>Omítka vápenocementová vnitřních ploch nanášená ručně Příplatek k cenám za každých dalších i započatých 5 mm tloušťky omítky přes 10 mm stěn</t>
  </si>
  <si>
    <t>dle pol.612321121</t>
  </si>
  <si>
    <t>3,6*2</t>
  </si>
  <si>
    <t>611321141</t>
  </si>
  <si>
    <t>Vápenocementová omítka štuková dvouvrstvá vnitřních stropů rovných nanášená ručně</t>
  </si>
  <si>
    <t>1749159184</t>
  </si>
  <si>
    <t>Omítka vápenocementová vnitřních ploch nanášená ručně dvouvrstvá, tloušťky jádrové omítky do 10 mm a tloušťky štuku do 3 mm štuková vodorovných konstrukcí stropů rovných</t>
  </si>
  <si>
    <t>dle TZ oprava stávajících omítek - 20% plochy - celková tl. 20 mm</t>
  </si>
  <si>
    <t>7,5*10,1*0,2</t>
  </si>
  <si>
    <t>0,85</t>
  </si>
  <si>
    <t>7</t>
  </si>
  <si>
    <t>611321191</t>
  </si>
  <si>
    <t>Příplatek k vápenocementové omítce vnitřních stropů za každých dalších 5 mm tloušťky ručně</t>
  </si>
  <si>
    <t>385237301</t>
  </si>
  <si>
    <t>Omítka vápenocementová vnitřních ploch nanášená ručně Příplatek k cenám za každých dalších i započatých 5 mm tloušťky omítky přes 10 mm stropů</t>
  </si>
  <si>
    <t>dle pol.611321141</t>
  </si>
  <si>
    <t>16,0*2</t>
  </si>
  <si>
    <t>8</t>
  </si>
  <si>
    <t>612321141</t>
  </si>
  <si>
    <t>Vápenocementová omítka štuková dvouvrstvá vnitřních stěn nanášená ručně</t>
  </si>
  <si>
    <t>198033323</t>
  </si>
  <si>
    <t>Omítka vápenocementová vnitřních ploch nanášená ručně dvouvrstvá, tloušťky jádrové omítky do 10 mm a tloušťky štuku do 3 mm štuková svislých konstrukcí stěn</t>
  </si>
  <si>
    <t>3,8*(7,5+10,1)*2</t>
  </si>
  <si>
    <t>0,15*(1,26+3,54*2)*5</t>
  </si>
  <si>
    <t>-(1,4*2,62+1,26*3,54*5)</t>
  </si>
  <si>
    <t>na chodbě</t>
  </si>
  <si>
    <t>4,0</t>
  </si>
  <si>
    <t>118,45*0,01+0,77</t>
  </si>
  <si>
    <t>Mezisoučet A - 100% plochy</t>
  </si>
  <si>
    <t>z toho 20%</t>
  </si>
  <si>
    <t>120,0*0,2</t>
  </si>
  <si>
    <t>Mezisoučet B - 20% plochy</t>
  </si>
  <si>
    <t>9</t>
  </si>
  <si>
    <t>1609095843</t>
  </si>
  <si>
    <t>dle pol.612321141</t>
  </si>
  <si>
    <t>24,0*2</t>
  </si>
  <si>
    <t>10</t>
  </si>
  <si>
    <t>612311131</t>
  </si>
  <si>
    <t>Potažení vnitřních stěn vápenným štukem tloušťky do 3 mm</t>
  </si>
  <si>
    <t>402562791</t>
  </si>
  <si>
    <t>Potažení vnitřních ploch štukem tloušťky do 3 mm svislých konstrukcí stěn</t>
  </si>
  <si>
    <t>poškozená oškrábaná místa stěn</t>
  </si>
  <si>
    <t>nový štuk proveden na cca 20% ploch stěn</t>
  </si>
  <si>
    <t>z toho 50%</t>
  </si>
  <si>
    <t>120,*0,2</t>
  </si>
  <si>
    <t>Mezisoučet B - 50% plochy</t>
  </si>
  <si>
    <t>11</t>
  </si>
  <si>
    <t>611311131</t>
  </si>
  <si>
    <t>Potažení vnitřních rovných stropů vápenným štukem tloušťky do 3 mm</t>
  </si>
  <si>
    <t>1463350470</t>
  </si>
  <si>
    <t>Potažení vnitřních ploch štukem tloušťky do 3 mm vodorovných konstrukcí stropů rovných</t>
  </si>
  <si>
    <t>poškozená  místa stropu - cca 20% plochy - odlupující se místa</t>
  </si>
  <si>
    <t>strop</t>
  </si>
  <si>
    <t>7,5*10,1+0,25</t>
  </si>
  <si>
    <t>76,0*0,2+0,8</t>
  </si>
  <si>
    <t>12</t>
  </si>
  <si>
    <t>634112113</t>
  </si>
  <si>
    <t>Obvodová dilatace podlahovým páskem z pěnového PE mezi stěnou a mazaninou nebo potěrem v 80 mm</t>
  </si>
  <si>
    <t>m</t>
  </si>
  <si>
    <t>383866605</t>
  </si>
  <si>
    <t>Obvodová dilatace mezi stěnou a mazaninou nebo potěrem podlahovým páskem z pěnového PE tl. do 10 mm, výšky 80 mm</t>
  </si>
  <si>
    <t>separační páska podél stěn</t>
  </si>
  <si>
    <t>(7,5+10,1+0,15*5)*2</t>
  </si>
  <si>
    <t>0,3</t>
  </si>
  <si>
    <t>13</t>
  </si>
  <si>
    <t>642942221</t>
  </si>
  <si>
    <t>Osazování zárubní nebo rámů dveřních kovových do 4 m2 na MC</t>
  </si>
  <si>
    <t>kus</t>
  </si>
  <si>
    <t>1015228026</t>
  </si>
  <si>
    <t>Osazování zárubní nebo rámů kovových dveřních lisovaných nebo z úhelníků bez dveřních křídel na cementovou maltu, plochy otvoru přes 2,5 do 4,5 m2</t>
  </si>
  <si>
    <t>dveře D1</t>
  </si>
  <si>
    <t>Poznámka :</t>
  </si>
  <si>
    <t xml:space="preserve">dodávka zárubně je vykázána společně </t>
  </si>
  <si>
    <t>s dveřmi D1 v odd.766 - pol.6110010R</t>
  </si>
  <si>
    <t>Ostatní konstrukce a práce, bourání</t>
  </si>
  <si>
    <t>14</t>
  </si>
  <si>
    <t>949101112</t>
  </si>
  <si>
    <t>Lešení pomocné pro objekty pozemních staveb s lešeňovou podlahou v do 3,5 m zatížení do 150 kg/m2</t>
  </si>
  <si>
    <t>666998362</t>
  </si>
  <si>
    <t>Lešení pomocné pracovní pro objekty pozemních staveb pro zatížení do 150 kg/m2, o výšce lešeňové podlahy přes 1,9 do 3,5 m</t>
  </si>
  <si>
    <t>pro práce v učebně u vstupu</t>
  </si>
  <si>
    <t>952901111</t>
  </si>
  <si>
    <t>Vyčištění budov bytové a občanské výstavby při výšce podlaží do 4 m</t>
  </si>
  <si>
    <t>1555060490</t>
  </si>
  <si>
    <t>Vyčištění budov nebo objektů před předáním do užívání budov bytové nebo občanské výstavby, světlé výšky podlaží do 4 m</t>
  </si>
  <si>
    <t>7,5*10,1+0,15*1,26*5</t>
  </si>
  <si>
    <t>chodba za bouranými dveřmí</t>
  </si>
  <si>
    <t>5,305</t>
  </si>
  <si>
    <t>16</t>
  </si>
  <si>
    <t>95500015R</t>
  </si>
  <si>
    <t>Kontrola a odpojení všech instalací v místě bourání a provádění stavebních prací</t>
  </si>
  <si>
    <t>-1449607638</t>
  </si>
  <si>
    <t>17</t>
  </si>
  <si>
    <t>95500020R</t>
  </si>
  <si>
    <t>Vybourání prostupů pro jednotlivé profese a jejich utěsnění</t>
  </si>
  <si>
    <t>605198526</t>
  </si>
  <si>
    <t>předpoklad (velikost zprůměrována do DN 150 mm) :</t>
  </si>
  <si>
    <t>96</t>
  </si>
  <si>
    <t>Bourání konstrukcí</t>
  </si>
  <si>
    <t>18</t>
  </si>
  <si>
    <t>962081131</t>
  </si>
  <si>
    <t>Bourání příček ze skleněných tvárnic tl do 100 mm</t>
  </si>
  <si>
    <t>173193900</t>
  </si>
  <si>
    <t>Bourání zdiva příček nebo vybourání otvorů ze skleněných tvárnic, tl. do 100 mm</t>
  </si>
  <si>
    <t>nadsvětlích stávajících vstupních dveří</t>
  </si>
  <si>
    <t>0,6*1,0</t>
  </si>
  <si>
    <t>19</t>
  </si>
  <si>
    <t>967031132</t>
  </si>
  <si>
    <t>Přisekání rovných ostění v cihelném zdivu na MV nebo MVC</t>
  </si>
  <si>
    <t>501793476</t>
  </si>
  <si>
    <t>Přisekání (špicování) plošné nebo rovných ostění zdiva z cihel pálených rovných ostění, bez odstupu, po hrubém vybourání otvorů, na maltu vápennou nebo vápenocementovou</t>
  </si>
  <si>
    <t>po vybourání vstupních dveří + otvoru</t>
  </si>
  <si>
    <t>0,1*(1,4+2,62*2)</t>
  </si>
  <si>
    <t>po vybourání DSK příčky</t>
  </si>
  <si>
    <t>0,1*(3,8*2+7,5)</t>
  </si>
  <si>
    <t>0,326</t>
  </si>
  <si>
    <t>20</t>
  </si>
  <si>
    <t>971033621</t>
  </si>
  <si>
    <t>Vybourání otvorů ve zdivu cihelném pl do 4 m2 na MVC nebo MV tl do 100 mm</t>
  </si>
  <si>
    <t>834922041</t>
  </si>
  <si>
    <t>Vybourání otvorů ve zdivu základovém nebo nadzákladovém z cihel, tvárnic, příčkovek z cihel pálených na maltu vápennou nebo vápenocementovou plochy do 4 m2, tl. do 100 mm</t>
  </si>
  <si>
    <t>rozšíření otvoru u vstupních dveří</t>
  </si>
  <si>
    <t>0,5*2,62+0,09</t>
  </si>
  <si>
    <t>968072455</t>
  </si>
  <si>
    <t>Vybourání kovových dveřních zárubní pl do 2 m2</t>
  </si>
  <si>
    <t>777939689</t>
  </si>
  <si>
    <t>Vybourání kovových rámů oken s křídly, dveřních zárubní, vrat, stěn, ostění nebo obkladů dveřních zárubní, plochy do 2 m2</t>
  </si>
  <si>
    <t xml:space="preserve">vstupní dveře </t>
  </si>
  <si>
    <t>0,9*2,0</t>
  </si>
  <si>
    <t>dveře v SDK příčce</t>
  </si>
  <si>
    <t>0,8*2,0</t>
  </si>
  <si>
    <t>22</t>
  </si>
  <si>
    <t>766691914</t>
  </si>
  <si>
    <t>Vyvěšení nebo zavěšení dřevěných křídel dveří pl do 2 m2</t>
  </si>
  <si>
    <t>2118684291</t>
  </si>
  <si>
    <t>Ostatní práce vyvěšení nebo zavěšení křídel s případným uložením a opětovným zavěšením po provedení stavebních změn dřevěných dveřních, plochy do 2 m2</t>
  </si>
  <si>
    <t>23</t>
  </si>
  <si>
    <t>763111812</t>
  </si>
  <si>
    <t>Demontáž SDK příčky s jednoduchou ocelovou nosnou konstrukcí opláštění dvojité</t>
  </si>
  <si>
    <t>1255089154</t>
  </si>
  <si>
    <t>Demontáž příček ze sádrokartonových desek s nosnou konstrukcí z ocelových profilů jednoduchých, opláštění dvojité</t>
  </si>
  <si>
    <t>3,8*7,5-0,8*2,0+0,1</t>
  </si>
  <si>
    <t>24</t>
  </si>
  <si>
    <t>776201812</t>
  </si>
  <si>
    <t>Demontáž lepených povlakových podlah s podložkou ručně</t>
  </si>
  <si>
    <t>1029733531</t>
  </si>
  <si>
    <t>Demontáž povlakových podlahovin lepených ručně s podložkou</t>
  </si>
  <si>
    <t>stávající PVC</t>
  </si>
  <si>
    <t>0,305</t>
  </si>
  <si>
    <t>25</t>
  </si>
  <si>
    <t>776410811</t>
  </si>
  <si>
    <t>Odstranění soklíků a lišt pryžových nebo plastových</t>
  </si>
  <si>
    <t>1144229433</t>
  </si>
  <si>
    <t>Demontáž soklíků nebo lišt pryžových nebo plastových</t>
  </si>
  <si>
    <t>7,5*4+2,0*2+8,0*2+0,15*10</t>
  </si>
  <si>
    <t>-0,8*2-0,9</t>
  </si>
  <si>
    <t>26</t>
  </si>
  <si>
    <t>781471810</t>
  </si>
  <si>
    <t>Demontáž obkladů z obkladaček keramických kladených do malty</t>
  </si>
  <si>
    <t>547052726</t>
  </si>
  <si>
    <t>Demontáž obkladů z dlaždic keramických kladených do malty</t>
  </si>
  <si>
    <t>stávající obklad kolem umyvadla</t>
  </si>
  <si>
    <t>1,6*2,0</t>
  </si>
  <si>
    <t>27</t>
  </si>
  <si>
    <t>78666000R</t>
  </si>
  <si>
    <t>Demontáž stíních a zatemňovacích okenních rolet velikost cca 1,65 x 2,7 m (š x v)</t>
  </si>
  <si>
    <t>1117481349</t>
  </si>
  <si>
    <t>stávající rolety</t>
  </si>
  <si>
    <t>28</t>
  </si>
  <si>
    <t>784121003</t>
  </si>
  <si>
    <t>Oškrabání malby v mísnostech výšky do 5,00 m</t>
  </si>
  <si>
    <t>2136062807</t>
  </si>
  <si>
    <t>Oškrabání malby v místnostech výšky přes 3,80 do 5,00 m</t>
  </si>
  <si>
    <t>poškozená  místa stěn - cca 20% ploch stěn - odlupující se místa</t>
  </si>
  <si>
    <t>196,0*0,2+0,8</t>
  </si>
  <si>
    <t>997</t>
  </si>
  <si>
    <t>Přesun sutě</t>
  </si>
  <si>
    <t>29</t>
  </si>
  <si>
    <t>997013153</t>
  </si>
  <si>
    <t>Vnitrostaveništní doprava suti a vybouraných hmot pro budovy v do 12 m s omezením mechanizace</t>
  </si>
  <si>
    <t>t</t>
  </si>
  <si>
    <t>-1079137438</t>
  </si>
  <si>
    <t>Vnitrostaveništní doprava suti a vybouraných hmot vodorovně do 50 m svisle s omezením mechanizace pro budovy a haly výšky přes 9 do 12 m</t>
  </si>
  <si>
    <t>30</t>
  </si>
  <si>
    <t>997013501</t>
  </si>
  <si>
    <t>Odvoz suti a vybouraných hmot na skládku nebo meziskládku do 1 km se složením</t>
  </si>
  <si>
    <t>229404339</t>
  </si>
  <si>
    <t>Odvoz suti a vybouraných hmot na skládku nebo meziskládku se složením, na vzdálenost do 1 km</t>
  </si>
  <si>
    <t>31</t>
  </si>
  <si>
    <t>997013509</t>
  </si>
  <si>
    <t>Příplatek k odvozu suti a vybouraných hmot na skládku ZKD 1 km přes 1 km</t>
  </si>
  <si>
    <t>-812168270</t>
  </si>
  <si>
    <t>Odvoz suti a vybouraných hmot na skládku nebo meziskládku se složením, na vzdálenost Příplatek k ceně za každý další i započatý 1 km přes 1 km</t>
  </si>
  <si>
    <t>celkem 12 km</t>
  </si>
  <si>
    <t>2,784*(12-1)</t>
  </si>
  <si>
    <t>32</t>
  </si>
  <si>
    <t>997013831</t>
  </si>
  <si>
    <t>Poplatek za uložení na skládce (skládkovné) stavebního odpadu směsného kód odpadu 170 904</t>
  </si>
  <si>
    <t>451989604</t>
  </si>
  <si>
    <t>Poplatek za uložení stavebního odpadu na skládce (skládkovné) směsného stavebního a demoličního zatříděného do Katalogu odpadů pod kódem 170 904</t>
  </si>
  <si>
    <t>998</t>
  </si>
  <si>
    <t>Přesun hmot</t>
  </si>
  <si>
    <t>33</t>
  </si>
  <si>
    <t>998011001</t>
  </si>
  <si>
    <t>Přesun hmot pro budovy zděné v do 6 m</t>
  </si>
  <si>
    <t>-1680526269</t>
  </si>
  <si>
    <t>Přesun hmot pro budovy občanské výstavby, bydlení, výrobu a služby s nosnou svislou konstrukcí zděnou z cihel, tvárnic nebo kamene vodorovná dopravní vzdálenost do 100 m pro budovy výšky do 6 m</t>
  </si>
  <si>
    <t>PSV</t>
  </si>
  <si>
    <t>Práce a dodávky PSV</t>
  </si>
  <si>
    <t>766</t>
  </si>
  <si>
    <t>Konstrukce truhlářské</t>
  </si>
  <si>
    <t>34</t>
  </si>
  <si>
    <t>766811115</t>
  </si>
  <si>
    <t>Montáž korpusu kuchyňských skříněk spodních na nožičky šířky do 600 mm</t>
  </si>
  <si>
    <t>1348177689</t>
  </si>
  <si>
    <t>Montáž kuchyňských linek korpusu spodních skříněk na nožičky (včetně vyrovnání), šířky jednoho dílu do 600 mm</t>
  </si>
  <si>
    <t>srovnatelně na sokl</t>
  </si>
  <si>
    <t>35</t>
  </si>
  <si>
    <t>766811116</t>
  </si>
  <si>
    <t>Montáž korpusu kuchyňských skříněk spodních na nožičky šířky do 1200 mm</t>
  </si>
  <si>
    <t>-1730470735</t>
  </si>
  <si>
    <t>Montáž kuchyňských linek korpusu spodních skříněk na nožičky (včetně vyrovnání), šířky jednoho dílu přes 600 do 1200 mm</t>
  </si>
  <si>
    <t>36</t>
  </si>
  <si>
    <t>M</t>
  </si>
  <si>
    <t>76600010R</t>
  </si>
  <si>
    <t>skříňka spodní laminovaná výšky 800, hl. cca 520 délky cca1200 mm, dvoudvéřová vč.soklové části</t>
  </si>
  <si>
    <t>1521687632</t>
  </si>
  <si>
    <t>skříňka spodní laminovaná výšky 800, hl. cca 520 délky cca1200 mm, dvoudvéřová vč. soklové části</t>
  </si>
  <si>
    <t xml:space="preserve"> dodávka k pol.766811116</t>
  </si>
  <si>
    <t>37</t>
  </si>
  <si>
    <t>76600020R</t>
  </si>
  <si>
    <t>skříňka spodní boční jednodvéřová laminovaná výšky 800 mm, hl. cca 520 mm délky  cca 520 mm s pracovní deskou vč. soklové části</t>
  </si>
  <si>
    <t>1292279337</t>
  </si>
  <si>
    <t xml:space="preserve"> dodávka k pol.766811115</t>
  </si>
  <si>
    <t>38</t>
  </si>
  <si>
    <t>76601100R</t>
  </si>
  <si>
    <t>Těsnící soklová lišta - montáž, dodávka, doprava</t>
  </si>
  <si>
    <t>-366055450</t>
  </si>
  <si>
    <t>39</t>
  </si>
  <si>
    <t>76601200R</t>
  </si>
  <si>
    <t>Těsnící lišta u stěny - montáž, dodávka, doprava</t>
  </si>
  <si>
    <t>217324785</t>
  </si>
  <si>
    <t>40</t>
  </si>
  <si>
    <t>998766101</t>
  </si>
  <si>
    <t>Přesun hmot tonážní pro konstrukce truhlářské v objektech v do 6 m</t>
  </si>
  <si>
    <t>2074355425</t>
  </si>
  <si>
    <t>Přesun hmot pro konstrukce truhlářské stanovený z hmotnosti přesunovaného materiálu vodorovná dopravní vzdálenost do 50 m v objektech výšky do 6 m</t>
  </si>
  <si>
    <t>767</t>
  </si>
  <si>
    <t>Konstrukce zámečnické</t>
  </si>
  <si>
    <t>41</t>
  </si>
  <si>
    <t>767640114</t>
  </si>
  <si>
    <t>Montáž dveří ocelových vchodových jednokřídlových s pevným bočním dílem a nadsvětlíkem</t>
  </si>
  <si>
    <t>1175067395</t>
  </si>
  <si>
    <t>Montáž dveří ocelových vchodových jednokřídlových s pevným bočním dílem a nadsvětlíkem</t>
  </si>
  <si>
    <t>dveře D1 - bez montáže rámu (vykázáno v odd.6)</t>
  </si>
  <si>
    <t>42</t>
  </si>
  <si>
    <t>55500010R</t>
  </si>
  <si>
    <t>D1 - dveře do dílny jednokřídlové s proskleným nadsvětlíkem a boční pevnou částí vel. 900+500/2000+620 mm (š/v) - Al rámy práškově lakované,dveřní a boční výplň DTD povrch HPL, nadsvětlík jednoduché zasklení bezpeč,sklem tř.32 + kování, akusticé 32 dB</t>
  </si>
  <si>
    <t>-434229438</t>
  </si>
  <si>
    <t>D1 - dveře do dílny jednokřídlové s proskleným nadsvětlíkem a boční pevnou částí vel. 900+500/2000+620 mm (š/v) - vč. Al rámu práškově lakovaného, dveřní a boční výplň DTD povrch HPL, nadsvětlík jednoduché zasklení bezpeč,sklem tř.32 + kování, akusticé 32 dB</t>
  </si>
  <si>
    <t>dodávka, doprava k pol.767640114+642945112(odd.6)</t>
  </si>
  <si>
    <t>kování rozetové klika/klika, zámek vložkový</t>
  </si>
  <si>
    <t>celá výplň s akustickou izolací 32 dB</t>
  </si>
  <si>
    <t>komplet dveře D1</t>
  </si>
  <si>
    <t>Před výrobou ověřit rozměry na stavbě.</t>
  </si>
  <si>
    <t>43</t>
  </si>
  <si>
    <t>998767101</t>
  </si>
  <si>
    <t>Přesun hmot tonážní pro zámečnické konstrukce v objektech v do 6 m</t>
  </si>
  <si>
    <t>1633327615</t>
  </si>
  <si>
    <t>Přesun hmot pro zámečnické konstrukce stanovený z hmotnosti přesunovaného materiálu vodorovná dopravní vzdálenost do 50 m v objektech výšky do 6 m</t>
  </si>
  <si>
    <t>776</t>
  </si>
  <si>
    <t>Podlahy povlakové</t>
  </si>
  <si>
    <t>44</t>
  </si>
  <si>
    <t>776111116</t>
  </si>
  <si>
    <t>Odstranění zbytků lepidla z podkladu povlakových podlah broušením</t>
  </si>
  <si>
    <t>1605625204</t>
  </si>
  <si>
    <t>Příprava podkladu broušení podlah stávajícího podkladu pro odstranění lepidla (po starých krytinách)</t>
  </si>
  <si>
    <t>podlaha P1</t>
  </si>
  <si>
    <t>76,7*0,01+0,538</t>
  </si>
  <si>
    <t>45</t>
  </si>
  <si>
    <t>776111311</t>
  </si>
  <si>
    <t>Vysátí podkladu povlakových podlah</t>
  </si>
  <si>
    <t>-644677842</t>
  </si>
  <si>
    <t>Příprava podkladu vysátí podlah</t>
  </si>
  <si>
    <t>46</t>
  </si>
  <si>
    <t>776121311</t>
  </si>
  <si>
    <t>Vodou ředitelná penetrace savého podkladu povlakových podlah ředěná v poměru 1:1</t>
  </si>
  <si>
    <t>927209624</t>
  </si>
  <si>
    <t>Příprava podkladu penetrace vodou ředitelná na savý podklad (válečkováním) ředěná v poměru 1:1 podlah</t>
  </si>
  <si>
    <t>47</t>
  </si>
  <si>
    <t>776141113</t>
  </si>
  <si>
    <t>Vyrovnání podkladu povlakových podlah stěrkou pevnosti 20 MPa tl 8 mm</t>
  </si>
  <si>
    <t>-465743657</t>
  </si>
  <si>
    <t>Příprava podkladu vyrovnání samonivelační stěrkou podlah min.pevnosti 20 MPa, tloušťky přes 5 do 8 mm</t>
  </si>
  <si>
    <t>skladba podlahy P1</t>
  </si>
  <si>
    <t>vyrovnávací samonivelační stěrka tl. 5-10 mm</t>
  </si>
  <si>
    <t>7průměrná tl. 7,5 mm</t>
  </si>
  <si>
    <t>78,0</t>
  </si>
  <si>
    <t>48</t>
  </si>
  <si>
    <t>776221111</t>
  </si>
  <si>
    <t>Lepení pásů z PVC standardním lepidlem</t>
  </si>
  <si>
    <t>1403824084</t>
  </si>
  <si>
    <t>Montáž podlahovin z PVC lepením standardním lepidlem z pásů standardních</t>
  </si>
  <si>
    <t>49</t>
  </si>
  <si>
    <t>776223111</t>
  </si>
  <si>
    <t>Spoj povlakových podlahovin z PVC svařováním za tepla</t>
  </si>
  <si>
    <t>-1872924885</t>
  </si>
  <si>
    <t>Montáž podlahovin z PVC spoj podlah svařováním za tepla (včetně frézování)</t>
  </si>
  <si>
    <t>50</t>
  </si>
  <si>
    <t>2841101R</t>
  </si>
  <si>
    <t>PVC podlahovina protiskluzná,  třída zátěže 33,  hořlavost Bfl S1</t>
  </si>
  <si>
    <t>2053773242</t>
  </si>
  <si>
    <t>dodávka, doprava k pol.776221111</t>
  </si>
  <si>
    <t>78,0*1,1+0,2</t>
  </si>
  <si>
    <t>fabion - dodávka, doprava k pol.776411111</t>
  </si>
  <si>
    <t>93,0*0,08*1,1+0,816</t>
  </si>
  <si>
    <t>Krytina musí vyhovět hygienickým a bezpečnostním požadavkům,</t>
  </si>
  <si>
    <t>tzn. krytina by měla být matná,světlá, se zvýšenou odolností</t>
  </si>
  <si>
    <t>proti oděru, otlaku a trhání.</t>
  </si>
  <si>
    <t>Barevné odstíny vybrány investorem.</t>
  </si>
  <si>
    <t>51</t>
  </si>
  <si>
    <t>776411111</t>
  </si>
  <si>
    <t>Montáž obvodových soklíků výšky do 80 mm</t>
  </si>
  <si>
    <t>1699448268</t>
  </si>
  <si>
    <t>Montáž soklíků lepením obvodových, výšky do 80 mm</t>
  </si>
  <si>
    <t xml:space="preserve">soklový fabion z PVC </t>
  </si>
  <si>
    <t>7,5*2+10,1+8,7+0,15*10</t>
  </si>
  <si>
    <t>0,7</t>
  </si>
  <si>
    <t>52</t>
  </si>
  <si>
    <t>776421111</t>
  </si>
  <si>
    <t>Montáž obvodových lišt lepením</t>
  </si>
  <si>
    <t>-1400072067</t>
  </si>
  <si>
    <t>Montáž lišt obvodových lepených</t>
  </si>
  <si>
    <t>koutová lišta pro vytvoření fabionu</t>
  </si>
  <si>
    <t>dle pol.776411111</t>
  </si>
  <si>
    <t>36,0</t>
  </si>
  <si>
    <t>53</t>
  </si>
  <si>
    <t>2841100R</t>
  </si>
  <si>
    <t>lišta soklová pro vytvoření fabionu</t>
  </si>
  <si>
    <t>1050063088</t>
  </si>
  <si>
    <t>dodávka, doprava k pol.776421111</t>
  </si>
  <si>
    <t>36,0*1,1+0,4</t>
  </si>
  <si>
    <t>54</t>
  </si>
  <si>
    <t>998776101</t>
  </si>
  <si>
    <t>Přesun hmot tonážní pro podlahy povlakové v objektech v do 6 m</t>
  </si>
  <si>
    <t>-822590434</t>
  </si>
  <si>
    <t>Přesun hmot pro podlahy povlakové stanovený z hmotnosti přesunovaného materiálu vodorovná dopravní vzdálenost do 50 m v objektech výšky do 6 m</t>
  </si>
  <si>
    <t>781</t>
  </si>
  <si>
    <t>Dokončovací práce - obklady</t>
  </si>
  <si>
    <t>55</t>
  </si>
  <si>
    <t>781474117</t>
  </si>
  <si>
    <t>Montáž obkladů vnitřních keramických hladkých do 45 ks/m2 lepených flexibilním lepidlem</t>
  </si>
  <si>
    <t>201137350</t>
  </si>
  <si>
    <t>Montáž obkladů vnitřních stěn z dlaždic keramických lepených flexibilním lepidlem maloformátových hladkých přes 35 do 45 ks/m2</t>
  </si>
  <si>
    <t>srovnatelně pro montáž obkladu do tmelu</t>
  </si>
  <si>
    <t>okolo umyvadla a kuchyň. koutu</t>
  </si>
  <si>
    <t>1,6*2,4+0,16</t>
  </si>
  <si>
    <t>56</t>
  </si>
  <si>
    <t>59761255</t>
  </si>
  <si>
    <t>obklad keramický hladký přes 35 do 45ks/m2</t>
  </si>
  <si>
    <t>887696409</t>
  </si>
  <si>
    <t>keramický obklad 150x150 mm glazovaný s lesklým povrchem</t>
  </si>
  <si>
    <t>barva dle invesrota</t>
  </si>
  <si>
    <t>dodávka, doprava k pol.781474117, ztratné 10%</t>
  </si>
  <si>
    <t>4,0*1,1</t>
  </si>
  <si>
    <t>57</t>
  </si>
  <si>
    <t>781494111</t>
  </si>
  <si>
    <t>Plastové profily rohové lepené flexibilním lepidlem</t>
  </si>
  <si>
    <t>393547486</t>
  </si>
  <si>
    <t>Obklad - dokončující práce profily ukončovací lepené flexibilním lepidlem rohové</t>
  </si>
  <si>
    <t>58</t>
  </si>
  <si>
    <t>781494511</t>
  </si>
  <si>
    <t>Plastové profily ukončovací lepené flexibilním lepidlem</t>
  </si>
  <si>
    <t>-1278981776</t>
  </si>
  <si>
    <t>Obklad - dokončující práce profily ukončovací lepené flexibilním lepidlem ukončovací</t>
  </si>
  <si>
    <t>přechod obklad x omítka</t>
  </si>
  <si>
    <t>1,6+2,4</t>
  </si>
  <si>
    <t>59</t>
  </si>
  <si>
    <t>781495115</t>
  </si>
  <si>
    <t>Spárování vnitřních obkladů silikonem</t>
  </si>
  <si>
    <t>695360013</t>
  </si>
  <si>
    <t>Obklad - dokončující práce ostatní práce spárování silikonem</t>
  </si>
  <si>
    <t>okolo zařizovacích předmětů</t>
  </si>
  <si>
    <t>2,5</t>
  </si>
  <si>
    <t>60</t>
  </si>
  <si>
    <t>998781101</t>
  </si>
  <si>
    <t>Přesun hmot tonážní pro obklady keramické v objektech v do 6 m</t>
  </si>
  <si>
    <t>536138067</t>
  </si>
  <si>
    <t>Přesun hmot pro obklady keramické stanovený z hmotnosti přesunovaného materiálu vodorovná dopravní vzdálenost do 50 m v objektech výšky do 6 m</t>
  </si>
  <si>
    <t>783</t>
  </si>
  <si>
    <t>Dokončovací práce - nátěry</t>
  </si>
  <si>
    <t>61</t>
  </si>
  <si>
    <t>783335101</t>
  </si>
  <si>
    <t>Mezinátěr jednonásobný epoxidový mezinátěr zámečnických konstrukcí</t>
  </si>
  <si>
    <t>2070218842</t>
  </si>
  <si>
    <t>Mezinátěr zámečnických konstrukcí jednonásobný epoxidový</t>
  </si>
  <si>
    <t xml:space="preserve">nové dveřní zárubně </t>
  </si>
  <si>
    <t>1,5</t>
  </si>
  <si>
    <t>62</t>
  </si>
  <si>
    <t>783337101</t>
  </si>
  <si>
    <t>Krycí jednonásobný epoxidový nátěr zámečnických konstrukcí</t>
  </si>
  <si>
    <t>1470194390</t>
  </si>
  <si>
    <t>Krycí nátěr (email) zámečnických konstrukcí jednonásobný epoxidový</t>
  </si>
  <si>
    <t>nové dveřní zárubně - barevný odstín musí být kontrastní k ploše stěny</t>
  </si>
  <si>
    <t>a barvě dveří</t>
  </si>
  <si>
    <t>- rozměry otvorů musí být ověřeny na stavbě</t>
  </si>
  <si>
    <t>- součástí dodávky jsou veškeré kotevní a pomocné konstrukce</t>
  </si>
  <si>
    <t>dveře D1 - zárubeň</t>
  </si>
  <si>
    <t>63</t>
  </si>
  <si>
    <t>783606801</t>
  </si>
  <si>
    <t>Odstranění nátěrů ze žebrových trub obroušením</t>
  </si>
  <si>
    <t>183606373</t>
  </si>
  <si>
    <t>Odstranění nátěrů z otopných těles žebrových trub obroušením</t>
  </si>
  <si>
    <t>stávající otopná tělesa + trubky</t>
  </si>
  <si>
    <t>0,6*1,1*5</t>
  </si>
  <si>
    <t>trubky</t>
  </si>
  <si>
    <t>4,8*0,1+0,72</t>
  </si>
  <si>
    <t>z toho cca 50% plochy je počkozeno</t>
  </si>
  <si>
    <t>6,0*0,5</t>
  </si>
  <si>
    <t>64</t>
  </si>
  <si>
    <t>783624101</t>
  </si>
  <si>
    <t>Základní jednonásobný akrylátový nátěr žebrových trub</t>
  </si>
  <si>
    <t>-168627936</t>
  </si>
  <si>
    <t>Základní nátěr otopných těles jednonásobný žebrových trub akrylátový</t>
  </si>
  <si>
    <t>stávající otpná tělesa + trubky</t>
  </si>
  <si>
    <t>65</t>
  </si>
  <si>
    <t>783627107</t>
  </si>
  <si>
    <t>Krycí dvojnásobný akrylátový nátěr žebrových trub</t>
  </si>
  <si>
    <t>1662859244</t>
  </si>
  <si>
    <t>Krycí nátěr (email) otopných těles žebrových trub dvojnásobný akrylátový</t>
  </si>
  <si>
    <t>dle pol.783624101, barva bílá</t>
  </si>
  <si>
    <t>6,0</t>
  </si>
  <si>
    <t>Poznámka</t>
  </si>
  <si>
    <t>Nátěrový systém těles musí mít životnost 15 let v tř. prostředí C1.</t>
  </si>
  <si>
    <t>784</t>
  </si>
  <si>
    <t>Dokončovací práce - malby a tapety</t>
  </si>
  <si>
    <t>66</t>
  </si>
  <si>
    <t>784211101</t>
  </si>
  <si>
    <t>Dvojnásobné bílé malby ze směsí za mokra výborně otěruvzdorných v místnostech výšky do 3,80 m</t>
  </si>
  <si>
    <t>-1913654208</t>
  </si>
  <si>
    <t>Malby z malířských směsí otěruvzdorných za mokra dvojnásobné, bílé za mokra otěruvzdorné výborně v místnostech výšky do 3,80 m</t>
  </si>
  <si>
    <t>stěny</t>
  </si>
  <si>
    <t>-(1,26*3,54-4,0)*5</t>
  </si>
  <si>
    <t>10,0</t>
  </si>
  <si>
    <t>7,5*10,1</t>
  </si>
  <si>
    <t>223,5*0,01+0,302</t>
  </si>
  <si>
    <t>786</t>
  </si>
  <si>
    <t>Dokončovací práce - čalounické úpravy</t>
  </si>
  <si>
    <t>67</t>
  </si>
  <si>
    <t>786612200</t>
  </si>
  <si>
    <t>Montáž zastiňujících rolet z textilií nebo umělých tkanin</t>
  </si>
  <si>
    <t>-503849475</t>
  </si>
  <si>
    <t>Montáž zastiňujících rolet do jakýchkoli typů oken z textilií nebo umělých tkanin</t>
  </si>
  <si>
    <t>zatemňujícíc roleta</t>
  </si>
  <si>
    <t>68</t>
  </si>
  <si>
    <t>6112500R</t>
  </si>
  <si>
    <t>Zatemňující okenní roleta vnitřní s ručním ovládáním řetízkem, zatemňující látka s pogumovanouá vrstvou 125 x 345 cm, krycí lišty, musí zajistit úplné zatemnění</t>
  </si>
  <si>
    <t>-1780535892</t>
  </si>
  <si>
    <t>dodávka doprava k pol.786612200</t>
  </si>
  <si>
    <t>69</t>
  </si>
  <si>
    <t>998786101</t>
  </si>
  <si>
    <t>Přesun hmot tonážní pro čalounické úpravy v objektech v do 6 m</t>
  </si>
  <si>
    <t>-1856341025</t>
  </si>
  <si>
    <t>Přesun hmot pro čalounické úpravy stanovený z hmotnosti přesunovaného materiálu vodorovná dopravní vzdálenost do 50 m v objektech výšky (hloubky) do 6 m</t>
  </si>
  <si>
    <t>B - ZTI</t>
  </si>
  <si>
    <t xml:space="preserve">    3 - Svislé a kompletní konstrukce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</si>
  <si>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</si>
  <si>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</si>
  <si>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</si>
  <si>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Svislé a kompletní konstrukce</t>
  </si>
  <si>
    <t>35550000R</t>
  </si>
  <si>
    <t>Zednické přípomoce</t>
  </si>
  <si>
    <t>Kč</t>
  </si>
  <si>
    <t>-405599282</t>
  </si>
  <si>
    <t>sekání drážek,  jejich zpětné začištění a jiné</t>
  </si>
  <si>
    <t>drobné zednické práce</t>
  </si>
  <si>
    <t>1,0</t>
  </si>
  <si>
    <t>997013151</t>
  </si>
  <si>
    <t>Vnitrostaveništní doprava suti a vybouraných hmot pro budovy v do 6 m s omezením mechanizace</t>
  </si>
  <si>
    <t>-1271373212</t>
  </si>
  <si>
    <t>Vnitrostaveništní doprava suti a vybouraných hmot vodorovně do 50 m svisle s omezením mechanizace pro budovy a haly výšky do 6 m</t>
  </si>
  <si>
    <t>573222089</t>
  </si>
  <si>
    <t>-1097547268</t>
  </si>
  <si>
    <t>0,024*(12-1)</t>
  </si>
  <si>
    <t>-1527178135</t>
  </si>
  <si>
    <t>721</t>
  </si>
  <si>
    <t>Zdravotechnika - vnitřní kanalizace</t>
  </si>
  <si>
    <t>721171803</t>
  </si>
  <si>
    <t>Demontáž potrubí z PVC do D 75</t>
  </si>
  <si>
    <t>1445978995</t>
  </si>
  <si>
    <t>Demontáž potrubí z novodurových trub odpadních nebo připojovacích do D 75</t>
  </si>
  <si>
    <t>721174042</t>
  </si>
  <si>
    <t>Potrubí kanalizační z PP připojovací DN 40</t>
  </si>
  <si>
    <t>-1298821683</t>
  </si>
  <si>
    <t>Potrubí z plastových trub polypropylenové připojovací DN 40</t>
  </si>
  <si>
    <t>PP-HT DN 40</t>
  </si>
  <si>
    <t>721174043</t>
  </si>
  <si>
    <t>Potrubí kanalizační z PP připojovací DN 50</t>
  </si>
  <si>
    <t>-1379450386</t>
  </si>
  <si>
    <t>Potrubí z plastových trub polypropylenové připojovací DN 50</t>
  </si>
  <si>
    <t>PP-HT DN 50</t>
  </si>
  <si>
    <t>721171903</t>
  </si>
  <si>
    <t>Potrubí z PP vsazení odbočky do hrdla DN 50</t>
  </si>
  <si>
    <t>1665285869</t>
  </si>
  <si>
    <t>Opravy odpadního potrubí plastového vsazení odbočky do potrubí DN 50</t>
  </si>
  <si>
    <t>včetně materiálu</t>
  </si>
  <si>
    <t>napojení  na odpadním potrubí</t>
  </si>
  <si>
    <t>721290111</t>
  </si>
  <si>
    <t>Zkouška těsnosti potrubí kanalizace vodou do DN 125</t>
  </si>
  <si>
    <t>-697681682</t>
  </si>
  <si>
    <t>Zkouška těsnosti kanalizace v objektech vodou do DN 125</t>
  </si>
  <si>
    <t>998721101</t>
  </si>
  <si>
    <t>Přesun hmot tonážní pro vnitřní kanalizace v objektech v do 6 m</t>
  </si>
  <si>
    <t>-1002546329</t>
  </si>
  <si>
    <t>Přesun hmot pro vnitřní kanalizace stanovený z hmotnosti přesunovaného materiálu vodorovná dopravní vzdálenost do 50 m v objektech výšky do 6 m</t>
  </si>
  <si>
    <t>722</t>
  </si>
  <si>
    <t>Zdravotechnika - vnitřní vodovod</t>
  </si>
  <si>
    <t>722170801</t>
  </si>
  <si>
    <t>Demontáž rozvodů vody z plastů do D 25</t>
  </si>
  <si>
    <t>944130297</t>
  </si>
  <si>
    <t>Demontáž rozvodů vody z plastů do Ø 25 mm</t>
  </si>
  <si>
    <t>722181812</t>
  </si>
  <si>
    <t>Demontáž plstěných pásů z trub do D 50</t>
  </si>
  <si>
    <t>800906326</t>
  </si>
  <si>
    <t>Demontáž plstěných pásů z trub do Ø 50</t>
  </si>
  <si>
    <t>722174002</t>
  </si>
  <si>
    <t>Potrubí vodovodní plastové PPR svar polyfuze PN 16 D 20 x 2,8 mm</t>
  </si>
  <si>
    <t>-1770751223</t>
  </si>
  <si>
    <t>Potrubí z plastových trubek z polypropylenu (PPR) svařovaných polyfuzně PN 16 (SDR 7,4) D 20 x 2,8</t>
  </si>
  <si>
    <t>722174003</t>
  </si>
  <si>
    <t>Potrubí vodovodní plastové PPR svar polyfuze PN 16 D 25 x 3,5 mm</t>
  </si>
  <si>
    <t>-1463211452</t>
  </si>
  <si>
    <t>Potrubí z plastových trubek z polypropylenu (PPR) svařovaných polyfuzně PN 16 (SDR 7,4) D 25 x 3,5</t>
  </si>
  <si>
    <t>722181231</t>
  </si>
  <si>
    <t>Ochrana vodovodního potrubí přilepenými termoizolačními trubicemi z PE tl do 13 mm DN do 22 mm</t>
  </si>
  <si>
    <t>-1970817111</t>
  </si>
  <si>
    <t>Ochrana potrubí termoizolačními trubicemi z pěnového polyetylenu PE přilepenými v příčných a podélných spojích, tloušťky izolace přes 9 do 13 mm, vnitřního průměru izolace DN do 22 mm</t>
  </si>
  <si>
    <t>722171934</t>
  </si>
  <si>
    <t>Potrubí plastové výměna trub nebo tvarovek D do 32 mm</t>
  </si>
  <si>
    <t>2068847446</t>
  </si>
  <si>
    <t>Výměna trubky, tvarovky, vsazení odbočky na rozvodech vody z plastů D přes 25 do 32 mm</t>
  </si>
  <si>
    <t>napojení  na stoupačku</t>
  </si>
  <si>
    <t>3195123R</t>
  </si>
  <si>
    <t>materiál k pol.722171934 - dodávka, doprava</t>
  </si>
  <si>
    <t>-1971999070</t>
  </si>
  <si>
    <t>722290215</t>
  </si>
  <si>
    <t>Zkouška těsnosti vodovodního potrubí hrdlového nebo přírubového do DN 100</t>
  </si>
  <si>
    <t>1011600442</t>
  </si>
  <si>
    <t>Zkoušky, proplach a desinfekce vodovodního potrubí zkoušky těsnosti vodovodního potrubí hrdlového nebo přírubového do DN 100</t>
  </si>
  <si>
    <t>722290234</t>
  </si>
  <si>
    <t>Proplach a dezinfekce vodovodního potrubí do DN 80</t>
  </si>
  <si>
    <t>1724352835</t>
  </si>
  <si>
    <t>Zkoušky, proplach a desinfekce vodovodního potrubí proplach a desinfekce vodovodního potrubí do DN 80</t>
  </si>
  <si>
    <t>998722101</t>
  </si>
  <si>
    <t>Přesun hmot tonážní pro vnitřní vodovod v objektech v do 6 m</t>
  </si>
  <si>
    <t>-1661483334</t>
  </si>
  <si>
    <t>Přesun hmot pro vnitřní vodovod stanovený z hmotnosti přesunovaného materiálu vodorovná dopravní vzdálenost do 50 m v objektech výšky do 6 m</t>
  </si>
  <si>
    <t>725</t>
  </si>
  <si>
    <t>Zdravotechnika - zařizovací předměty</t>
  </si>
  <si>
    <t>725210821</t>
  </si>
  <si>
    <t>Demontáž umyvadel bez výtokových armatur</t>
  </si>
  <si>
    <t>soubor</t>
  </si>
  <si>
    <t>1216749316</t>
  </si>
  <si>
    <t>Demontáž umyvadel bez výtokových armatur umyvadel</t>
  </si>
  <si>
    <t>725820801</t>
  </si>
  <si>
    <t>Demontáž baterie nástěnné do G 3 / 4</t>
  </si>
  <si>
    <t>262552265</t>
  </si>
  <si>
    <t>Demontáž baterií nástěnných do G 3/4</t>
  </si>
  <si>
    <t>725860811</t>
  </si>
  <si>
    <t>Demontáž uzávěrů zápachu jednoduchých</t>
  </si>
  <si>
    <t>-1413348877</t>
  </si>
  <si>
    <t>Demontáž zápachových uzávěrek pro zařizovací předměty jednoduchých</t>
  </si>
  <si>
    <t>725211601</t>
  </si>
  <si>
    <t>Umyvadlo keramické bílé šířky 500 mm bez krytu na sifon připevněné na stěnu šrouby</t>
  </si>
  <si>
    <t>-1453477943</t>
  </si>
  <si>
    <t>Umyvadla keramická bílá bez výtokových armatur připevněná na stěnu šrouby bez sloupu nebo krytu na sifon 500 mm</t>
  </si>
  <si>
    <t>725822611</t>
  </si>
  <si>
    <t>Baterie umyvadlová stojánková páková bez výpusti</t>
  </si>
  <si>
    <t>1593630385</t>
  </si>
  <si>
    <t>Baterie umyvadlové stojánkové pákové bez výpusti</t>
  </si>
  <si>
    <t>725861102</t>
  </si>
  <si>
    <t>Zápachová uzávěrka pro umyvadla DN 40</t>
  </si>
  <si>
    <t>-488602051</t>
  </si>
  <si>
    <t>Zápachové uzávěrky zařizovacích předmětů pro umyvadla DN 40</t>
  </si>
  <si>
    <t>725311131</t>
  </si>
  <si>
    <t>Dřez dvojitý nerezový se zápachovou uzávěrkou nástavný 900x600 mm</t>
  </si>
  <si>
    <t>401696857</t>
  </si>
  <si>
    <t>Dřezy bez výtokových armatur dvojité se zápachovou uzávěrkou nerezové nástavné 900x600 mm</t>
  </si>
  <si>
    <t>725829131</t>
  </si>
  <si>
    <t>Montáž baterie umyvadlové stojánkové G 1/2 ostatní typ</t>
  </si>
  <si>
    <t>-102956862</t>
  </si>
  <si>
    <t>Baterie umyvadlové montáž ostatních typů stojánkových G 1/2</t>
  </si>
  <si>
    <t>baterie dřezová</t>
  </si>
  <si>
    <t>55143181</t>
  </si>
  <si>
    <t>baterie dřezová páková stojánková do 1 otvoru s otáčivým ústím dl ramínka 265mm</t>
  </si>
  <si>
    <t>899737921</t>
  </si>
  <si>
    <t>dodávka, doprava k pol.725829131</t>
  </si>
  <si>
    <t>722190402</t>
  </si>
  <si>
    <t>Vyvedení a upevnění výpustku do DN 50</t>
  </si>
  <si>
    <t>-549673128</t>
  </si>
  <si>
    <t>Zřízení přípojek na potrubí vyvedení a upevnění výpustek přes 25 do DN 50</t>
  </si>
  <si>
    <t>725813111</t>
  </si>
  <si>
    <t>Ventil rohový bez připojovací trubičky nebo flexi hadičky G 1/2</t>
  </si>
  <si>
    <t>1772616348</t>
  </si>
  <si>
    <t>Ventily rohové bez připojovací trubičky nebo flexi hadičky G 1/2</t>
  </si>
  <si>
    <t>baterie umyvadlová</t>
  </si>
  <si>
    <t>722220121</t>
  </si>
  <si>
    <t>Nástěnka pro baterii G 1/2 s jedním závitem</t>
  </si>
  <si>
    <t>pár</t>
  </si>
  <si>
    <t>84073475</t>
  </si>
  <si>
    <t>Armatury s jedním závitem nástěnky pro baterii G 1/2</t>
  </si>
  <si>
    <t>998725102</t>
  </si>
  <si>
    <t>Přesun hmot tonážní pro zařizovací předměty v objektech v do 12 m</t>
  </si>
  <si>
    <t>-397155194</t>
  </si>
  <si>
    <t>Přesun hmot pro zařizovací předměty stanovený z hmotnosti přesunovaného materiálu vodorovná dopravní vzdálenost do 50 m v objektech výšky přes 6 do 12 m</t>
  </si>
  <si>
    <t>C - Silnoproud</t>
  </si>
  <si>
    <t>741 - Elektroinstalace - silnoproud</t>
  </si>
  <si>
    <t>741</t>
  </si>
  <si>
    <t>Elektroinstalace - silnoproud</t>
  </si>
  <si>
    <t>741 01</t>
  </si>
  <si>
    <t>Silnoproud - montáž, dodávka, doprava - přenos ze samostatného rozpočtu (viz příloha)</t>
  </si>
  <si>
    <t>kpl</t>
  </si>
  <si>
    <t>1773164459</t>
  </si>
  <si>
    <t>D - Slaboproud</t>
  </si>
  <si>
    <t>742 - Elektroinstalace - slaboproud</t>
  </si>
  <si>
    <t>742</t>
  </si>
  <si>
    <t>Elektroinstalace - slaboproud</t>
  </si>
  <si>
    <t>742 01</t>
  </si>
  <si>
    <t>Slaboproud - montáž, dodávka, doprava - přenos ze samostatného rozpočtu (viz příloha)</t>
  </si>
  <si>
    <t>1106022272</t>
  </si>
  <si>
    <t>F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</si>
  <si>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</si>
  <si>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</si>
  <si>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</si>
  <si>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</si>
  <si>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</si>
  <si>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Vedlejší rozpočtové náklady</t>
  </si>
  <si>
    <t>VRN1</t>
  </si>
  <si>
    <t>Průzkumné, geodetické a projektové práce</t>
  </si>
  <si>
    <t>013244000</t>
  </si>
  <si>
    <t>Dokumentace pro provádění stavby</t>
  </si>
  <si>
    <t>1024</t>
  </si>
  <si>
    <t>-2090699728</t>
  </si>
  <si>
    <t>-dokumentace provádění stavby a výrobní a dodavatelská dokumentace</t>
  </si>
  <si>
    <t>jednotlivých profesí popř. specializovaný návrh (uvedeno v TZ)</t>
  </si>
  <si>
    <t>013254000</t>
  </si>
  <si>
    <t>Dokumentace skutečného provedení stavby</t>
  </si>
  <si>
    <t>-1569634547</t>
  </si>
  <si>
    <t>VRN3</t>
  </si>
  <si>
    <t>Zařízení staveniště</t>
  </si>
  <si>
    <t>030001000</t>
  </si>
  <si>
    <t>528549224</t>
  </si>
  <si>
    <t>034002000</t>
  </si>
  <si>
    <t>Zabezpečení staveniště</t>
  </si>
  <si>
    <t>-856468127</t>
  </si>
  <si>
    <t>- opatření k zajištění bezpečnosti účastníků realizace akce a veřejnosti</t>
  </si>
  <si>
    <t>(zejména zajištění staveniště, bezpečnostní tabulky apod.)</t>
  </si>
  <si>
    <t>- bližší specifikace viz projektová dokumentace (průvodní a souhrnná zpráva)</t>
  </si>
  <si>
    <t>039002000</t>
  </si>
  <si>
    <t>Zrušení zařízení staveniště</t>
  </si>
  <si>
    <t>10033695</t>
  </si>
  <si>
    <t xml:space="preserve"> - včetně úklidu a uvedení okolí stavby do původního stavu</t>
  </si>
  <si>
    <t>VRN4</t>
  </si>
  <si>
    <t>Inženýrská činnost</t>
  </si>
  <si>
    <t>043103000</t>
  </si>
  <si>
    <t>Zkoušky bez rozlišení</t>
  </si>
  <si>
    <t>405233070</t>
  </si>
  <si>
    <t xml:space="preserve">- zkoušky TZB jsou uvedeny u jednotlivých profesí, v případě absence </t>
  </si>
  <si>
    <t xml:space="preserve"> některé z nezbytně nutných zkoušek bude tato zkouška oceněna zde</t>
  </si>
  <si>
    <t xml:space="preserve">- ocenit zkoušky pro provedení stavební části </t>
  </si>
  <si>
    <t>- vytyčení elektrovedení na vnitřních stranách stěn v prostorách výstavby</t>
  </si>
  <si>
    <t>044002000</t>
  </si>
  <si>
    <t>Revize</t>
  </si>
  <si>
    <t>47595697</t>
  </si>
  <si>
    <t xml:space="preserve">- revize TZB jsou uvedeny u jednotlivých profesí, v případě absence </t>
  </si>
  <si>
    <t>některé z nezbytně nutných zkoušek bude tato zkouška oceněna zde</t>
  </si>
  <si>
    <t>045002000</t>
  </si>
  <si>
    <t>Kompletační a koordinační činnost</t>
  </si>
  <si>
    <t>612652442</t>
  </si>
  <si>
    <t>VRN9</t>
  </si>
  <si>
    <t>Ostatní náklady</t>
  </si>
  <si>
    <t>091002000</t>
  </si>
  <si>
    <t>Ostatní náklady související s objektem</t>
  </si>
  <si>
    <t>-1937895888</t>
  </si>
  <si>
    <t>- zpracování návrdů provozních řádů příslušných zařízení zhotovitelem</t>
  </si>
  <si>
    <t>stavby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</si>
</sst>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1"/>
  <sheetViews>
    <sheetView showGridLines="0" tabSelected="1" topLeftCell="A97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57"/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9" t="s">
        <v>14</v>
      </c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P5" s="21"/>
      <c r="AQ5" s="21"/>
      <c r="AR5" s="19"/>
      <c r="BE5" s="249" t="s">
        <v>15</v>
      </c>
      <c r="BS5" s="16" t="s">
        <v>6</v>
      </c>
    </row>
    <row r="6" spans="1:74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1" t="s">
        <v>17</v>
      </c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P6" s="21"/>
      <c r="AQ6" s="21"/>
      <c r="AR6" s="19"/>
      <c r="BE6" s="250"/>
      <c r="BS6" s="16" t="s">
        <v>6</v>
      </c>
    </row>
    <row r="7" spans="1:74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21</v>
      </c>
      <c r="AO7" s="21"/>
      <c r="AP7" s="21"/>
      <c r="AQ7" s="21"/>
      <c r="AR7" s="19"/>
      <c r="BE7" s="250"/>
      <c r="BS7" s="16" t="s">
        <v>6</v>
      </c>
    </row>
    <row r="8" spans="1:74" ht="12" customHeight="1">
      <c r="B8" s="20"/>
      <c r="C8" s="21"/>
      <c r="D8" s="28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24</v>
      </c>
      <c r="AL8" s="21"/>
      <c r="AM8" s="21"/>
      <c r="AN8" s="29" t="s">
        <v>25</v>
      </c>
      <c r="AO8" s="21"/>
      <c r="AP8" s="21"/>
      <c r="AQ8" s="21"/>
      <c r="AR8" s="19"/>
      <c r="BE8" s="250"/>
      <c r="BS8" s="16" t="s">
        <v>6</v>
      </c>
    </row>
    <row r="9" spans="1:74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0"/>
      <c r="BS9" s="16" t="s">
        <v>6</v>
      </c>
    </row>
    <row r="10" spans="1:74" ht="12" customHeight="1">
      <c r="B10" s="20"/>
      <c r="C10" s="21"/>
      <c r="D10" s="28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27</v>
      </c>
      <c r="AL10" s="21"/>
      <c r="AM10" s="21"/>
      <c r="AN10" s="26" t="s">
        <v>28</v>
      </c>
      <c r="AO10" s="21"/>
      <c r="AP10" s="21"/>
      <c r="AQ10" s="21"/>
      <c r="AR10" s="19"/>
      <c r="BE10" s="250"/>
      <c r="BS10" s="16" t="s">
        <v>6</v>
      </c>
    </row>
    <row r="11" spans="1:74" ht="18.399999999999999" customHeight="1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30</v>
      </c>
      <c r="AL11" s="21"/>
      <c r="AM11" s="21"/>
      <c r="AN11" s="26" t="s">
        <v>28</v>
      </c>
      <c r="AO11" s="21"/>
      <c r="AP11" s="21"/>
      <c r="AQ11" s="21"/>
      <c r="AR11" s="19"/>
      <c r="BE11" s="250"/>
      <c r="BS11" s="16" t="s">
        <v>6</v>
      </c>
    </row>
    <row r="12" spans="1:74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0"/>
      <c r="BS12" s="16" t="s">
        <v>6</v>
      </c>
    </row>
    <row r="13" spans="1:74" ht="12" customHeight="1">
      <c r="B13" s="20"/>
      <c r="C13" s="21"/>
      <c r="D13" s="28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27</v>
      </c>
      <c r="AL13" s="21"/>
      <c r="AM13" s="21"/>
      <c r="AN13" s="30" t="s">
        <v>32</v>
      </c>
      <c r="AO13" s="21"/>
      <c r="AP13" s="21"/>
      <c r="AQ13" s="21"/>
      <c r="AR13" s="19"/>
      <c r="BE13" s="250"/>
      <c r="BS13" s="16" t="s">
        <v>6</v>
      </c>
    </row>
    <row r="14" spans="1:74" ht="11.25">
      <c r="B14" s="20"/>
      <c r="C14" s="21"/>
      <c r="D14" s="21"/>
      <c r="E14" s="272" t="s">
        <v>32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73"/>
      <c r="Z14" s="273"/>
      <c r="AA14" s="273"/>
      <c r="AB14" s="273"/>
      <c r="AC14" s="273"/>
      <c r="AD14" s="273"/>
      <c r="AE14" s="273"/>
      <c r="AF14" s="273"/>
      <c r="AG14" s="273"/>
      <c r="AH14" s="273"/>
      <c r="AI14" s="273"/>
      <c r="AJ14" s="273"/>
      <c r="AK14" s="28" t="s">
        <v>30</v>
      </c>
      <c r="AL14" s="21"/>
      <c r="AM14" s="21"/>
      <c r="AN14" s="30" t="s">
        <v>32</v>
      </c>
      <c r="AO14" s="21"/>
      <c r="AP14" s="21"/>
      <c r="AQ14" s="21"/>
      <c r="AR14" s="19"/>
      <c r="BE14" s="250"/>
      <c r="BS14" s="16" t="s">
        <v>6</v>
      </c>
    </row>
    <row r="15" spans="1:74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0"/>
      <c r="BS15" s="16" t="s">
        <v>4</v>
      </c>
    </row>
    <row r="16" spans="1:74" ht="12" customHeight="1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27</v>
      </c>
      <c r="AL16" s="21"/>
      <c r="AM16" s="21"/>
      <c r="AN16" s="26" t="s">
        <v>28</v>
      </c>
      <c r="AO16" s="21"/>
      <c r="AP16" s="21"/>
      <c r="AQ16" s="21"/>
      <c r="AR16" s="19"/>
      <c r="BE16" s="250"/>
      <c r="BS16" s="16" t="s">
        <v>4</v>
      </c>
    </row>
    <row r="17" spans="2:71" ht="18.399999999999999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30</v>
      </c>
      <c r="AL17" s="21"/>
      <c r="AM17" s="21"/>
      <c r="AN17" s="26" t="s">
        <v>28</v>
      </c>
      <c r="AO17" s="21"/>
      <c r="AP17" s="21"/>
      <c r="AQ17" s="21"/>
      <c r="AR17" s="19"/>
      <c r="BE17" s="250"/>
      <c r="BS17" s="16" t="s">
        <v>35</v>
      </c>
    </row>
    <row r="18" spans="2:7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0"/>
      <c r="BS18" s="16" t="s">
        <v>6</v>
      </c>
    </row>
    <row r="19" spans="2:71" ht="12" customHeight="1">
      <c r="B19" s="20"/>
      <c r="C19" s="21"/>
      <c r="D19" s="28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27</v>
      </c>
      <c r="AL19" s="21"/>
      <c r="AM19" s="21"/>
      <c r="AN19" s="26" t="s">
        <v>28</v>
      </c>
      <c r="AO19" s="21"/>
      <c r="AP19" s="21"/>
      <c r="AQ19" s="21"/>
      <c r="AR19" s="19"/>
      <c r="BE19" s="250"/>
      <c r="BS19" s="16" t="s">
        <v>6</v>
      </c>
    </row>
    <row r="20" spans="2:71" ht="18.399999999999999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30</v>
      </c>
      <c r="AL20" s="21"/>
      <c r="AM20" s="21"/>
      <c r="AN20" s="26" t="s">
        <v>28</v>
      </c>
      <c r="AO20" s="21"/>
      <c r="AP20" s="21"/>
      <c r="AQ20" s="21"/>
      <c r="AR20" s="19"/>
      <c r="BE20" s="250"/>
      <c r="BS20" s="16" t="s">
        <v>35</v>
      </c>
    </row>
    <row r="21" spans="2:7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0"/>
    </row>
    <row r="22" spans="2:71" ht="12" customHeight="1">
      <c r="B22" s="20"/>
      <c r="C22" s="21"/>
      <c r="D22" s="28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0"/>
    </row>
    <row r="23" spans="2:71" ht="45" customHeight="1">
      <c r="B23" s="20"/>
      <c r="C23" s="21"/>
      <c r="D23" s="21"/>
      <c r="E23" s="274" t="s">
        <v>39</v>
      </c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1"/>
      <c r="AP23" s="21"/>
      <c r="AQ23" s="21"/>
      <c r="AR23" s="19"/>
      <c r="BE23" s="250"/>
    </row>
    <row r="24" spans="2:7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0"/>
    </row>
    <row r="25" spans="2:7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0"/>
    </row>
    <row r="26" spans="2:71" s="1" customFormat="1" ht="25.9" customHeight="1">
      <c r="B26" s="33"/>
      <c r="C26" s="34"/>
      <c r="D26" s="35" t="s">
        <v>40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51">
        <f>ROUND(AG54,2)</f>
        <v>0</v>
      </c>
      <c r="AL26" s="252"/>
      <c r="AM26" s="252"/>
      <c r="AN26" s="252"/>
      <c r="AO26" s="252"/>
      <c r="AP26" s="34"/>
      <c r="AQ26" s="34"/>
      <c r="AR26" s="37"/>
      <c r="BE26" s="250"/>
    </row>
    <row r="27" spans="2:71" s="1" customFormat="1" ht="6.95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50"/>
    </row>
    <row r="28" spans="2:71" s="1" customFormat="1" ht="11.25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75" t="s">
        <v>41</v>
      </c>
      <c r="M28" s="275"/>
      <c r="N28" s="275"/>
      <c r="O28" s="275"/>
      <c r="P28" s="275"/>
      <c r="Q28" s="34"/>
      <c r="R28" s="34"/>
      <c r="S28" s="34"/>
      <c r="T28" s="34"/>
      <c r="U28" s="34"/>
      <c r="V28" s="34"/>
      <c r="W28" s="275" t="s">
        <v>42</v>
      </c>
      <c r="X28" s="275"/>
      <c r="Y28" s="275"/>
      <c r="Z28" s="275"/>
      <c r="AA28" s="275"/>
      <c r="AB28" s="275"/>
      <c r="AC28" s="275"/>
      <c r="AD28" s="275"/>
      <c r="AE28" s="275"/>
      <c r="AF28" s="34"/>
      <c r="AG28" s="34"/>
      <c r="AH28" s="34"/>
      <c r="AI28" s="34"/>
      <c r="AJ28" s="34"/>
      <c r="AK28" s="275" t="s">
        <v>43</v>
      </c>
      <c r="AL28" s="275"/>
      <c r="AM28" s="275"/>
      <c r="AN28" s="275"/>
      <c r="AO28" s="275"/>
      <c r="AP28" s="34"/>
      <c r="AQ28" s="34"/>
      <c r="AR28" s="37"/>
      <c r="BE28" s="250"/>
    </row>
    <row r="29" spans="2:71" s="2" customFormat="1" ht="14.45" customHeight="1">
      <c r="B29" s="38"/>
      <c r="C29" s="39"/>
      <c r="D29" s="28" t="s">
        <v>44</v>
      </c>
      <c r="E29" s="39"/>
      <c r="F29" s="28" t="s">
        <v>45</v>
      </c>
      <c r="G29" s="39"/>
      <c r="H29" s="39"/>
      <c r="I29" s="39"/>
      <c r="J29" s="39"/>
      <c r="K29" s="39"/>
      <c r="L29" s="276">
        <v>0.21</v>
      </c>
      <c r="M29" s="248"/>
      <c r="N29" s="248"/>
      <c r="O29" s="248"/>
      <c r="P29" s="248"/>
      <c r="Q29" s="39"/>
      <c r="R29" s="39"/>
      <c r="S29" s="39"/>
      <c r="T29" s="39"/>
      <c r="U29" s="39"/>
      <c r="V29" s="39"/>
      <c r="W29" s="247">
        <f>ROUND(AZ54, 2)</f>
        <v>0</v>
      </c>
      <c r="X29" s="248"/>
      <c r="Y29" s="248"/>
      <c r="Z29" s="248"/>
      <c r="AA29" s="248"/>
      <c r="AB29" s="248"/>
      <c r="AC29" s="248"/>
      <c r="AD29" s="248"/>
      <c r="AE29" s="248"/>
      <c r="AF29" s="39"/>
      <c r="AG29" s="39"/>
      <c r="AH29" s="39"/>
      <c r="AI29" s="39"/>
      <c r="AJ29" s="39"/>
      <c r="AK29" s="247">
        <f>ROUND(AV54, 2)</f>
        <v>0</v>
      </c>
      <c r="AL29" s="248"/>
      <c r="AM29" s="248"/>
      <c r="AN29" s="248"/>
      <c r="AO29" s="248"/>
      <c r="AP29" s="39"/>
      <c r="AQ29" s="39"/>
      <c r="AR29" s="40"/>
      <c r="BE29" s="250"/>
    </row>
    <row r="30" spans="2:71" s="2" customFormat="1" ht="14.45" customHeight="1">
      <c r="B30" s="38"/>
      <c r="C30" s="39"/>
      <c r="D30" s="39"/>
      <c r="E30" s="39"/>
      <c r="F30" s="28" t="s">
        <v>46</v>
      </c>
      <c r="G30" s="39"/>
      <c r="H30" s="39"/>
      <c r="I30" s="39"/>
      <c r="J30" s="39"/>
      <c r="K30" s="39"/>
      <c r="L30" s="276">
        <v>0.15</v>
      </c>
      <c r="M30" s="248"/>
      <c r="N30" s="248"/>
      <c r="O30" s="248"/>
      <c r="P30" s="248"/>
      <c r="Q30" s="39"/>
      <c r="R30" s="39"/>
      <c r="S30" s="39"/>
      <c r="T30" s="39"/>
      <c r="U30" s="39"/>
      <c r="V30" s="39"/>
      <c r="W30" s="247">
        <f>ROUND(BA54, 2)</f>
        <v>0</v>
      </c>
      <c r="X30" s="248"/>
      <c r="Y30" s="248"/>
      <c r="Z30" s="248"/>
      <c r="AA30" s="248"/>
      <c r="AB30" s="248"/>
      <c r="AC30" s="248"/>
      <c r="AD30" s="248"/>
      <c r="AE30" s="248"/>
      <c r="AF30" s="39"/>
      <c r="AG30" s="39"/>
      <c r="AH30" s="39"/>
      <c r="AI30" s="39"/>
      <c r="AJ30" s="39"/>
      <c r="AK30" s="247">
        <f>ROUND(AW54, 2)</f>
        <v>0</v>
      </c>
      <c r="AL30" s="248"/>
      <c r="AM30" s="248"/>
      <c r="AN30" s="248"/>
      <c r="AO30" s="248"/>
      <c r="AP30" s="39"/>
      <c r="AQ30" s="39"/>
      <c r="AR30" s="40"/>
      <c r="BE30" s="250"/>
    </row>
    <row r="31" spans="2:71" s="2" customFormat="1" ht="14.45" hidden="1" customHeight="1">
      <c r="B31" s="38"/>
      <c r="C31" s="39"/>
      <c r="D31" s="39"/>
      <c r="E31" s="39"/>
      <c r="F31" s="28" t="s">
        <v>47</v>
      </c>
      <c r="G31" s="39"/>
      <c r="H31" s="39"/>
      <c r="I31" s="39"/>
      <c r="J31" s="39"/>
      <c r="K31" s="39"/>
      <c r="L31" s="276">
        <v>0.21</v>
      </c>
      <c r="M31" s="248"/>
      <c r="N31" s="248"/>
      <c r="O31" s="248"/>
      <c r="P31" s="248"/>
      <c r="Q31" s="39"/>
      <c r="R31" s="39"/>
      <c r="S31" s="39"/>
      <c r="T31" s="39"/>
      <c r="U31" s="39"/>
      <c r="V31" s="39"/>
      <c r="W31" s="247">
        <f>ROUND(BB54, 2)</f>
        <v>0</v>
      </c>
      <c r="X31" s="248"/>
      <c r="Y31" s="248"/>
      <c r="Z31" s="248"/>
      <c r="AA31" s="248"/>
      <c r="AB31" s="248"/>
      <c r="AC31" s="248"/>
      <c r="AD31" s="248"/>
      <c r="AE31" s="248"/>
      <c r="AF31" s="39"/>
      <c r="AG31" s="39"/>
      <c r="AH31" s="39"/>
      <c r="AI31" s="39"/>
      <c r="AJ31" s="39"/>
      <c r="AK31" s="247">
        <v>0</v>
      </c>
      <c r="AL31" s="248"/>
      <c r="AM31" s="248"/>
      <c r="AN31" s="248"/>
      <c r="AO31" s="248"/>
      <c r="AP31" s="39"/>
      <c r="AQ31" s="39"/>
      <c r="AR31" s="40"/>
      <c r="BE31" s="250"/>
    </row>
    <row r="32" spans="2:71" s="2" customFormat="1" ht="14.45" hidden="1" customHeight="1">
      <c r="B32" s="38"/>
      <c r="C32" s="39"/>
      <c r="D32" s="39"/>
      <c r="E32" s="39"/>
      <c r="F32" s="28" t="s">
        <v>48</v>
      </c>
      <c r="G32" s="39"/>
      <c r="H32" s="39"/>
      <c r="I32" s="39"/>
      <c r="J32" s="39"/>
      <c r="K32" s="39"/>
      <c r="L32" s="276">
        <v>0.15</v>
      </c>
      <c r="M32" s="248"/>
      <c r="N32" s="248"/>
      <c r="O32" s="248"/>
      <c r="P32" s="248"/>
      <c r="Q32" s="39"/>
      <c r="R32" s="39"/>
      <c r="S32" s="39"/>
      <c r="T32" s="39"/>
      <c r="U32" s="39"/>
      <c r="V32" s="39"/>
      <c r="W32" s="247">
        <f>ROUND(BC54, 2)</f>
        <v>0</v>
      </c>
      <c r="X32" s="248"/>
      <c r="Y32" s="248"/>
      <c r="Z32" s="248"/>
      <c r="AA32" s="248"/>
      <c r="AB32" s="248"/>
      <c r="AC32" s="248"/>
      <c r="AD32" s="248"/>
      <c r="AE32" s="248"/>
      <c r="AF32" s="39"/>
      <c r="AG32" s="39"/>
      <c r="AH32" s="39"/>
      <c r="AI32" s="39"/>
      <c r="AJ32" s="39"/>
      <c r="AK32" s="247">
        <v>0</v>
      </c>
      <c r="AL32" s="248"/>
      <c r="AM32" s="248"/>
      <c r="AN32" s="248"/>
      <c r="AO32" s="248"/>
      <c r="AP32" s="39"/>
      <c r="AQ32" s="39"/>
      <c r="AR32" s="40"/>
      <c r="BE32" s="250"/>
    </row>
    <row r="33" spans="2:44" s="2" customFormat="1" ht="14.45" hidden="1" customHeight="1">
      <c r="B33" s="38"/>
      <c r="C33" s="39"/>
      <c r="D33" s="39"/>
      <c r="E33" s="39"/>
      <c r="F33" s="28" t="s">
        <v>49</v>
      </c>
      <c r="G33" s="39"/>
      <c r="H33" s="39"/>
      <c r="I33" s="39"/>
      <c r="J33" s="39"/>
      <c r="K33" s="39"/>
      <c r="L33" s="276">
        <v>0</v>
      </c>
      <c r="M33" s="248"/>
      <c r="N33" s="248"/>
      <c r="O33" s="248"/>
      <c r="P33" s="248"/>
      <c r="Q33" s="39"/>
      <c r="R33" s="39"/>
      <c r="S33" s="39"/>
      <c r="T33" s="39"/>
      <c r="U33" s="39"/>
      <c r="V33" s="39"/>
      <c r="W33" s="247">
        <f>ROUND(BD54, 2)</f>
        <v>0</v>
      </c>
      <c r="X33" s="248"/>
      <c r="Y33" s="248"/>
      <c r="Z33" s="248"/>
      <c r="AA33" s="248"/>
      <c r="AB33" s="248"/>
      <c r="AC33" s="248"/>
      <c r="AD33" s="248"/>
      <c r="AE33" s="248"/>
      <c r="AF33" s="39"/>
      <c r="AG33" s="39"/>
      <c r="AH33" s="39"/>
      <c r="AI33" s="39"/>
      <c r="AJ33" s="39"/>
      <c r="AK33" s="247">
        <v>0</v>
      </c>
      <c r="AL33" s="248"/>
      <c r="AM33" s="248"/>
      <c r="AN33" s="248"/>
      <c r="AO33" s="248"/>
      <c r="AP33" s="39"/>
      <c r="AQ33" s="39"/>
      <c r="AR33" s="40"/>
    </row>
    <row r="34" spans="2:44" s="1" customFormat="1" ht="6.95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</row>
    <row r="35" spans="2:44" s="1" customFormat="1" ht="25.9" customHeight="1">
      <c r="B35" s="33"/>
      <c r="C35" s="41"/>
      <c r="D35" s="42" t="s">
        <v>50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51</v>
      </c>
      <c r="U35" s="43"/>
      <c r="V35" s="43"/>
      <c r="W35" s="43"/>
      <c r="X35" s="253" t="s">
        <v>52</v>
      </c>
      <c r="Y35" s="254"/>
      <c r="Z35" s="254"/>
      <c r="AA35" s="254"/>
      <c r="AB35" s="254"/>
      <c r="AC35" s="43"/>
      <c r="AD35" s="43"/>
      <c r="AE35" s="43"/>
      <c r="AF35" s="43"/>
      <c r="AG35" s="43"/>
      <c r="AH35" s="43"/>
      <c r="AI35" s="43"/>
      <c r="AJ35" s="43"/>
      <c r="AK35" s="255">
        <f>SUM(AK26:AK33)</f>
        <v>0</v>
      </c>
      <c r="AL35" s="254"/>
      <c r="AM35" s="254"/>
      <c r="AN35" s="254"/>
      <c r="AO35" s="256"/>
      <c r="AP35" s="41"/>
      <c r="AQ35" s="41"/>
      <c r="AR35" s="37"/>
    </row>
    <row r="36" spans="2:44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44" s="1" customFormat="1" ht="6.95" customHeight="1"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</row>
    <row r="41" spans="2:44" s="1" customFormat="1" ht="6.95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</row>
    <row r="42" spans="2:44" s="1" customFormat="1" ht="24.95" customHeight="1">
      <c r="B42" s="33"/>
      <c r="C42" s="22" t="s">
        <v>53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</row>
    <row r="43" spans="2:44" s="1" customFormat="1" ht="6.95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</row>
    <row r="44" spans="2:44" s="1" customFormat="1" ht="12" customHeight="1">
      <c r="B44" s="33"/>
      <c r="C44" s="28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TV19-012-STzmA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7"/>
    </row>
    <row r="45" spans="2:44" s="3" customFormat="1" ht="36.950000000000003" customHeight="1">
      <c r="B45" s="49"/>
      <c r="C45" s="50" t="s">
        <v>16</v>
      </c>
      <c r="D45" s="51"/>
      <c r="E45" s="51"/>
      <c r="F45" s="51"/>
      <c r="G45" s="51"/>
      <c r="H45" s="51"/>
      <c r="I45" s="51"/>
      <c r="J45" s="51"/>
      <c r="K45" s="51"/>
      <c r="L45" s="266" t="str">
        <f>K6</f>
        <v>Rekonstrukce a modernizace učeben ZŠ KV - 1.máje,  KV - Stavební část</v>
      </c>
      <c r="M45" s="267"/>
      <c r="N45" s="267"/>
      <c r="O45" s="267"/>
      <c r="P45" s="267"/>
      <c r="Q45" s="267"/>
      <c r="R45" s="267"/>
      <c r="S45" s="267"/>
      <c r="T45" s="267"/>
      <c r="U45" s="267"/>
      <c r="V45" s="267"/>
      <c r="W45" s="267"/>
      <c r="X45" s="267"/>
      <c r="Y45" s="267"/>
      <c r="Z45" s="267"/>
      <c r="AA45" s="267"/>
      <c r="AB45" s="267"/>
      <c r="AC45" s="267"/>
      <c r="AD45" s="267"/>
      <c r="AE45" s="267"/>
      <c r="AF45" s="267"/>
      <c r="AG45" s="267"/>
      <c r="AH45" s="267"/>
      <c r="AI45" s="267"/>
      <c r="AJ45" s="267"/>
      <c r="AK45" s="267"/>
      <c r="AL45" s="267"/>
      <c r="AM45" s="267"/>
      <c r="AN45" s="267"/>
      <c r="AO45" s="267"/>
      <c r="AP45" s="51"/>
      <c r="AQ45" s="51"/>
      <c r="AR45" s="52"/>
    </row>
    <row r="46" spans="2:44" s="1" customFormat="1" ht="6.95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</row>
    <row r="47" spans="2:44" s="1" customFormat="1" ht="12" customHeight="1">
      <c r="B47" s="33"/>
      <c r="C47" s="28" t="s">
        <v>22</v>
      </c>
      <c r="D47" s="34"/>
      <c r="E47" s="34"/>
      <c r="F47" s="34"/>
      <c r="G47" s="34"/>
      <c r="H47" s="34"/>
      <c r="I47" s="34"/>
      <c r="J47" s="34"/>
      <c r="K47" s="34"/>
      <c r="L47" s="53" t="str">
        <f>IF(K8="","",K8)</f>
        <v>Karlovy Vary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24</v>
      </c>
      <c r="AJ47" s="34"/>
      <c r="AK47" s="34"/>
      <c r="AL47" s="34"/>
      <c r="AM47" s="268" t="str">
        <f>IF(AN8= "","",AN8)</f>
        <v>4. 6. 2019</v>
      </c>
      <c r="AN47" s="268"/>
      <c r="AO47" s="34"/>
      <c r="AP47" s="34"/>
      <c r="AQ47" s="34"/>
      <c r="AR47" s="37"/>
    </row>
    <row r="48" spans="2:44" s="1" customFormat="1" ht="6.95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</row>
    <row r="49" spans="1:91" s="1" customFormat="1" ht="24.95" customHeight="1">
      <c r="B49" s="33"/>
      <c r="C49" s="28" t="s">
        <v>26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>Statutární město Karlovy Vary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33</v>
      </c>
      <c r="AJ49" s="34"/>
      <c r="AK49" s="34"/>
      <c r="AL49" s="34"/>
      <c r="AM49" s="264" t="str">
        <f>IF(E17="","",E17)</f>
        <v>BPO spol. s r.o.,Lidická 1239,36317 OSTROV</v>
      </c>
      <c r="AN49" s="265"/>
      <c r="AO49" s="265"/>
      <c r="AP49" s="265"/>
      <c r="AQ49" s="34"/>
      <c r="AR49" s="37"/>
      <c r="AS49" s="258" t="s">
        <v>54</v>
      </c>
      <c r="AT49" s="259"/>
      <c r="AU49" s="55"/>
      <c r="AV49" s="55"/>
      <c r="AW49" s="55"/>
      <c r="AX49" s="55"/>
      <c r="AY49" s="55"/>
      <c r="AZ49" s="55"/>
      <c r="BA49" s="55"/>
      <c r="BB49" s="55"/>
      <c r="BC49" s="55"/>
      <c r="BD49" s="56"/>
    </row>
    <row r="50" spans="1:91" s="1" customFormat="1" ht="13.7" customHeight="1">
      <c r="B50" s="33"/>
      <c r="C50" s="28" t="s">
        <v>31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36</v>
      </c>
      <c r="AJ50" s="34"/>
      <c r="AK50" s="34"/>
      <c r="AL50" s="34"/>
      <c r="AM50" s="264" t="str">
        <f>IF(E20="","",E20)</f>
        <v>Tomanová Ing.</v>
      </c>
      <c r="AN50" s="265"/>
      <c r="AO50" s="265"/>
      <c r="AP50" s="265"/>
      <c r="AQ50" s="34"/>
      <c r="AR50" s="37"/>
      <c r="AS50" s="260"/>
      <c r="AT50" s="261"/>
      <c r="AU50" s="57"/>
      <c r="AV50" s="57"/>
      <c r="AW50" s="57"/>
      <c r="AX50" s="57"/>
      <c r="AY50" s="57"/>
      <c r="AZ50" s="57"/>
      <c r="BA50" s="57"/>
      <c r="BB50" s="57"/>
      <c r="BC50" s="57"/>
      <c r="BD50" s="58"/>
    </row>
    <row r="51" spans="1:91" s="1" customFormat="1" ht="10.9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62"/>
      <c r="AT51" s="263"/>
      <c r="AU51" s="59"/>
      <c r="AV51" s="59"/>
      <c r="AW51" s="59"/>
      <c r="AX51" s="59"/>
      <c r="AY51" s="59"/>
      <c r="AZ51" s="59"/>
      <c r="BA51" s="59"/>
      <c r="BB51" s="59"/>
      <c r="BC51" s="59"/>
      <c r="BD51" s="60"/>
    </row>
    <row r="52" spans="1:91" s="1" customFormat="1" ht="29.25" customHeight="1">
      <c r="B52" s="33"/>
      <c r="C52" s="284" t="s">
        <v>55</v>
      </c>
      <c r="D52" s="278"/>
      <c r="E52" s="278"/>
      <c r="F52" s="278"/>
      <c r="G52" s="278"/>
      <c r="H52" s="61"/>
      <c r="I52" s="277" t="s">
        <v>56</v>
      </c>
      <c r="J52" s="278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8"/>
      <c r="AA52" s="278"/>
      <c r="AB52" s="278"/>
      <c r="AC52" s="278"/>
      <c r="AD52" s="278"/>
      <c r="AE52" s="278"/>
      <c r="AF52" s="278"/>
      <c r="AG52" s="279" t="s">
        <v>57</v>
      </c>
      <c r="AH52" s="278"/>
      <c r="AI52" s="278"/>
      <c r="AJ52" s="278"/>
      <c r="AK52" s="278"/>
      <c r="AL52" s="278"/>
      <c r="AM52" s="278"/>
      <c r="AN52" s="277" t="s">
        <v>58</v>
      </c>
      <c r="AO52" s="278"/>
      <c r="AP52" s="278"/>
      <c r="AQ52" s="62" t="s">
        <v>59</v>
      </c>
      <c r="AR52" s="37"/>
      <c r="AS52" s="63" t="s">
        <v>60</v>
      </c>
      <c r="AT52" s="64" t="s">
        <v>61</v>
      </c>
      <c r="AU52" s="64" t="s">
        <v>62</v>
      </c>
      <c r="AV52" s="64" t="s">
        <v>63</v>
      </c>
      <c r="AW52" s="64" t="s">
        <v>64</v>
      </c>
      <c r="AX52" s="64" t="s">
        <v>65</v>
      </c>
      <c r="AY52" s="64" t="s">
        <v>66</v>
      </c>
      <c r="AZ52" s="64" t="s">
        <v>67</v>
      </c>
      <c r="BA52" s="64" t="s">
        <v>68</v>
      </c>
      <c r="BB52" s="64" t="s">
        <v>69</v>
      </c>
      <c r="BC52" s="64" t="s">
        <v>70</v>
      </c>
      <c r="BD52" s="65" t="s">
        <v>71</v>
      </c>
    </row>
    <row r="53" spans="1:91" s="1" customFormat="1" ht="10.9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6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</row>
    <row r="54" spans="1:91" s="4" customFormat="1" ht="32.450000000000003" customHeight="1">
      <c r="B54" s="69"/>
      <c r="C54" s="70" t="s">
        <v>72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282">
        <f>ROUND(SUM(AG55:AG59),2)</f>
        <v>0</v>
      </c>
      <c r="AH54" s="282"/>
      <c r="AI54" s="282"/>
      <c r="AJ54" s="282"/>
      <c r="AK54" s="282"/>
      <c r="AL54" s="282"/>
      <c r="AM54" s="282"/>
      <c r="AN54" s="283">
        <f t="shared" ref="AN54:AN59" si="0">SUM(AG54,AT54)</f>
        <v>0</v>
      </c>
      <c r="AO54" s="283"/>
      <c r="AP54" s="283"/>
      <c r="AQ54" s="73" t="s">
        <v>28</v>
      </c>
      <c r="AR54" s="74"/>
      <c r="AS54" s="75">
        <f>ROUND(SUM(AS55:AS59),2)</f>
        <v>0</v>
      </c>
      <c r="AT54" s="76">
        <f t="shared" ref="AT54:AT59" si="1">ROUND(SUM(AV54:AW54),2)</f>
        <v>0</v>
      </c>
      <c r="AU54" s="77">
        <f>ROUND(SUM(AU55:AU59),5)</f>
        <v>0</v>
      </c>
      <c r="AV54" s="76">
        <f>ROUND(AZ54*L29,2)</f>
        <v>0</v>
      </c>
      <c r="AW54" s="76">
        <f>ROUND(BA54*L30,2)</f>
        <v>0</v>
      </c>
      <c r="AX54" s="76">
        <f>ROUND(BB54*L29,2)</f>
        <v>0</v>
      </c>
      <c r="AY54" s="76">
        <f>ROUND(BC54*L30,2)</f>
        <v>0</v>
      </c>
      <c r="AZ54" s="76">
        <f>ROUND(SUM(AZ55:AZ59),2)</f>
        <v>0</v>
      </c>
      <c r="BA54" s="76">
        <f>ROUND(SUM(BA55:BA59),2)</f>
        <v>0</v>
      </c>
      <c r="BB54" s="76">
        <f>ROUND(SUM(BB55:BB59),2)</f>
        <v>0</v>
      </c>
      <c r="BC54" s="76">
        <f>ROUND(SUM(BC55:BC59),2)</f>
        <v>0</v>
      </c>
      <c r="BD54" s="78">
        <f>ROUND(SUM(BD55:BD59),2)</f>
        <v>0</v>
      </c>
      <c r="BS54" s="79" t="s">
        <v>73</v>
      </c>
      <c r="BT54" s="79" t="s">
        <v>74</v>
      </c>
      <c r="BU54" s="80" t="s">
        <v>75</v>
      </c>
      <c r="BV54" s="79" t="s">
        <v>76</v>
      </c>
      <c r="BW54" s="79" t="s">
        <v>5</v>
      </c>
      <c r="BX54" s="79" t="s">
        <v>77</v>
      </c>
      <c r="CL54" s="79" t="s">
        <v>19</v>
      </c>
    </row>
    <row r="55" spans="1:91" s="5" customFormat="1" ht="16.5" customHeight="1">
      <c r="A55" s="81" t="s">
        <v>78</v>
      </c>
      <c r="B55" s="82"/>
      <c r="C55" s="83"/>
      <c r="D55" s="285" t="s">
        <v>79</v>
      </c>
      <c r="E55" s="285"/>
      <c r="F55" s="285"/>
      <c r="G55" s="285"/>
      <c r="H55" s="285"/>
      <c r="I55" s="84"/>
      <c r="J55" s="285" t="s">
        <v>80</v>
      </c>
      <c r="K55" s="285"/>
      <c r="L55" s="285"/>
      <c r="M55" s="285"/>
      <c r="N55" s="285"/>
      <c r="O55" s="285"/>
      <c r="P55" s="285"/>
      <c r="Q55" s="285"/>
      <c r="R55" s="285"/>
      <c r="S55" s="285"/>
      <c r="T55" s="285"/>
      <c r="U55" s="285"/>
      <c r="V55" s="285"/>
      <c r="W55" s="285"/>
      <c r="X55" s="285"/>
      <c r="Y55" s="285"/>
      <c r="Z55" s="285"/>
      <c r="AA55" s="285"/>
      <c r="AB55" s="285"/>
      <c r="AC55" s="285"/>
      <c r="AD55" s="285"/>
      <c r="AE55" s="285"/>
      <c r="AF55" s="285"/>
      <c r="AG55" s="280">
        <f>'A - Architektonické a sta...'!J30</f>
        <v>0</v>
      </c>
      <c r="AH55" s="281"/>
      <c r="AI55" s="281"/>
      <c r="AJ55" s="281"/>
      <c r="AK55" s="281"/>
      <c r="AL55" s="281"/>
      <c r="AM55" s="281"/>
      <c r="AN55" s="280">
        <f t="shared" si="0"/>
        <v>0</v>
      </c>
      <c r="AO55" s="281"/>
      <c r="AP55" s="281"/>
      <c r="AQ55" s="85" t="s">
        <v>81</v>
      </c>
      <c r="AR55" s="86"/>
      <c r="AS55" s="87">
        <v>0</v>
      </c>
      <c r="AT55" s="88">
        <f t="shared" si="1"/>
        <v>0</v>
      </c>
      <c r="AU55" s="89">
        <f>'A - Architektonické a sta...'!P93</f>
        <v>0</v>
      </c>
      <c r="AV55" s="88">
        <f>'A - Architektonické a sta...'!J33</f>
        <v>0</v>
      </c>
      <c r="AW55" s="88">
        <f>'A - Architektonické a sta...'!J34</f>
        <v>0</v>
      </c>
      <c r="AX55" s="88">
        <f>'A - Architektonické a sta...'!J35</f>
        <v>0</v>
      </c>
      <c r="AY55" s="88">
        <f>'A - Architektonické a sta...'!J36</f>
        <v>0</v>
      </c>
      <c r="AZ55" s="88">
        <f>'A - Architektonické a sta...'!F33</f>
        <v>0</v>
      </c>
      <c r="BA55" s="88">
        <f>'A - Architektonické a sta...'!F34</f>
        <v>0</v>
      </c>
      <c r="BB55" s="88">
        <f>'A - Architektonické a sta...'!F35</f>
        <v>0</v>
      </c>
      <c r="BC55" s="88">
        <f>'A - Architektonické a sta...'!F36</f>
        <v>0</v>
      </c>
      <c r="BD55" s="90">
        <f>'A - Architektonické a sta...'!F37</f>
        <v>0</v>
      </c>
      <c r="BT55" s="91" t="s">
        <v>82</v>
      </c>
      <c r="BV55" s="91" t="s">
        <v>76</v>
      </c>
      <c r="BW55" s="91" t="s">
        <v>83</v>
      </c>
      <c r="BX55" s="91" t="s">
        <v>5</v>
      </c>
      <c r="CL55" s="91" t="s">
        <v>19</v>
      </c>
      <c r="CM55" s="91" t="s">
        <v>84</v>
      </c>
    </row>
    <row r="56" spans="1:91" s="5" customFormat="1" ht="16.5" customHeight="1">
      <c r="A56" s="81" t="s">
        <v>78</v>
      </c>
      <c r="B56" s="82"/>
      <c r="C56" s="83"/>
      <c r="D56" s="285" t="s">
        <v>85</v>
      </c>
      <c r="E56" s="285"/>
      <c r="F56" s="285"/>
      <c r="G56" s="285"/>
      <c r="H56" s="285"/>
      <c r="I56" s="84"/>
      <c r="J56" s="285" t="s">
        <v>86</v>
      </c>
      <c r="K56" s="285"/>
      <c r="L56" s="285"/>
      <c r="M56" s="285"/>
      <c r="N56" s="285"/>
      <c r="O56" s="285"/>
      <c r="P56" s="285"/>
      <c r="Q56" s="285"/>
      <c r="R56" s="285"/>
      <c r="S56" s="285"/>
      <c r="T56" s="285"/>
      <c r="U56" s="285"/>
      <c r="V56" s="285"/>
      <c r="W56" s="285"/>
      <c r="X56" s="285"/>
      <c r="Y56" s="285"/>
      <c r="Z56" s="285"/>
      <c r="AA56" s="285"/>
      <c r="AB56" s="285"/>
      <c r="AC56" s="285"/>
      <c r="AD56" s="285"/>
      <c r="AE56" s="285"/>
      <c r="AF56" s="285"/>
      <c r="AG56" s="280">
        <f>'B - ZTI'!J30</f>
        <v>0</v>
      </c>
      <c r="AH56" s="281"/>
      <c r="AI56" s="281"/>
      <c r="AJ56" s="281"/>
      <c r="AK56" s="281"/>
      <c r="AL56" s="281"/>
      <c r="AM56" s="281"/>
      <c r="AN56" s="280">
        <f t="shared" si="0"/>
        <v>0</v>
      </c>
      <c r="AO56" s="281"/>
      <c r="AP56" s="281"/>
      <c r="AQ56" s="85" t="s">
        <v>81</v>
      </c>
      <c r="AR56" s="86"/>
      <c r="AS56" s="87">
        <v>0</v>
      </c>
      <c r="AT56" s="88">
        <f t="shared" si="1"/>
        <v>0</v>
      </c>
      <c r="AU56" s="89">
        <f>'B - ZTI'!P86</f>
        <v>0</v>
      </c>
      <c r="AV56" s="88">
        <f>'B - ZTI'!J33</f>
        <v>0</v>
      </c>
      <c r="AW56" s="88">
        <f>'B - ZTI'!J34</f>
        <v>0</v>
      </c>
      <c r="AX56" s="88">
        <f>'B - ZTI'!J35</f>
        <v>0</v>
      </c>
      <c r="AY56" s="88">
        <f>'B - ZTI'!J36</f>
        <v>0</v>
      </c>
      <c r="AZ56" s="88">
        <f>'B - ZTI'!F33</f>
        <v>0</v>
      </c>
      <c r="BA56" s="88">
        <f>'B - ZTI'!F34</f>
        <v>0</v>
      </c>
      <c r="BB56" s="88">
        <f>'B - ZTI'!F35</f>
        <v>0</v>
      </c>
      <c r="BC56" s="88">
        <f>'B - ZTI'!F36</f>
        <v>0</v>
      </c>
      <c r="BD56" s="90">
        <f>'B - ZTI'!F37</f>
        <v>0</v>
      </c>
      <c r="BT56" s="91" t="s">
        <v>82</v>
      </c>
      <c r="BV56" s="91" t="s">
        <v>76</v>
      </c>
      <c r="BW56" s="91" t="s">
        <v>87</v>
      </c>
      <c r="BX56" s="91" t="s">
        <v>5</v>
      </c>
      <c r="CL56" s="91" t="s">
        <v>19</v>
      </c>
      <c r="CM56" s="91" t="s">
        <v>84</v>
      </c>
    </row>
    <row r="57" spans="1:91" s="5" customFormat="1" ht="16.5" customHeight="1">
      <c r="A57" s="81" t="s">
        <v>78</v>
      </c>
      <c r="B57" s="82"/>
      <c r="C57" s="83"/>
      <c r="D57" s="285" t="s">
        <v>88</v>
      </c>
      <c r="E57" s="285"/>
      <c r="F57" s="285"/>
      <c r="G57" s="285"/>
      <c r="H57" s="285"/>
      <c r="I57" s="84"/>
      <c r="J57" s="285" t="s">
        <v>89</v>
      </c>
      <c r="K57" s="285"/>
      <c r="L57" s="285"/>
      <c r="M57" s="285"/>
      <c r="N57" s="285"/>
      <c r="O57" s="285"/>
      <c r="P57" s="285"/>
      <c r="Q57" s="285"/>
      <c r="R57" s="285"/>
      <c r="S57" s="285"/>
      <c r="T57" s="285"/>
      <c r="U57" s="285"/>
      <c r="V57" s="285"/>
      <c r="W57" s="285"/>
      <c r="X57" s="285"/>
      <c r="Y57" s="285"/>
      <c r="Z57" s="285"/>
      <c r="AA57" s="285"/>
      <c r="AB57" s="285"/>
      <c r="AC57" s="285"/>
      <c r="AD57" s="285"/>
      <c r="AE57" s="285"/>
      <c r="AF57" s="285"/>
      <c r="AG57" s="280">
        <f>'C - Silnoproud'!J30</f>
        <v>0</v>
      </c>
      <c r="AH57" s="281"/>
      <c r="AI57" s="281"/>
      <c r="AJ57" s="281"/>
      <c r="AK57" s="281"/>
      <c r="AL57" s="281"/>
      <c r="AM57" s="281"/>
      <c r="AN57" s="280">
        <f t="shared" si="0"/>
        <v>0</v>
      </c>
      <c r="AO57" s="281"/>
      <c r="AP57" s="281"/>
      <c r="AQ57" s="85" t="s">
        <v>81</v>
      </c>
      <c r="AR57" s="86"/>
      <c r="AS57" s="87">
        <v>0</v>
      </c>
      <c r="AT57" s="88">
        <f t="shared" si="1"/>
        <v>0</v>
      </c>
      <c r="AU57" s="89">
        <f>'C - Silnoproud'!P80</f>
        <v>0</v>
      </c>
      <c r="AV57" s="88">
        <f>'C - Silnoproud'!J33</f>
        <v>0</v>
      </c>
      <c r="AW57" s="88">
        <f>'C - Silnoproud'!J34</f>
        <v>0</v>
      </c>
      <c r="AX57" s="88">
        <f>'C - Silnoproud'!J35</f>
        <v>0</v>
      </c>
      <c r="AY57" s="88">
        <f>'C - Silnoproud'!J36</f>
        <v>0</v>
      </c>
      <c r="AZ57" s="88">
        <f>'C - Silnoproud'!F33</f>
        <v>0</v>
      </c>
      <c r="BA57" s="88">
        <f>'C - Silnoproud'!F34</f>
        <v>0</v>
      </c>
      <c r="BB57" s="88">
        <f>'C - Silnoproud'!F35</f>
        <v>0</v>
      </c>
      <c r="BC57" s="88">
        <f>'C - Silnoproud'!F36</f>
        <v>0</v>
      </c>
      <c r="BD57" s="90">
        <f>'C - Silnoproud'!F37</f>
        <v>0</v>
      </c>
      <c r="BT57" s="91" t="s">
        <v>82</v>
      </c>
      <c r="BV57" s="91" t="s">
        <v>76</v>
      </c>
      <c r="BW57" s="91" t="s">
        <v>90</v>
      </c>
      <c r="BX57" s="91" t="s">
        <v>5</v>
      </c>
      <c r="CL57" s="91" t="s">
        <v>19</v>
      </c>
      <c r="CM57" s="91" t="s">
        <v>84</v>
      </c>
    </row>
    <row r="58" spans="1:91" s="5" customFormat="1" ht="16.5" customHeight="1">
      <c r="A58" s="81" t="s">
        <v>78</v>
      </c>
      <c r="B58" s="82"/>
      <c r="C58" s="83"/>
      <c r="D58" s="285" t="s">
        <v>73</v>
      </c>
      <c r="E58" s="285"/>
      <c r="F58" s="285"/>
      <c r="G58" s="285"/>
      <c r="H58" s="285"/>
      <c r="I58" s="84"/>
      <c r="J58" s="285" t="s">
        <v>91</v>
      </c>
      <c r="K58" s="285"/>
      <c r="L58" s="285"/>
      <c r="M58" s="285"/>
      <c r="N58" s="285"/>
      <c r="O58" s="285"/>
      <c r="P58" s="285"/>
      <c r="Q58" s="285"/>
      <c r="R58" s="285"/>
      <c r="S58" s="285"/>
      <c r="T58" s="285"/>
      <c r="U58" s="285"/>
      <c r="V58" s="285"/>
      <c r="W58" s="285"/>
      <c r="X58" s="285"/>
      <c r="Y58" s="285"/>
      <c r="Z58" s="285"/>
      <c r="AA58" s="285"/>
      <c r="AB58" s="285"/>
      <c r="AC58" s="285"/>
      <c r="AD58" s="285"/>
      <c r="AE58" s="285"/>
      <c r="AF58" s="285"/>
      <c r="AG58" s="280">
        <f>'D - Slaboproud'!J30</f>
        <v>0</v>
      </c>
      <c r="AH58" s="281"/>
      <c r="AI58" s="281"/>
      <c r="AJ58" s="281"/>
      <c r="AK58" s="281"/>
      <c r="AL58" s="281"/>
      <c r="AM58" s="281"/>
      <c r="AN58" s="280">
        <f t="shared" si="0"/>
        <v>0</v>
      </c>
      <c r="AO58" s="281"/>
      <c r="AP58" s="281"/>
      <c r="AQ58" s="85" t="s">
        <v>81</v>
      </c>
      <c r="AR58" s="86"/>
      <c r="AS58" s="87">
        <v>0</v>
      </c>
      <c r="AT58" s="88">
        <f t="shared" si="1"/>
        <v>0</v>
      </c>
      <c r="AU58" s="89">
        <f>'D - Slaboproud'!P80</f>
        <v>0</v>
      </c>
      <c r="AV58" s="88">
        <f>'D - Slaboproud'!J33</f>
        <v>0</v>
      </c>
      <c r="AW58" s="88">
        <f>'D - Slaboproud'!J34</f>
        <v>0</v>
      </c>
      <c r="AX58" s="88">
        <f>'D - Slaboproud'!J35</f>
        <v>0</v>
      </c>
      <c r="AY58" s="88">
        <f>'D - Slaboproud'!J36</f>
        <v>0</v>
      </c>
      <c r="AZ58" s="88">
        <f>'D - Slaboproud'!F33</f>
        <v>0</v>
      </c>
      <c r="BA58" s="88">
        <f>'D - Slaboproud'!F34</f>
        <v>0</v>
      </c>
      <c r="BB58" s="88">
        <f>'D - Slaboproud'!F35</f>
        <v>0</v>
      </c>
      <c r="BC58" s="88">
        <f>'D - Slaboproud'!F36</f>
        <v>0</v>
      </c>
      <c r="BD58" s="90">
        <f>'D - Slaboproud'!F37</f>
        <v>0</v>
      </c>
      <c r="BT58" s="91" t="s">
        <v>82</v>
      </c>
      <c r="BV58" s="91" t="s">
        <v>76</v>
      </c>
      <c r="BW58" s="91" t="s">
        <v>92</v>
      </c>
      <c r="BX58" s="91" t="s">
        <v>5</v>
      </c>
      <c r="CL58" s="91" t="s">
        <v>19</v>
      </c>
      <c r="CM58" s="91" t="s">
        <v>84</v>
      </c>
    </row>
    <row r="59" spans="1:91" s="5" customFormat="1" ht="16.5" customHeight="1">
      <c r="A59" s="81" t="s">
        <v>78</v>
      </c>
      <c r="B59" s="82"/>
      <c r="C59" s="83"/>
      <c r="D59" s="285" t="s">
        <v>93</v>
      </c>
      <c r="E59" s="285"/>
      <c r="F59" s="285"/>
      <c r="G59" s="285"/>
      <c r="H59" s="285"/>
      <c r="I59" s="84"/>
      <c r="J59" s="285" t="s">
        <v>94</v>
      </c>
      <c r="K59" s="285"/>
      <c r="L59" s="285"/>
      <c r="M59" s="285"/>
      <c r="N59" s="285"/>
      <c r="O59" s="285"/>
      <c r="P59" s="285"/>
      <c r="Q59" s="285"/>
      <c r="R59" s="285"/>
      <c r="S59" s="285"/>
      <c r="T59" s="285"/>
      <c r="U59" s="285"/>
      <c r="V59" s="285"/>
      <c r="W59" s="285"/>
      <c r="X59" s="285"/>
      <c r="Y59" s="285"/>
      <c r="Z59" s="285"/>
      <c r="AA59" s="285"/>
      <c r="AB59" s="285"/>
      <c r="AC59" s="285"/>
      <c r="AD59" s="285"/>
      <c r="AE59" s="285"/>
      <c r="AF59" s="285"/>
      <c r="AG59" s="280">
        <f>'F - VRN'!J30</f>
        <v>0</v>
      </c>
      <c r="AH59" s="281"/>
      <c r="AI59" s="281"/>
      <c r="AJ59" s="281"/>
      <c r="AK59" s="281"/>
      <c r="AL59" s="281"/>
      <c r="AM59" s="281"/>
      <c r="AN59" s="280">
        <f t="shared" si="0"/>
        <v>0</v>
      </c>
      <c r="AO59" s="281"/>
      <c r="AP59" s="281"/>
      <c r="AQ59" s="85" t="s">
        <v>81</v>
      </c>
      <c r="AR59" s="86"/>
      <c r="AS59" s="92">
        <v>0</v>
      </c>
      <c r="AT59" s="93">
        <f t="shared" si="1"/>
        <v>0</v>
      </c>
      <c r="AU59" s="94">
        <f>'F - VRN'!P84</f>
        <v>0</v>
      </c>
      <c r="AV59" s="93">
        <f>'F - VRN'!J33</f>
        <v>0</v>
      </c>
      <c r="AW59" s="93">
        <f>'F - VRN'!J34</f>
        <v>0</v>
      </c>
      <c r="AX59" s="93">
        <f>'F - VRN'!J35</f>
        <v>0</v>
      </c>
      <c r="AY59" s="93">
        <f>'F - VRN'!J36</f>
        <v>0</v>
      </c>
      <c r="AZ59" s="93">
        <f>'F - VRN'!F33</f>
        <v>0</v>
      </c>
      <c r="BA59" s="93">
        <f>'F - VRN'!F34</f>
        <v>0</v>
      </c>
      <c r="BB59" s="93">
        <f>'F - VRN'!F35</f>
        <v>0</v>
      </c>
      <c r="BC59" s="93">
        <f>'F - VRN'!F36</f>
        <v>0</v>
      </c>
      <c r="BD59" s="95">
        <f>'F - VRN'!F37</f>
        <v>0</v>
      </c>
      <c r="BT59" s="91" t="s">
        <v>82</v>
      </c>
      <c r="BV59" s="91" t="s">
        <v>76</v>
      </c>
      <c r="BW59" s="91" t="s">
        <v>95</v>
      </c>
      <c r="BX59" s="91" t="s">
        <v>5</v>
      </c>
      <c r="CL59" s="91" t="s">
        <v>19</v>
      </c>
      <c r="CM59" s="91" t="s">
        <v>84</v>
      </c>
    </row>
    <row r="60" spans="1:91" s="1" customFormat="1" ht="30" customHeight="1"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7"/>
    </row>
    <row r="61" spans="1:91" s="1" customFormat="1" ht="6.95" customHeight="1"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37"/>
    </row>
  </sheetData>
  <sheetProtection algorithmName="SHA-512" hashValue="6w+eORbaPjVbnb1GWdBi/RchDHSOyRl/GnSzMqTP7O/eQklAmKOuNUxmwCsOiIlo6+7Vi3UWCrol/9TSxoYXdg==" saltValue="hDUcbs1TOmoKndCwPSC24lllouumg8ObtJpYt1Lo3Mi1zq+CQJ5MfTAxEthrH+MnYlyI8mMwBw+EWRoCRlghog==" spinCount="100000" sheet="1" objects="1" scenarios="1" formatColumns="0" formatRows="0"/>
  <mergeCells count="58">
    <mergeCell ref="AN59:AP59"/>
    <mergeCell ref="AG59:AM59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  <mergeCell ref="AN56:AP56"/>
    <mergeCell ref="AG56:AM56"/>
    <mergeCell ref="AN57:AP57"/>
    <mergeCell ref="AG57:AM57"/>
    <mergeCell ref="AN58:AP58"/>
    <mergeCell ref="AG58:AM58"/>
    <mergeCell ref="L33:P33"/>
    <mergeCell ref="AN52:AP52"/>
    <mergeCell ref="AG52:AM52"/>
    <mergeCell ref="AN55:AP55"/>
    <mergeCell ref="AG55:AM55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A - Architektonické a sta...'!C2" display="/"/>
    <hyperlink ref="A56" location="'B - ZTI'!C2" display="/"/>
    <hyperlink ref="A57" location="'C - Silnoproud'!C2" display="/"/>
    <hyperlink ref="A58" location="'D - Slaboproud'!C2" display="/"/>
    <hyperlink ref="A59" location="'F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468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6" t="s">
        <v>83</v>
      </c>
    </row>
    <row r="3" spans="2:46" ht="6.95" hidden="1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84</v>
      </c>
    </row>
    <row r="4" spans="2:46" ht="24.95" hidden="1" customHeight="1">
      <c r="B4" s="19"/>
      <c r="D4" s="100" t="s">
        <v>96</v>
      </c>
      <c r="L4" s="19"/>
      <c r="M4" s="23" t="s">
        <v>10</v>
      </c>
      <c r="AT4" s="16" t="s">
        <v>4</v>
      </c>
    </row>
    <row r="5" spans="2:46" ht="6.95" hidden="1" customHeight="1">
      <c r="B5" s="19"/>
      <c r="L5" s="19"/>
    </row>
    <row r="6" spans="2:46" ht="12" hidden="1" customHeight="1">
      <c r="B6" s="19"/>
      <c r="D6" s="101" t="s">
        <v>16</v>
      </c>
      <c r="L6" s="19"/>
    </row>
    <row r="7" spans="2:46" ht="16.5" hidden="1" customHeight="1">
      <c r="B7" s="19"/>
      <c r="E7" s="286" t="str">
        <f>'Rekapitulace stavby'!K6</f>
        <v>Rekonstrukce a modernizace učeben ZŠ KV - 1.máje,  KV - Stavební část</v>
      </c>
      <c r="F7" s="287"/>
      <c r="G7" s="287"/>
      <c r="H7" s="287"/>
      <c r="L7" s="19"/>
    </row>
    <row r="8" spans="2:46" s="1" customFormat="1" ht="12" hidden="1" customHeight="1">
      <c r="B8" s="37"/>
      <c r="D8" s="101" t="s">
        <v>97</v>
      </c>
      <c r="I8" s="102"/>
      <c r="L8" s="37"/>
    </row>
    <row r="9" spans="2:46" s="1" customFormat="1" ht="36.950000000000003" hidden="1" customHeight="1">
      <c r="B9" s="37"/>
      <c r="E9" s="288" t="s">
        <v>98</v>
      </c>
      <c r="F9" s="289"/>
      <c r="G9" s="289"/>
      <c r="H9" s="289"/>
      <c r="I9" s="102"/>
      <c r="L9" s="37"/>
    </row>
    <row r="10" spans="2:46" s="1" customFormat="1" ht="11.25" hidden="1">
      <c r="B10" s="37"/>
      <c r="I10" s="102"/>
      <c r="L10" s="37"/>
    </row>
    <row r="11" spans="2:46" s="1" customFormat="1" ht="12" hidden="1" customHeight="1">
      <c r="B11" s="37"/>
      <c r="D11" s="101" t="s">
        <v>18</v>
      </c>
      <c r="F11" s="16" t="s">
        <v>19</v>
      </c>
      <c r="I11" s="103" t="s">
        <v>20</v>
      </c>
      <c r="J11" s="16" t="s">
        <v>21</v>
      </c>
      <c r="L11" s="37"/>
    </row>
    <row r="12" spans="2:46" s="1" customFormat="1" ht="12" hidden="1" customHeight="1">
      <c r="B12" s="37"/>
      <c r="D12" s="101" t="s">
        <v>22</v>
      </c>
      <c r="F12" s="16" t="s">
        <v>23</v>
      </c>
      <c r="I12" s="103" t="s">
        <v>24</v>
      </c>
      <c r="J12" s="104" t="str">
        <f>'Rekapitulace stavby'!AN8</f>
        <v>4. 6. 2019</v>
      </c>
      <c r="L12" s="37"/>
    </row>
    <row r="13" spans="2:46" s="1" customFormat="1" ht="10.9" hidden="1" customHeight="1">
      <c r="B13" s="37"/>
      <c r="I13" s="102"/>
      <c r="L13" s="37"/>
    </row>
    <row r="14" spans="2:46" s="1" customFormat="1" ht="12" hidden="1" customHeight="1">
      <c r="B14" s="37"/>
      <c r="D14" s="101" t="s">
        <v>26</v>
      </c>
      <c r="I14" s="103" t="s">
        <v>27</v>
      </c>
      <c r="J14" s="16" t="s">
        <v>28</v>
      </c>
      <c r="L14" s="37"/>
    </row>
    <row r="15" spans="2:46" s="1" customFormat="1" ht="18" hidden="1" customHeight="1">
      <c r="B15" s="37"/>
      <c r="E15" s="16" t="s">
        <v>29</v>
      </c>
      <c r="I15" s="103" t="s">
        <v>30</v>
      </c>
      <c r="J15" s="16" t="s">
        <v>28</v>
      </c>
      <c r="L15" s="37"/>
    </row>
    <row r="16" spans="2:46" s="1" customFormat="1" ht="6.95" hidden="1" customHeight="1">
      <c r="B16" s="37"/>
      <c r="I16" s="102"/>
      <c r="L16" s="37"/>
    </row>
    <row r="17" spans="2:12" s="1" customFormat="1" ht="12" hidden="1" customHeight="1">
      <c r="B17" s="37"/>
      <c r="D17" s="101" t="s">
        <v>31</v>
      </c>
      <c r="I17" s="103" t="s">
        <v>27</v>
      </c>
      <c r="J17" s="29" t="str">
        <f>'Rekapitulace stavby'!AN13</f>
        <v>Vyplň údaj</v>
      </c>
      <c r="L17" s="37"/>
    </row>
    <row r="18" spans="2:12" s="1" customFormat="1" ht="18" hidden="1" customHeight="1">
      <c r="B18" s="37"/>
      <c r="E18" s="290" t="str">
        <f>'Rekapitulace stavby'!E14</f>
        <v>Vyplň údaj</v>
      </c>
      <c r="F18" s="291"/>
      <c r="G18" s="291"/>
      <c r="H18" s="291"/>
      <c r="I18" s="103" t="s">
        <v>30</v>
      </c>
      <c r="J18" s="29" t="str">
        <f>'Rekapitulace stavby'!AN14</f>
        <v>Vyplň údaj</v>
      </c>
      <c r="L18" s="37"/>
    </row>
    <row r="19" spans="2:12" s="1" customFormat="1" ht="6.95" hidden="1" customHeight="1">
      <c r="B19" s="37"/>
      <c r="I19" s="102"/>
      <c r="L19" s="37"/>
    </row>
    <row r="20" spans="2:12" s="1" customFormat="1" ht="12" hidden="1" customHeight="1">
      <c r="B20" s="37"/>
      <c r="D20" s="101" t="s">
        <v>33</v>
      </c>
      <c r="I20" s="103" t="s">
        <v>27</v>
      </c>
      <c r="J20" s="16" t="s">
        <v>28</v>
      </c>
      <c r="L20" s="37"/>
    </row>
    <row r="21" spans="2:12" s="1" customFormat="1" ht="18" hidden="1" customHeight="1">
      <c r="B21" s="37"/>
      <c r="E21" s="16" t="s">
        <v>34</v>
      </c>
      <c r="I21" s="103" t="s">
        <v>30</v>
      </c>
      <c r="J21" s="16" t="s">
        <v>28</v>
      </c>
      <c r="L21" s="37"/>
    </row>
    <row r="22" spans="2:12" s="1" customFormat="1" ht="6.95" hidden="1" customHeight="1">
      <c r="B22" s="37"/>
      <c r="I22" s="102"/>
      <c r="L22" s="37"/>
    </row>
    <row r="23" spans="2:12" s="1" customFormat="1" ht="12" hidden="1" customHeight="1">
      <c r="B23" s="37"/>
      <c r="D23" s="101" t="s">
        <v>36</v>
      </c>
      <c r="I23" s="103" t="s">
        <v>27</v>
      </c>
      <c r="J23" s="16" t="s">
        <v>28</v>
      </c>
      <c r="L23" s="37"/>
    </row>
    <row r="24" spans="2:12" s="1" customFormat="1" ht="18" hidden="1" customHeight="1">
      <c r="B24" s="37"/>
      <c r="E24" s="16" t="s">
        <v>37</v>
      </c>
      <c r="I24" s="103" t="s">
        <v>30</v>
      </c>
      <c r="J24" s="16" t="s">
        <v>28</v>
      </c>
      <c r="L24" s="37"/>
    </row>
    <row r="25" spans="2:12" s="1" customFormat="1" ht="6.95" hidden="1" customHeight="1">
      <c r="B25" s="37"/>
      <c r="I25" s="102"/>
      <c r="L25" s="37"/>
    </row>
    <row r="26" spans="2:12" s="1" customFormat="1" ht="12" hidden="1" customHeight="1">
      <c r="B26" s="37"/>
      <c r="D26" s="101" t="s">
        <v>38</v>
      </c>
      <c r="I26" s="102"/>
      <c r="L26" s="37"/>
    </row>
    <row r="27" spans="2:12" s="6" customFormat="1" ht="16.5" hidden="1" customHeight="1">
      <c r="B27" s="105"/>
      <c r="E27" s="292" t="s">
        <v>28</v>
      </c>
      <c r="F27" s="292"/>
      <c r="G27" s="292"/>
      <c r="H27" s="292"/>
      <c r="I27" s="106"/>
      <c r="L27" s="105"/>
    </row>
    <row r="28" spans="2:12" s="1" customFormat="1" ht="6.95" hidden="1" customHeight="1">
      <c r="B28" s="37"/>
      <c r="I28" s="102"/>
      <c r="L28" s="37"/>
    </row>
    <row r="29" spans="2:12" s="1" customFormat="1" ht="6.95" hidden="1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hidden="1" customHeight="1">
      <c r="B30" s="37"/>
      <c r="D30" s="108" t="s">
        <v>40</v>
      </c>
      <c r="I30" s="102"/>
      <c r="J30" s="109">
        <f>ROUND(J93, 2)</f>
        <v>0</v>
      </c>
      <c r="L30" s="37"/>
    </row>
    <row r="31" spans="2:12" s="1" customFormat="1" ht="6.95" hidden="1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5" hidden="1" customHeight="1">
      <c r="B32" s="37"/>
      <c r="F32" s="110" t="s">
        <v>42</v>
      </c>
      <c r="I32" s="111" t="s">
        <v>41</v>
      </c>
      <c r="J32" s="110" t="s">
        <v>43</v>
      </c>
      <c r="L32" s="37"/>
    </row>
    <row r="33" spans="2:12" s="1" customFormat="1" ht="14.45" hidden="1" customHeight="1">
      <c r="B33" s="37"/>
      <c r="D33" s="101" t="s">
        <v>44</v>
      </c>
      <c r="E33" s="101" t="s">
        <v>45</v>
      </c>
      <c r="F33" s="112">
        <f>ROUND((SUM(BE93:BE467)),  2)</f>
        <v>0</v>
      </c>
      <c r="I33" s="113">
        <v>0.21</v>
      </c>
      <c r="J33" s="112">
        <f>ROUND(((SUM(BE93:BE467))*I33),  2)</f>
        <v>0</v>
      </c>
      <c r="L33" s="37"/>
    </row>
    <row r="34" spans="2:12" s="1" customFormat="1" ht="14.45" hidden="1" customHeight="1">
      <c r="B34" s="37"/>
      <c r="E34" s="101" t="s">
        <v>46</v>
      </c>
      <c r="F34" s="112">
        <f>ROUND((SUM(BF93:BF467)),  2)</f>
        <v>0</v>
      </c>
      <c r="I34" s="113">
        <v>0.15</v>
      </c>
      <c r="J34" s="112">
        <f>ROUND(((SUM(BF93:BF467))*I34),  2)</f>
        <v>0</v>
      </c>
      <c r="L34" s="37"/>
    </row>
    <row r="35" spans="2:12" s="1" customFormat="1" ht="14.45" hidden="1" customHeight="1">
      <c r="B35" s="37"/>
      <c r="E35" s="101" t="s">
        <v>47</v>
      </c>
      <c r="F35" s="112">
        <f>ROUND((SUM(BG93:BG467)),  2)</f>
        <v>0</v>
      </c>
      <c r="I35" s="113">
        <v>0.21</v>
      </c>
      <c r="J35" s="112">
        <f>0</f>
        <v>0</v>
      </c>
      <c r="L35" s="37"/>
    </row>
    <row r="36" spans="2:12" s="1" customFormat="1" ht="14.45" hidden="1" customHeight="1">
      <c r="B36" s="37"/>
      <c r="E36" s="101" t="s">
        <v>48</v>
      </c>
      <c r="F36" s="112">
        <f>ROUND((SUM(BH93:BH467)),  2)</f>
        <v>0</v>
      </c>
      <c r="I36" s="113">
        <v>0.15</v>
      </c>
      <c r="J36" s="112">
        <f>0</f>
        <v>0</v>
      </c>
      <c r="L36" s="37"/>
    </row>
    <row r="37" spans="2:12" s="1" customFormat="1" ht="14.45" hidden="1" customHeight="1">
      <c r="B37" s="37"/>
      <c r="E37" s="101" t="s">
        <v>49</v>
      </c>
      <c r="F37" s="112">
        <f>ROUND((SUM(BI93:BI467)),  2)</f>
        <v>0</v>
      </c>
      <c r="I37" s="113">
        <v>0</v>
      </c>
      <c r="J37" s="112">
        <f>0</f>
        <v>0</v>
      </c>
      <c r="L37" s="37"/>
    </row>
    <row r="38" spans="2:12" s="1" customFormat="1" ht="6.95" hidden="1" customHeight="1">
      <c r="B38" s="37"/>
      <c r="I38" s="102"/>
      <c r="L38" s="37"/>
    </row>
    <row r="39" spans="2:12" s="1" customFormat="1" ht="25.35" hidden="1" customHeight="1">
      <c r="B39" s="37"/>
      <c r="C39" s="114"/>
      <c r="D39" s="115" t="s">
        <v>50</v>
      </c>
      <c r="E39" s="116"/>
      <c r="F39" s="116"/>
      <c r="G39" s="117" t="s">
        <v>51</v>
      </c>
      <c r="H39" s="118" t="s">
        <v>52</v>
      </c>
      <c r="I39" s="119"/>
      <c r="J39" s="120">
        <f>SUM(J30:J37)</f>
        <v>0</v>
      </c>
      <c r="K39" s="121"/>
      <c r="L39" s="37"/>
    </row>
    <row r="40" spans="2:12" s="1" customFormat="1" ht="14.45" hidden="1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1" spans="2:12" ht="11.25" hidden="1"/>
    <row r="42" spans="2:12" ht="11.25" hidden="1"/>
    <row r="43" spans="2:12" ht="11.25" hidden="1"/>
    <row r="44" spans="2:12" s="1" customFormat="1" ht="6.95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5" customHeight="1">
      <c r="B45" s="33"/>
      <c r="C45" s="22" t="s">
        <v>99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3" t="str">
        <f>E7</f>
        <v>Rekonstrukce a modernizace učeben ZŠ KV - 1.máje,  KV - Stavební část</v>
      </c>
      <c r="F48" s="294"/>
      <c r="G48" s="294"/>
      <c r="H48" s="294"/>
      <c r="I48" s="102"/>
      <c r="J48" s="34"/>
      <c r="K48" s="34"/>
      <c r="L48" s="37"/>
    </row>
    <row r="49" spans="2:47" s="1" customFormat="1" ht="12" customHeight="1">
      <c r="B49" s="33"/>
      <c r="C49" s="28" t="s">
        <v>97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66" t="str">
        <f>E9</f>
        <v>A - Architektonické a stavební řešení</v>
      </c>
      <c r="F50" s="265"/>
      <c r="G50" s="265"/>
      <c r="H50" s="265"/>
      <c r="I50" s="102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Karlovy Vary</v>
      </c>
      <c r="G52" s="34"/>
      <c r="H52" s="34"/>
      <c r="I52" s="103" t="s">
        <v>24</v>
      </c>
      <c r="J52" s="54" t="str">
        <f>IF(J12="","",J12)</f>
        <v>4. 6. 2019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24.95" customHeight="1">
      <c r="B54" s="33"/>
      <c r="C54" s="28" t="s">
        <v>26</v>
      </c>
      <c r="D54" s="34"/>
      <c r="E54" s="34"/>
      <c r="F54" s="26" t="str">
        <f>E15</f>
        <v>Statutární město Karlovy Vary</v>
      </c>
      <c r="G54" s="34"/>
      <c r="H54" s="34"/>
      <c r="I54" s="103" t="s">
        <v>33</v>
      </c>
      <c r="J54" s="31" t="str">
        <f>E21</f>
        <v>BPO spol. s r.o.,Lidická 1239,36317 OSTROV</v>
      </c>
      <c r="K54" s="34"/>
      <c r="L54" s="37"/>
    </row>
    <row r="55" spans="2:47" s="1" customFormat="1" ht="13.7" customHeight="1">
      <c r="B55" s="33"/>
      <c r="C55" s="28" t="s">
        <v>31</v>
      </c>
      <c r="D55" s="34"/>
      <c r="E55" s="34"/>
      <c r="F55" s="26" t="str">
        <f>IF(E18="","",E18)</f>
        <v>Vyplň údaj</v>
      </c>
      <c r="G55" s="34"/>
      <c r="H55" s="34"/>
      <c r="I55" s="103" t="s">
        <v>36</v>
      </c>
      <c r="J55" s="31" t="str">
        <f>E24</f>
        <v>Tomanová Ing.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100</v>
      </c>
      <c r="D57" s="129"/>
      <c r="E57" s="129"/>
      <c r="F57" s="129"/>
      <c r="G57" s="129"/>
      <c r="H57" s="129"/>
      <c r="I57" s="130"/>
      <c r="J57" s="131" t="s">
        <v>101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" customHeight="1">
      <c r="B59" s="33"/>
      <c r="C59" s="132" t="s">
        <v>72</v>
      </c>
      <c r="D59" s="34"/>
      <c r="E59" s="34"/>
      <c r="F59" s="34"/>
      <c r="G59" s="34"/>
      <c r="H59" s="34"/>
      <c r="I59" s="102"/>
      <c r="J59" s="72">
        <f>J93</f>
        <v>0</v>
      </c>
      <c r="K59" s="34"/>
      <c r="L59" s="37"/>
      <c r="AU59" s="16" t="s">
        <v>102</v>
      </c>
    </row>
    <row r="60" spans="2:47" s="7" customFormat="1" ht="24.95" customHeight="1">
      <c r="B60" s="133"/>
      <c r="C60" s="134"/>
      <c r="D60" s="135" t="s">
        <v>103</v>
      </c>
      <c r="E60" s="136"/>
      <c r="F60" s="136"/>
      <c r="G60" s="136"/>
      <c r="H60" s="136"/>
      <c r="I60" s="137"/>
      <c r="J60" s="138">
        <f>J94</f>
        <v>0</v>
      </c>
      <c r="K60" s="134"/>
      <c r="L60" s="139"/>
    </row>
    <row r="61" spans="2:47" s="8" customFormat="1" ht="19.899999999999999" customHeight="1">
      <c r="B61" s="140"/>
      <c r="C61" s="141"/>
      <c r="D61" s="142" t="s">
        <v>104</v>
      </c>
      <c r="E61" s="143"/>
      <c r="F61" s="143"/>
      <c r="G61" s="143"/>
      <c r="H61" s="143"/>
      <c r="I61" s="144"/>
      <c r="J61" s="145">
        <f>J95</f>
        <v>0</v>
      </c>
      <c r="K61" s="141"/>
      <c r="L61" s="146"/>
    </row>
    <row r="62" spans="2:47" s="8" customFormat="1" ht="19.899999999999999" customHeight="1">
      <c r="B62" s="140"/>
      <c r="C62" s="141"/>
      <c r="D62" s="142" t="s">
        <v>105</v>
      </c>
      <c r="E62" s="143"/>
      <c r="F62" s="143"/>
      <c r="G62" s="143"/>
      <c r="H62" s="143"/>
      <c r="I62" s="144"/>
      <c r="J62" s="145">
        <f>J190</f>
        <v>0</v>
      </c>
      <c r="K62" s="141"/>
      <c r="L62" s="146"/>
    </row>
    <row r="63" spans="2:47" s="8" customFormat="1" ht="19.899999999999999" customHeight="1">
      <c r="B63" s="140"/>
      <c r="C63" s="141"/>
      <c r="D63" s="142" t="s">
        <v>106</v>
      </c>
      <c r="E63" s="143"/>
      <c r="F63" s="143"/>
      <c r="G63" s="143"/>
      <c r="H63" s="143"/>
      <c r="I63" s="144"/>
      <c r="J63" s="145">
        <f>J207</f>
        <v>0</v>
      </c>
      <c r="K63" s="141"/>
      <c r="L63" s="146"/>
    </row>
    <row r="64" spans="2:47" s="8" customFormat="1" ht="19.899999999999999" customHeight="1">
      <c r="B64" s="140"/>
      <c r="C64" s="141"/>
      <c r="D64" s="142" t="s">
        <v>107</v>
      </c>
      <c r="E64" s="143"/>
      <c r="F64" s="143"/>
      <c r="G64" s="143"/>
      <c r="H64" s="143"/>
      <c r="I64" s="144"/>
      <c r="J64" s="145">
        <f>J275</f>
        <v>0</v>
      </c>
      <c r="K64" s="141"/>
      <c r="L64" s="146"/>
    </row>
    <row r="65" spans="2:12" s="8" customFormat="1" ht="19.899999999999999" customHeight="1">
      <c r="B65" s="140"/>
      <c r="C65" s="141"/>
      <c r="D65" s="142" t="s">
        <v>108</v>
      </c>
      <c r="E65" s="143"/>
      <c r="F65" s="143"/>
      <c r="G65" s="143"/>
      <c r="H65" s="143"/>
      <c r="I65" s="144"/>
      <c r="J65" s="145">
        <f>J286</f>
        <v>0</v>
      </c>
      <c r="K65" s="141"/>
      <c r="L65" s="146"/>
    </row>
    <row r="66" spans="2:12" s="7" customFormat="1" ht="24.95" customHeight="1">
      <c r="B66" s="133"/>
      <c r="C66" s="134"/>
      <c r="D66" s="135" t="s">
        <v>109</v>
      </c>
      <c r="E66" s="136"/>
      <c r="F66" s="136"/>
      <c r="G66" s="136"/>
      <c r="H66" s="136"/>
      <c r="I66" s="137"/>
      <c r="J66" s="138">
        <f>J289</f>
        <v>0</v>
      </c>
      <c r="K66" s="134"/>
      <c r="L66" s="139"/>
    </row>
    <row r="67" spans="2:12" s="8" customFormat="1" ht="19.899999999999999" customHeight="1">
      <c r="B67" s="140"/>
      <c r="C67" s="141"/>
      <c r="D67" s="142" t="s">
        <v>110</v>
      </c>
      <c r="E67" s="143"/>
      <c r="F67" s="143"/>
      <c r="G67" s="143"/>
      <c r="H67" s="143"/>
      <c r="I67" s="144"/>
      <c r="J67" s="145">
        <f>J290</f>
        <v>0</v>
      </c>
      <c r="K67" s="141"/>
      <c r="L67" s="146"/>
    </row>
    <row r="68" spans="2:12" s="8" customFormat="1" ht="19.899999999999999" customHeight="1">
      <c r="B68" s="140"/>
      <c r="C68" s="141"/>
      <c r="D68" s="142" t="s">
        <v>111</v>
      </c>
      <c r="E68" s="143"/>
      <c r="F68" s="143"/>
      <c r="G68" s="143"/>
      <c r="H68" s="143"/>
      <c r="I68" s="144"/>
      <c r="J68" s="145">
        <f>J313</f>
        <v>0</v>
      </c>
      <c r="K68" s="141"/>
      <c r="L68" s="146"/>
    </row>
    <row r="69" spans="2:12" s="8" customFormat="1" ht="19.899999999999999" customHeight="1">
      <c r="B69" s="140"/>
      <c r="C69" s="141"/>
      <c r="D69" s="142" t="s">
        <v>112</v>
      </c>
      <c r="E69" s="143"/>
      <c r="F69" s="143"/>
      <c r="G69" s="143"/>
      <c r="H69" s="143"/>
      <c r="I69" s="144"/>
      <c r="J69" s="145">
        <f>J329</f>
        <v>0</v>
      </c>
      <c r="K69" s="141"/>
      <c r="L69" s="146"/>
    </row>
    <row r="70" spans="2:12" s="8" customFormat="1" ht="19.899999999999999" customHeight="1">
      <c r="B70" s="140"/>
      <c r="C70" s="141"/>
      <c r="D70" s="142" t="s">
        <v>113</v>
      </c>
      <c r="E70" s="143"/>
      <c r="F70" s="143"/>
      <c r="G70" s="143"/>
      <c r="H70" s="143"/>
      <c r="I70" s="144"/>
      <c r="J70" s="145">
        <f>J381</f>
        <v>0</v>
      </c>
      <c r="K70" s="141"/>
      <c r="L70" s="146"/>
    </row>
    <row r="71" spans="2:12" s="8" customFormat="1" ht="19.899999999999999" customHeight="1">
      <c r="B71" s="140"/>
      <c r="C71" s="141"/>
      <c r="D71" s="142" t="s">
        <v>114</v>
      </c>
      <c r="E71" s="143"/>
      <c r="F71" s="143"/>
      <c r="G71" s="143"/>
      <c r="H71" s="143"/>
      <c r="I71" s="144"/>
      <c r="J71" s="145">
        <f>J405</f>
        <v>0</v>
      </c>
      <c r="K71" s="141"/>
      <c r="L71" s="146"/>
    </row>
    <row r="72" spans="2:12" s="8" customFormat="1" ht="19.899999999999999" customHeight="1">
      <c r="B72" s="140"/>
      <c r="C72" s="141"/>
      <c r="D72" s="142" t="s">
        <v>115</v>
      </c>
      <c r="E72" s="143"/>
      <c r="F72" s="143"/>
      <c r="G72" s="143"/>
      <c r="H72" s="143"/>
      <c r="I72" s="144"/>
      <c r="J72" s="145">
        <f>J444</f>
        <v>0</v>
      </c>
      <c r="K72" s="141"/>
      <c r="L72" s="146"/>
    </row>
    <row r="73" spans="2:12" s="8" customFormat="1" ht="19.899999999999999" customHeight="1">
      <c r="B73" s="140"/>
      <c r="C73" s="141"/>
      <c r="D73" s="142" t="s">
        <v>116</v>
      </c>
      <c r="E73" s="143"/>
      <c r="F73" s="143"/>
      <c r="G73" s="143"/>
      <c r="H73" s="143"/>
      <c r="I73" s="144"/>
      <c r="J73" s="145">
        <f>J457</f>
        <v>0</v>
      </c>
      <c r="K73" s="141"/>
      <c r="L73" s="146"/>
    </row>
    <row r="74" spans="2:12" s="1" customFormat="1" ht="21.75" customHeight="1">
      <c r="B74" s="33"/>
      <c r="C74" s="34"/>
      <c r="D74" s="34"/>
      <c r="E74" s="34"/>
      <c r="F74" s="34"/>
      <c r="G74" s="34"/>
      <c r="H74" s="34"/>
      <c r="I74" s="102"/>
      <c r="J74" s="34"/>
      <c r="K74" s="34"/>
      <c r="L74" s="37"/>
    </row>
    <row r="75" spans="2:12" s="1" customFormat="1" ht="6.95" customHeight="1">
      <c r="B75" s="45"/>
      <c r="C75" s="46"/>
      <c r="D75" s="46"/>
      <c r="E75" s="46"/>
      <c r="F75" s="46"/>
      <c r="G75" s="46"/>
      <c r="H75" s="46"/>
      <c r="I75" s="124"/>
      <c r="J75" s="46"/>
      <c r="K75" s="46"/>
      <c r="L75" s="37"/>
    </row>
    <row r="79" spans="2:12" s="1" customFormat="1" ht="6.95" customHeight="1">
      <c r="B79" s="47"/>
      <c r="C79" s="48"/>
      <c r="D79" s="48"/>
      <c r="E79" s="48"/>
      <c r="F79" s="48"/>
      <c r="G79" s="48"/>
      <c r="H79" s="48"/>
      <c r="I79" s="127"/>
      <c r="J79" s="48"/>
      <c r="K79" s="48"/>
      <c r="L79" s="37"/>
    </row>
    <row r="80" spans="2:12" s="1" customFormat="1" ht="24.95" customHeight="1">
      <c r="B80" s="33"/>
      <c r="C80" s="22" t="s">
        <v>117</v>
      </c>
      <c r="D80" s="34"/>
      <c r="E80" s="34"/>
      <c r="F80" s="34"/>
      <c r="G80" s="34"/>
      <c r="H80" s="34"/>
      <c r="I80" s="102"/>
      <c r="J80" s="34"/>
      <c r="K80" s="34"/>
      <c r="L80" s="37"/>
    </row>
    <row r="81" spans="2:65" s="1" customFormat="1" ht="6.95" customHeight="1">
      <c r="B81" s="33"/>
      <c r="C81" s="34"/>
      <c r="D81" s="34"/>
      <c r="E81" s="34"/>
      <c r="F81" s="34"/>
      <c r="G81" s="34"/>
      <c r="H81" s="34"/>
      <c r="I81" s="102"/>
      <c r="J81" s="34"/>
      <c r="K81" s="34"/>
      <c r="L81" s="37"/>
    </row>
    <row r="82" spans="2:65" s="1" customFormat="1" ht="12" customHeight="1">
      <c r="B82" s="33"/>
      <c r="C82" s="28" t="s">
        <v>16</v>
      </c>
      <c r="D82" s="34"/>
      <c r="E82" s="34"/>
      <c r="F82" s="34"/>
      <c r="G82" s="34"/>
      <c r="H82" s="34"/>
      <c r="I82" s="102"/>
      <c r="J82" s="34"/>
      <c r="K82" s="34"/>
      <c r="L82" s="37"/>
    </row>
    <row r="83" spans="2:65" s="1" customFormat="1" ht="16.5" customHeight="1">
      <c r="B83" s="33"/>
      <c r="C83" s="34"/>
      <c r="D83" s="34"/>
      <c r="E83" s="293" t="str">
        <f>E7</f>
        <v>Rekonstrukce a modernizace učeben ZŠ KV - 1.máje,  KV - Stavební část</v>
      </c>
      <c r="F83" s="294"/>
      <c r="G83" s="294"/>
      <c r="H83" s="294"/>
      <c r="I83" s="102"/>
      <c r="J83" s="34"/>
      <c r="K83" s="34"/>
      <c r="L83" s="37"/>
    </row>
    <row r="84" spans="2:65" s="1" customFormat="1" ht="12" customHeight="1">
      <c r="B84" s="33"/>
      <c r="C84" s="28" t="s">
        <v>97</v>
      </c>
      <c r="D84" s="34"/>
      <c r="E84" s="34"/>
      <c r="F84" s="34"/>
      <c r="G84" s="34"/>
      <c r="H84" s="34"/>
      <c r="I84" s="102"/>
      <c r="J84" s="34"/>
      <c r="K84" s="34"/>
      <c r="L84" s="37"/>
    </row>
    <row r="85" spans="2:65" s="1" customFormat="1" ht="16.5" customHeight="1">
      <c r="B85" s="33"/>
      <c r="C85" s="34"/>
      <c r="D85" s="34"/>
      <c r="E85" s="266" t="str">
        <f>E9</f>
        <v>A - Architektonické a stavební řešení</v>
      </c>
      <c r="F85" s="265"/>
      <c r="G85" s="265"/>
      <c r="H85" s="265"/>
      <c r="I85" s="102"/>
      <c r="J85" s="34"/>
      <c r="K85" s="34"/>
      <c r="L85" s="37"/>
    </row>
    <row r="86" spans="2:65" s="1" customFormat="1" ht="6.95" customHeight="1">
      <c r="B86" s="33"/>
      <c r="C86" s="34"/>
      <c r="D86" s="34"/>
      <c r="E86" s="34"/>
      <c r="F86" s="34"/>
      <c r="G86" s="34"/>
      <c r="H86" s="34"/>
      <c r="I86" s="102"/>
      <c r="J86" s="34"/>
      <c r="K86" s="34"/>
      <c r="L86" s="37"/>
    </row>
    <row r="87" spans="2:65" s="1" customFormat="1" ht="12" customHeight="1">
      <c r="B87" s="33"/>
      <c r="C87" s="28" t="s">
        <v>22</v>
      </c>
      <c r="D87" s="34"/>
      <c r="E87" s="34"/>
      <c r="F87" s="26" t="str">
        <f>F12</f>
        <v>Karlovy Vary</v>
      </c>
      <c r="G87" s="34"/>
      <c r="H87" s="34"/>
      <c r="I87" s="103" t="s">
        <v>24</v>
      </c>
      <c r="J87" s="54" t="str">
        <f>IF(J12="","",J12)</f>
        <v>4. 6. 2019</v>
      </c>
      <c r="K87" s="34"/>
      <c r="L87" s="37"/>
    </row>
    <row r="88" spans="2:65" s="1" customFormat="1" ht="6.95" customHeight="1">
      <c r="B88" s="33"/>
      <c r="C88" s="34"/>
      <c r="D88" s="34"/>
      <c r="E88" s="34"/>
      <c r="F88" s="34"/>
      <c r="G88" s="34"/>
      <c r="H88" s="34"/>
      <c r="I88" s="102"/>
      <c r="J88" s="34"/>
      <c r="K88" s="34"/>
      <c r="L88" s="37"/>
    </row>
    <row r="89" spans="2:65" s="1" customFormat="1" ht="24.95" customHeight="1">
      <c r="B89" s="33"/>
      <c r="C89" s="28" t="s">
        <v>26</v>
      </c>
      <c r="D89" s="34"/>
      <c r="E89" s="34"/>
      <c r="F89" s="26" t="str">
        <f>E15</f>
        <v>Statutární město Karlovy Vary</v>
      </c>
      <c r="G89" s="34"/>
      <c r="H89" s="34"/>
      <c r="I89" s="103" t="s">
        <v>33</v>
      </c>
      <c r="J89" s="31" t="str">
        <f>E21</f>
        <v>BPO spol. s r.o.,Lidická 1239,36317 OSTROV</v>
      </c>
      <c r="K89" s="34"/>
      <c r="L89" s="37"/>
    </row>
    <row r="90" spans="2:65" s="1" customFormat="1" ht="13.7" customHeight="1">
      <c r="B90" s="33"/>
      <c r="C90" s="28" t="s">
        <v>31</v>
      </c>
      <c r="D90" s="34"/>
      <c r="E90" s="34"/>
      <c r="F90" s="26" t="str">
        <f>IF(E18="","",E18)</f>
        <v>Vyplň údaj</v>
      </c>
      <c r="G90" s="34"/>
      <c r="H90" s="34"/>
      <c r="I90" s="103" t="s">
        <v>36</v>
      </c>
      <c r="J90" s="31" t="str">
        <f>E24</f>
        <v>Tomanová Ing.</v>
      </c>
      <c r="K90" s="34"/>
      <c r="L90" s="37"/>
    </row>
    <row r="91" spans="2:65" s="1" customFormat="1" ht="10.35" customHeight="1">
      <c r="B91" s="33"/>
      <c r="C91" s="34"/>
      <c r="D91" s="34"/>
      <c r="E91" s="34"/>
      <c r="F91" s="34"/>
      <c r="G91" s="34"/>
      <c r="H91" s="34"/>
      <c r="I91" s="102"/>
      <c r="J91" s="34"/>
      <c r="K91" s="34"/>
      <c r="L91" s="37"/>
    </row>
    <row r="92" spans="2:65" s="9" customFormat="1" ht="29.25" customHeight="1">
      <c r="B92" s="147"/>
      <c r="C92" s="148" t="s">
        <v>118</v>
      </c>
      <c r="D92" s="149" t="s">
        <v>59</v>
      </c>
      <c r="E92" s="149" t="s">
        <v>55</v>
      </c>
      <c r="F92" s="149" t="s">
        <v>56</v>
      </c>
      <c r="G92" s="149" t="s">
        <v>119</v>
      </c>
      <c r="H92" s="149" t="s">
        <v>120</v>
      </c>
      <c r="I92" s="150" t="s">
        <v>121</v>
      </c>
      <c r="J92" s="149" t="s">
        <v>101</v>
      </c>
      <c r="K92" s="151" t="s">
        <v>122</v>
      </c>
      <c r="L92" s="152"/>
      <c r="M92" s="63" t="s">
        <v>28</v>
      </c>
      <c r="N92" s="64" t="s">
        <v>44</v>
      </c>
      <c r="O92" s="64" t="s">
        <v>123</v>
      </c>
      <c r="P92" s="64" t="s">
        <v>124</v>
      </c>
      <c r="Q92" s="64" t="s">
        <v>125</v>
      </c>
      <c r="R92" s="64" t="s">
        <v>126</v>
      </c>
      <c r="S92" s="64" t="s">
        <v>127</v>
      </c>
      <c r="T92" s="65" t="s">
        <v>128</v>
      </c>
    </row>
    <row r="93" spans="2:65" s="1" customFormat="1" ht="22.9" customHeight="1">
      <c r="B93" s="33"/>
      <c r="C93" s="70" t="s">
        <v>129</v>
      </c>
      <c r="D93" s="34"/>
      <c r="E93" s="34"/>
      <c r="F93" s="34"/>
      <c r="G93" s="34"/>
      <c r="H93" s="34"/>
      <c r="I93" s="102"/>
      <c r="J93" s="153">
        <f>BK93</f>
        <v>0</v>
      </c>
      <c r="K93" s="34"/>
      <c r="L93" s="37"/>
      <c r="M93" s="66"/>
      <c r="N93" s="67"/>
      <c r="O93" s="67"/>
      <c r="P93" s="154">
        <f>P94+P289</f>
        <v>0</v>
      </c>
      <c r="Q93" s="67"/>
      <c r="R93" s="154">
        <f>R94+R289</f>
        <v>3.297523</v>
      </c>
      <c r="S93" s="67"/>
      <c r="T93" s="155">
        <f>T94+T289</f>
        <v>2.7840599999999998</v>
      </c>
      <c r="AT93" s="16" t="s">
        <v>73</v>
      </c>
      <c r="AU93" s="16" t="s">
        <v>102</v>
      </c>
      <c r="BK93" s="156">
        <f>BK94+BK289</f>
        <v>0</v>
      </c>
    </row>
    <row r="94" spans="2:65" s="10" customFormat="1" ht="25.9" customHeight="1">
      <c r="B94" s="157"/>
      <c r="C94" s="158"/>
      <c r="D94" s="159" t="s">
        <v>73</v>
      </c>
      <c r="E94" s="160" t="s">
        <v>130</v>
      </c>
      <c r="F94" s="160" t="s">
        <v>131</v>
      </c>
      <c r="G94" s="158"/>
      <c r="H94" s="158"/>
      <c r="I94" s="161"/>
      <c r="J94" s="162">
        <f>BK94</f>
        <v>0</v>
      </c>
      <c r="K94" s="158"/>
      <c r="L94" s="163"/>
      <c r="M94" s="164"/>
      <c r="N94" s="165"/>
      <c r="O94" s="165"/>
      <c r="P94" s="166">
        <f>P95+P190+P207+P275+P286</f>
        <v>0</v>
      </c>
      <c r="Q94" s="165"/>
      <c r="R94" s="166">
        <f>R95+R190+R207+R275+R286</f>
        <v>1.848082</v>
      </c>
      <c r="S94" s="165"/>
      <c r="T94" s="167">
        <f>T95+T190+T207+T275+T286</f>
        <v>2.7840599999999998</v>
      </c>
      <c r="AR94" s="168" t="s">
        <v>82</v>
      </c>
      <c r="AT94" s="169" t="s">
        <v>73</v>
      </c>
      <c r="AU94" s="169" t="s">
        <v>74</v>
      </c>
      <c r="AY94" s="168" t="s">
        <v>132</v>
      </c>
      <c r="BK94" s="170">
        <f>BK95+BK190+BK207+BK275+BK286</f>
        <v>0</v>
      </c>
    </row>
    <row r="95" spans="2:65" s="10" customFormat="1" ht="22.9" customHeight="1">
      <c r="B95" s="157"/>
      <c r="C95" s="158"/>
      <c r="D95" s="159" t="s">
        <v>73</v>
      </c>
      <c r="E95" s="171" t="s">
        <v>133</v>
      </c>
      <c r="F95" s="171" t="s">
        <v>134</v>
      </c>
      <c r="G95" s="158"/>
      <c r="H95" s="158"/>
      <c r="I95" s="161"/>
      <c r="J95" s="172">
        <f>BK95</f>
        <v>0</v>
      </c>
      <c r="K95" s="158"/>
      <c r="L95" s="163"/>
      <c r="M95" s="164"/>
      <c r="N95" s="165"/>
      <c r="O95" s="165"/>
      <c r="P95" s="166">
        <f>SUM(P96:P189)</f>
        <v>0</v>
      </c>
      <c r="Q95" s="165"/>
      <c r="R95" s="166">
        <f>SUM(R96:R189)</f>
        <v>1.8039620000000001</v>
      </c>
      <c r="S95" s="165"/>
      <c r="T95" s="167">
        <f>SUM(T96:T189)</f>
        <v>0</v>
      </c>
      <c r="AR95" s="168" t="s">
        <v>82</v>
      </c>
      <c r="AT95" s="169" t="s">
        <v>73</v>
      </c>
      <c r="AU95" s="169" t="s">
        <v>82</v>
      </c>
      <c r="AY95" s="168" t="s">
        <v>132</v>
      </c>
      <c r="BK95" s="170">
        <f>SUM(BK96:BK189)</f>
        <v>0</v>
      </c>
    </row>
    <row r="96" spans="2:65" s="1" customFormat="1" ht="16.5" customHeight="1">
      <c r="B96" s="33"/>
      <c r="C96" s="173" t="s">
        <v>82</v>
      </c>
      <c r="D96" s="173" t="s">
        <v>135</v>
      </c>
      <c r="E96" s="174" t="s">
        <v>136</v>
      </c>
      <c r="F96" s="175" t="s">
        <v>137</v>
      </c>
      <c r="G96" s="176" t="s">
        <v>138</v>
      </c>
      <c r="H96" s="177">
        <v>26</v>
      </c>
      <c r="I96" s="178"/>
      <c r="J96" s="179">
        <f>ROUND(I96*H96,2)</f>
        <v>0</v>
      </c>
      <c r="K96" s="175" t="s">
        <v>139</v>
      </c>
      <c r="L96" s="37"/>
      <c r="M96" s="180" t="s">
        <v>28</v>
      </c>
      <c r="N96" s="181" t="s">
        <v>45</v>
      </c>
      <c r="O96" s="59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AR96" s="16" t="s">
        <v>140</v>
      </c>
      <c r="AT96" s="16" t="s">
        <v>135</v>
      </c>
      <c r="AU96" s="16" t="s">
        <v>84</v>
      </c>
      <c r="AY96" s="16" t="s">
        <v>132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6" t="s">
        <v>82</v>
      </c>
      <c r="BK96" s="184">
        <f>ROUND(I96*H96,2)</f>
        <v>0</v>
      </c>
      <c r="BL96" s="16" t="s">
        <v>140</v>
      </c>
      <c r="BM96" s="16" t="s">
        <v>141</v>
      </c>
    </row>
    <row r="97" spans="2:65" s="1" customFormat="1" ht="11.25">
      <c r="B97" s="33"/>
      <c r="C97" s="34"/>
      <c r="D97" s="185" t="s">
        <v>142</v>
      </c>
      <c r="E97" s="34"/>
      <c r="F97" s="186" t="s">
        <v>143</v>
      </c>
      <c r="G97" s="34"/>
      <c r="H97" s="34"/>
      <c r="I97" s="102"/>
      <c r="J97" s="34"/>
      <c r="K97" s="34"/>
      <c r="L97" s="37"/>
      <c r="M97" s="187"/>
      <c r="N97" s="59"/>
      <c r="O97" s="59"/>
      <c r="P97" s="59"/>
      <c r="Q97" s="59"/>
      <c r="R97" s="59"/>
      <c r="S97" s="59"/>
      <c r="T97" s="60"/>
      <c r="AT97" s="16" t="s">
        <v>142</v>
      </c>
      <c r="AU97" s="16" t="s">
        <v>84</v>
      </c>
    </row>
    <row r="98" spans="2:65" s="11" customFormat="1" ht="11.25">
      <c r="B98" s="188"/>
      <c r="C98" s="189"/>
      <c r="D98" s="185" t="s">
        <v>144</v>
      </c>
      <c r="E98" s="190" t="s">
        <v>28</v>
      </c>
      <c r="F98" s="191" t="s">
        <v>145</v>
      </c>
      <c r="G98" s="189"/>
      <c r="H98" s="190" t="s">
        <v>28</v>
      </c>
      <c r="I98" s="192"/>
      <c r="J98" s="189"/>
      <c r="K98" s="189"/>
      <c r="L98" s="193"/>
      <c r="M98" s="194"/>
      <c r="N98" s="195"/>
      <c r="O98" s="195"/>
      <c r="P98" s="195"/>
      <c r="Q98" s="195"/>
      <c r="R98" s="195"/>
      <c r="S98" s="195"/>
      <c r="T98" s="196"/>
      <c r="AT98" s="197" t="s">
        <v>144</v>
      </c>
      <c r="AU98" s="197" t="s">
        <v>84</v>
      </c>
      <c r="AV98" s="11" t="s">
        <v>82</v>
      </c>
      <c r="AW98" s="11" t="s">
        <v>35</v>
      </c>
      <c r="AX98" s="11" t="s">
        <v>74</v>
      </c>
      <c r="AY98" s="197" t="s">
        <v>132</v>
      </c>
    </row>
    <row r="99" spans="2:65" s="12" customFormat="1" ht="11.25">
      <c r="B99" s="198"/>
      <c r="C99" s="199"/>
      <c r="D99" s="185" t="s">
        <v>144</v>
      </c>
      <c r="E99" s="200" t="s">
        <v>28</v>
      </c>
      <c r="F99" s="201" t="s">
        <v>146</v>
      </c>
      <c r="G99" s="199"/>
      <c r="H99" s="202">
        <v>22.302</v>
      </c>
      <c r="I99" s="203"/>
      <c r="J99" s="199"/>
      <c r="K99" s="199"/>
      <c r="L99" s="204"/>
      <c r="M99" s="205"/>
      <c r="N99" s="206"/>
      <c r="O99" s="206"/>
      <c r="P99" s="206"/>
      <c r="Q99" s="206"/>
      <c r="R99" s="206"/>
      <c r="S99" s="206"/>
      <c r="T99" s="207"/>
      <c r="AT99" s="208" t="s">
        <v>144</v>
      </c>
      <c r="AU99" s="208" t="s">
        <v>84</v>
      </c>
      <c r="AV99" s="12" t="s">
        <v>84</v>
      </c>
      <c r="AW99" s="12" t="s">
        <v>35</v>
      </c>
      <c r="AX99" s="12" t="s">
        <v>74</v>
      </c>
      <c r="AY99" s="208" t="s">
        <v>132</v>
      </c>
    </row>
    <row r="100" spans="2:65" s="11" customFormat="1" ht="11.25">
      <c r="B100" s="188"/>
      <c r="C100" s="189"/>
      <c r="D100" s="185" t="s">
        <v>144</v>
      </c>
      <c r="E100" s="190" t="s">
        <v>28</v>
      </c>
      <c r="F100" s="191" t="s">
        <v>147</v>
      </c>
      <c r="G100" s="189"/>
      <c r="H100" s="190" t="s">
        <v>28</v>
      </c>
      <c r="I100" s="192"/>
      <c r="J100" s="189"/>
      <c r="K100" s="189"/>
      <c r="L100" s="193"/>
      <c r="M100" s="194"/>
      <c r="N100" s="195"/>
      <c r="O100" s="195"/>
      <c r="P100" s="195"/>
      <c r="Q100" s="195"/>
      <c r="R100" s="195"/>
      <c r="S100" s="195"/>
      <c r="T100" s="196"/>
      <c r="AT100" s="197" t="s">
        <v>144</v>
      </c>
      <c r="AU100" s="197" t="s">
        <v>84</v>
      </c>
      <c r="AV100" s="11" t="s">
        <v>82</v>
      </c>
      <c r="AW100" s="11" t="s">
        <v>35</v>
      </c>
      <c r="AX100" s="11" t="s">
        <v>74</v>
      </c>
      <c r="AY100" s="197" t="s">
        <v>132</v>
      </c>
    </row>
    <row r="101" spans="2:65" s="12" customFormat="1" ht="11.25">
      <c r="B101" s="198"/>
      <c r="C101" s="199"/>
      <c r="D101" s="185" t="s">
        <v>144</v>
      </c>
      <c r="E101" s="200" t="s">
        <v>28</v>
      </c>
      <c r="F101" s="201" t="s">
        <v>148</v>
      </c>
      <c r="G101" s="199"/>
      <c r="H101" s="202">
        <v>3.6680000000000001</v>
      </c>
      <c r="I101" s="203"/>
      <c r="J101" s="199"/>
      <c r="K101" s="199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144</v>
      </c>
      <c r="AU101" s="208" t="s">
        <v>84</v>
      </c>
      <c r="AV101" s="12" t="s">
        <v>84</v>
      </c>
      <c r="AW101" s="12" t="s">
        <v>35</v>
      </c>
      <c r="AX101" s="12" t="s">
        <v>74</v>
      </c>
      <c r="AY101" s="208" t="s">
        <v>132</v>
      </c>
    </row>
    <row r="102" spans="2:65" s="12" customFormat="1" ht="11.25">
      <c r="B102" s="198"/>
      <c r="C102" s="199"/>
      <c r="D102" s="185" t="s">
        <v>144</v>
      </c>
      <c r="E102" s="200" t="s">
        <v>28</v>
      </c>
      <c r="F102" s="201" t="s">
        <v>149</v>
      </c>
      <c r="G102" s="199"/>
      <c r="H102" s="202">
        <v>0.03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144</v>
      </c>
      <c r="AU102" s="208" t="s">
        <v>84</v>
      </c>
      <c r="AV102" s="12" t="s">
        <v>84</v>
      </c>
      <c r="AW102" s="12" t="s">
        <v>35</v>
      </c>
      <c r="AX102" s="12" t="s">
        <v>74</v>
      </c>
      <c r="AY102" s="208" t="s">
        <v>132</v>
      </c>
    </row>
    <row r="103" spans="2:65" s="13" customFormat="1" ht="11.25">
      <c r="B103" s="209"/>
      <c r="C103" s="210"/>
      <c r="D103" s="185" t="s">
        <v>144</v>
      </c>
      <c r="E103" s="211" t="s">
        <v>28</v>
      </c>
      <c r="F103" s="212" t="s">
        <v>150</v>
      </c>
      <c r="G103" s="210"/>
      <c r="H103" s="213">
        <v>26</v>
      </c>
      <c r="I103" s="214"/>
      <c r="J103" s="210"/>
      <c r="K103" s="210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144</v>
      </c>
      <c r="AU103" s="219" t="s">
        <v>84</v>
      </c>
      <c r="AV103" s="13" t="s">
        <v>140</v>
      </c>
      <c r="AW103" s="13" t="s">
        <v>35</v>
      </c>
      <c r="AX103" s="13" t="s">
        <v>82</v>
      </c>
      <c r="AY103" s="219" t="s">
        <v>132</v>
      </c>
    </row>
    <row r="104" spans="2:65" s="1" customFormat="1" ht="16.5" customHeight="1">
      <c r="B104" s="33"/>
      <c r="C104" s="173" t="s">
        <v>84</v>
      </c>
      <c r="D104" s="173" t="s">
        <v>135</v>
      </c>
      <c r="E104" s="174" t="s">
        <v>151</v>
      </c>
      <c r="F104" s="175" t="s">
        <v>152</v>
      </c>
      <c r="G104" s="176" t="s">
        <v>138</v>
      </c>
      <c r="H104" s="177">
        <v>5</v>
      </c>
      <c r="I104" s="178"/>
      <c r="J104" s="179">
        <f>ROUND(I104*H104,2)</f>
        <v>0</v>
      </c>
      <c r="K104" s="175" t="s">
        <v>139</v>
      </c>
      <c r="L104" s="37"/>
      <c r="M104" s="180" t="s">
        <v>28</v>
      </c>
      <c r="N104" s="181" t="s">
        <v>45</v>
      </c>
      <c r="O104" s="59"/>
      <c r="P104" s="182">
        <f>O104*H104</f>
        <v>0</v>
      </c>
      <c r="Q104" s="182">
        <v>3.3579999999999999E-2</v>
      </c>
      <c r="R104" s="182">
        <f>Q104*H104</f>
        <v>0.16789999999999999</v>
      </c>
      <c r="S104" s="182">
        <v>0</v>
      </c>
      <c r="T104" s="183">
        <f>S104*H104</f>
        <v>0</v>
      </c>
      <c r="AR104" s="16" t="s">
        <v>140</v>
      </c>
      <c r="AT104" s="16" t="s">
        <v>135</v>
      </c>
      <c r="AU104" s="16" t="s">
        <v>84</v>
      </c>
      <c r="AY104" s="16" t="s">
        <v>132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82</v>
      </c>
      <c r="BK104" s="184">
        <f>ROUND(I104*H104,2)</f>
        <v>0</v>
      </c>
      <c r="BL104" s="16" t="s">
        <v>140</v>
      </c>
      <c r="BM104" s="16" t="s">
        <v>153</v>
      </c>
    </row>
    <row r="105" spans="2:65" s="1" customFormat="1" ht="11.25">
      <c r="B105" s="33"/>
      <c r="C105" s="34"/>
      <c r="D105" s="185" t="s">
        <v>142</v>
      </c>
      <c r="E105" s="34"/>
      <c r="F105" s="186" t="s">
        <v>154</v>
      </c>
      <c r="G105" s="34"/>
      <c r="H105" s="34"/>
      <c r="I105" s="102"/>
      <c r="J105" s="34"/>
      <c r="K105" s="34"/>
      <c r="L105" s="37"/>
      <c r="M105" s="187"/>
      <c r="N105" s="59"/>
      <c r="O105" s="59"/>
      <c r="P105" s="59"/>
      <c r="Q105" s="59"/>
      <c r="R105" s="59"/>
      <c r="S105" s="59"/>
      <c r="T105" s="60"/>
      <c r="AT105" s="16" t="s">
        <v>142</v>
      </c>
      <c r="AU105" s="16" t="s">
        <v>84</v>
      </c>
    </row>
    <row r="106" spans="2:65" s="11" customFormat="1" ht="11.25">
      <c r="B106" s="188"/>
      <c r="C106" s="189"/>
      <c r="D106" s="185" t="s">
        <v>144</v>
      </c>
      <c r="E106" s="190" t="s">
        <v>28</v>
      </c>
      <c r="F106" s="191" t="s">
        <v>155</v>
      </c>
      <c r="G106" s="189"/>
      <c r="H106" s="190" t="s">
        <v>28</v>
      </c>
      <c r="I106" s="192"/>
      <c r="J106" s="189"/>
      <c r="K106" s="189"/>
      <c r="L106" s="193"/>
      <c r="M106" s="194"/>
      <c r="N106" s="195"/>
      <c r="O106" s="195"/>
      <c r="P106" s="195"/>
      <c r="Q106" s="195"/>
      <c r="R106" s="195"/>
      <c r="S106" s="195"/>
      <c r="T106" s="196"/>
      <c r="AT106" s="197" t="s">
        <v>144</v>
      </c>
      <c r="AU106" s="197" t="s">
        <v>84</v>
      </c>
      <c r="AV106" s="11" t="s">
        <v>82</v>
      </c>
      <c r="AW106" s="11" t="s">
        <v>35</v>
      </c>
      <c r="AX106" s="11" t="s">
        <v>74</v>
      </c>
      <c r="AY106" s="197" t="s">
        <v>132</v>
      </c>
    </row>
    <row r="107" spans="2:65" s="12" customFormat="1" ht="11.25">
      <c r="B107" s="198"/>
      <c r="C107" s="199"/>
      <c r="D107" s="185" t="s">
        <v>144</v>
      </c>
      <c r="E107" s="200" t="s">
        <v>28</v>
      </c>
      <c r="F107" s="201" t="s">
        <v>156</v>
      </c>
      <c r="G107" s="199"/>
      <c r="H107" s="202">
        <v>2.6560000000000001</v>
      </c>
      <c r="I107" s="203"/>
      <c r="J107" s="199"/>
      <c r="K107" s="199"/>
      <c r="L107" s="204"/>
      <c r="M107" s="205"/>
      <c r="N107" s="206"/>
      <c r="O107" s="206"/>
      <c r="P107" s="206"/>
      <c r="Q107" s="206"/>
      <c r="R107" s="206"/>
      <c r="S107" s="206"/>
      <c r="T107" s="207"/>
      <c r="AT107" s="208" t="s">
        <v>144</v>
      </c>
      <c r="AU107" s="208" t="s">
        <v>84</v>
      </c>
      <c r="AV107" s="12" t="s">
        <v>84</v>
      </c>
      <c r="AW107" s="12" t="s">
        <v>35</v>
      </c>
      <c r="AX107" s="12" t="s">
        <v>74</v>
      </c>
      <c r="AY107" s="208" t="s">
        <v>132</v>
      </c>
    </row>
    <row r="108" spans="2:65" s="12" customFormat="1" ht="11.25">
      <c r="B108" s="198"/>
      <c r="C108" s="199"/>
      <c r="D108" s="185" t="s">
        <v>144</v>
      </c>
      <c r="E108" s="200" t="s">
        <v>28</v>
      </c>
      <c r="F108" s="201" t="s">
        <v>157</v>
      </c>
      <c r="G108" s="199"/>
      <c r="H108" s="202">
        <v>2.1720000000000002</v>
      </c>
      <c r="I108" s="203"/>
      <c r="J108" s="199"/>
      <c r="K108" s="199"/>
      <c r="L108" s="204"/>
      <c r="M108" s="205"/>
      <c r="N108" s="206"/>
      <c r="O108" s="206"/>
      <c r="P108" s="206"/>
      <c r="Q108" s="206"/>
      <c r="R108" s="206"/>
      <c r="S108" s="206"/>
      <c r="T108" s="207"/>
      <c r="AT108" s="208" t="s">
        <v>144</v>
      </c>
      <c r="AU108" s="208" t="s">
        <v>84</v>
      </c>
      <c r="AV108" s="12" t="s">
        <v>84</v>
      </c>
      <c r="AW108" s="12" t="s">
        <v>35</v>
      </c>
      <c r="AX108" s="12" t="s">
        <v>74</v>
      </c>
      <c r="AY108" s="208" t="s">
        <v>132</v>
      </c>
    </row>
    <row r="109" spans="2:65" s="12" customFormat="1" ht="11.25">
      <c r="B109" s="198"/>
      <c r="C109" s="199"/>
      <c r="D109" s="185" t="s">
        <v>144</v>
      </c>
      <c r="E109" s="200" t="s">
        <v>28</v>
      </c>
      <c r="F109" s="201" t="s">
        <v>158</v>
      </c>
      <c r="G109" s="199"/>
      <c r="H109" s="202">
        <v>0.17199999999999999</v>
      </c>
      <c r="I109" s="203"/>
      <c r="J109" s="199"/>
      <c r="K109" s="199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144</v>
      </c>
      <c r="AU109" s="208" t="s">
        <v>84</v>
      </c>
      <c r="AV109" s="12" t="s">
        <v>84</v>
      </c>
      <c r="AW109" s="12" t="s">
        <v>35</v>
      </c>
      <c r="AX109" s="12" t="s">
        <v>74</v>
      </c>
      <c r="AY109" s="208" t="s">
        <v>132</v>
      </c>
    </row>
    <row r="110" spans="2:65" s="13" customFormat="1" ht="11.25">
      <c r="B110" s="209"/>
      <c r="C110" s="210"/>
      <c r="D110" s="185" t="s">
        <v>144</v>
      </c>
      <c r="E110" s="211" t="s">
        <v>28</v>
      </c>
      <c r="F110" s="212" t="s">
        <v>150</v>
      </c>
      <c r="G110" s="210"/>
      <c r="H110" s="213">
        <v>5</v>
      </c>
      <c r="I110" s="214"/>
      <c r="J110" s="210"/>
      <c r="K110" s="210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144</v>
      </c>
      <c r="AU110" s="219" t="s">
        <v>84</v>
      </c>
      <c r="AV110" s="13" t="s">
        <v>140</v>
      </c>
      <c r="AW110" s="13" t="s">
        <v>35</v>
      </c>
      <c r="AX110" s="13" t="s">
        <v>82</v>
      </c>
      <c r="AY110" s="219" t="s">
        <v>132</v>
      </c>
    </row>
    <row r="111" spans="2:65" s="1" customFormat="1" ht="16.5" customHeight="1">
      <c r="B111" s="33"/>
      <c r="C111" s="173" t="s">
        <v>159</v>
      </c>
      <c r="D111" s="173" t="s">
        <v>135</v>
      </c>
      <c r="E111" s="174" t="s">
        <v>160</v>
      </c>
      <c r="F111" s="175" t="s">
        <v>161</v>
      </c>
      <c r="G111" s="176" t="s">
        <v>138</v>
      </c>
      <c r="H111" s="177">
        <v>0.14000000000000001</v>
      </c>
      <c r="I111" s="178"/>
      <c r="J111" s="179">
        <f>ROUND(I111*H111,2)</f>
        <v>0</v>
      </c>
      <c r="K111" s="175" t="s">
        <v>28</v>
      </c>
      <c r="L111" s="37"/>
      <c r="M111" s="180" t="s">
        <v>28</v>
      </c>
      <c r="N111" s="181" t="s">
        <v>45</v>
      </c>
      <c r="O111" s="59"/>
      <c r="P111" s="182">
        <f>O111*H111</f>
        <v>0</v>
      </c>
      <c r="Q111" s="182">
        <v>1.4800000000000001E-2</v>
      </c>
      <c r="R111" s="182">
        <f>Q111*H111</f>
        <v>2.0720000000000005E-3</v>
      </c>
      <c r="S111" s="182">
        <v>0</v>
      </c>
      <c r="T111" s="183">
        <f>S111*H111</f>
        <v>0</v>
      </c>
      <c r="AR111" s="16" t="s">
        <v>140</v>
      </c>
      <c r="AT111" s="16" t="s">
        <v>135</v>
      </c>
      <c r="AU111" s="16" t="s">
        <v>84</v>
      </c>
      <c r="AY111" s="16" t="s">
        <v>132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6" t="s">
        <v>82</v>
      </c>
      <c r="BK111" s="184">
        <f>ROUND(I111*H111,2)</f>
        <v>0</v>
      </c>
      <c r="BL111" s="16" t="s">
        <v>140</v>
      </c>
      <c r="BM111" s="16" t="s">
        <v>162</v>
      </c>
    </row>
    <row r="112" spans="2:65" s="1" customFormat="1" ht="11.25">
      <c r="B112" s="33"/>
      <c r="C112" s="34"/>
      <c r="D112" s="185" t="s">
        <v>142</v>
      </c>
      <c r="E112" s="34"/>
      <c r="F112" s="186" t="s">
        <v>161</v>
      </c>
      <c r="G112" s="34"/>
      <c r="H112" s="34"/>
      <c r="I112" s="102"/>
      <c r="J112" s="34"/>
      <c r="K112" s="34"/>
      <c r="L112" s="37"/>
      <c r="M112" s="187"/>
      <c r="N112" s="59"/>
      <c r="O112" s="59"/>
      <c r="P112" s="59"/>
      <c r="Q112" s="59"/>
      <c r="R112" s="59"/>
      <c r="S112" s="59"/>
      <c r="T112" s="60"/>
      <c r="AT112" s="16" t="s">
        <v>142</v>
      </c>
      <c r="AU112" s="16" t="s">
        <v>84</v>
      </c>
    </row>
    <row r="113" spans="2:65" s="11" customFormat="1" ht="11.25">
      <c r="B113" s="188"/>
      <c r="C113" s="189"/>
      <c r="D113" s="185" t="s">
        <v>144</v>
      </c>
      <c r="E113" s="190" t="s">
        <v>28</v>
      </c>
      <c r="F113" s="191" t="s">
        <v>163</v>
      </c>
      <c r="G113" s="189"/>
      <c r="H113" s="190" t="s">
        <v>28</v>
      </c>
      <c r="I113" s="192"/>
      <c r="J113" s="189"/>
      <c r="K113" s="189"/>
      <c r="L113" s="193"/>
      <c r="M113" s="194"/>
      <c r="N113" s="195"/>
      <c r="O113" s="195"/>
      <c r="P113" s="195"/>
      <c r="Q113" s="195"/>
      <c r="R113" s="195"/>
      <c r="S113" s="195"/>
      <c r="T113" s="196"/>
      <c r="AT113" s="197" t="s">
        <v>144</v>
      </c>
      <c r="AU113" s="197" t="s">
        <v>84</v>
      </c>
      <c r="AV113" s="11" t="s">
        <v>82</v>
      </c>
      <c r="AW113" s="11" t="s">
        <v>35</v>
      </c>
      <c r="AX113" s="11" t="s">
        <v>74</v>
      </c>
      <c r="AY113" s="197" t="s">
        <v>132</v>
      </c>
    </row>
    <row r="114" spans="2:65" s="12" customFormat="1" ht="11.25">
      <c r="B114" s="198"/>
      <c r="C114" s="199"/>
      <c r="D114" s="185" t="s">
        <v>144</v>
      </c>
      <c r="E114" s="200" t="s">
        <v>28</v>
      </c>
      <c r="F114" s="201" t="s">
        <v>164</v>
      </c>
      <c r="G114" s="199"/>
      <c r="H114" s="202">
        <v>0.14000000000000001</v>
      </c>
      <c r="I114" s="203"/>
      <c r="J114" s="199"/>
      <c r="K114" s="199"/>
      <c r="L114" s="204"/>
      <c r="M114" s="205"/>
      <c r="N114" s="206"/>
      <c r="O114" s="206"/>
      <c r="P114" s="206"/>
      <c r="Q114" s="206"/>
      <c r="R114" s="206"/>
      <c r="S114" s="206"/>
      <c r="T114" s="207"/>
      <c r="AT114" s="208" t="s">
        <v>144</v>
      </c>
      <c r="AU114" s="208" t="s">
        <v>84</v>
      </c>
      <c r="AV114" s="12" t="s">
        <v>84</v>
      </c>
      <c r="AW114" s="12" t="s">
        <v>35</v>
      </c>
      <c r="AX114" s="12" t="s">
        <v>82</v>
      </c>
      <c r="AY114" s="208" t="s">
        <v>132</v>
      </c>
    </row>
    <row r="115" spans="2:65" s="1" customFormat="1" ht="16.5" customHeight="1">
      <c r="B115" s="33"/>
      <c r="C115" s="173" t="s">
        <v>140</v>
      </c>
      <c r="D115" s="173" t="s">
        <v>135</v>
      </c>
      <c r="E115" s="174" t="s">
        <v>165</v>
      </c>
      <c r="F115" s="175" t="s">
        <v>166</v>
      </c>
      <c r="G115" s="176" t="s">
        <v>138</v>
      </c>
      <c r="H115" s="177">
        <v>3.6</v>
      </c>
      <c r="I115" s="178"/>
      <c r="J115" s="179">
        <f>ROUND(I115*H115,2)</f>
        <v>0</v>
      </c>
      <c r="K115" s="175" t="s">
        <v>139</v>
      </c>
      <c r="L115" s="37"/>
      <c r="M115" s="180" t="s">
        <v>28</v>
      </c>
      <c r="N115" s="181" t="s">
        <v>45</v>
      </c>
      <c r="O115" s="59"/>
      <c r="P115" s="182">
        <f>O115*H115</f>
        <v>0</v>
      </c>
      <c r="Q115" s="182">
        <v>1.54E-2</v>
      </c>
      <c r="R115" s="182">
        <f>Q115*H115</f>
        <v>5.5440000000000003E-2</v>
      </c>
      <c r="S115" s="182">
        <v>0</v>
      </c>
      <c r="T115" s="183">
        <f>S115*H115</f>
        <v>0</v>
      </c>
      <c r="AR115" s="16" t="s">
        <v>140</v>
      </c>
      <c r="AT115" s="16" t="s">
        <v>135</v>
      </c>
      <c r="AU115" s="16" t="s">
        <v>84</v>
      </c>
      <c r="AY115" s="16" t="s">
        <v>132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6" t="s">
        <v>82</v>
      </c>
      <c r="BK115" s="184">
        <f>ROUND(I115*H115,2)</f>
        <v>0</v>
      </c>
      <c r="BL115" s="16" t="s">
        <v>140</v>
      </c>
      <c r="BM115" s="16" t="s">
        <v>167</v>
      </c>
    </row>
    <row r="116" spans="2:65" s="1" customFormat="1" ht="11.25">
      <c r="B116" s="33"/>
      <c r="C116" s="34"/>
      <c r="D116" s="185" t="s">
        <v>142</v>
      </c>
      <c r="E116" s="34"/>
      <c r="F116" s="186" t="s">
        <v>168</v>
      </c>
      <c r="G116" s="34"/>
      <c r="H116" s="34"/>
      <c r="I116" s="102"/>
      <c r="J116" s="34"/>
      <c r="K116" s="34"/>
      <c r="L116" s="37"/>
      <c r="M116" s="187"/>
      <c r="N116" s="59"/>
      <c r="O116" s="59"/>
      <c r="P116" s="59"/>
      <c r="Q116" s="59"/>
      <c r="R116" s="59"/>
      <c r="S116" s="59"/>
      <c r="T116" s="60"/>
      <c r="AT116" s="16" t="s">
        <v>142</v>
      </c>
      <c r="AU116" s="16" t="s">
        <v>84</v>
      </c>
    </row>
    <row r="117" spans="2:65" s="11" customFormat="1" ht="11.25">
      <c r="B117" s="188"/>
      <c r="C117" s="189"/>
      <c r="D117" s="185" t="s">
        <v>144</v>
      </c>
      <c r="E117" s="190" t="s">
        <v>28</v>
      </c>
      <c r="F117" s="191" t="s">
        <v>169</v>
      </c>
      <c r="G117" s="189"/>
      <c r="H117" s="190" t="s">
        <v>28</v>
      </c>
      <c r="I117" s="192"/>
      <c r="J117" s="189"/>
      <c r="K117" s="189"/>
      <c r="L117" s="193"/>
      <c r="M117" s="194"/>
      <c r="N117" s="195"/>
      <c r="O117" s="195"/>
      <c r="P117" s="195"/>
      <c r="Q117" s="195"/>
      <c r="R117" s="195"/>
      <c r="S117" s="195"/>
      <c r="T117" s="196"/>
      <c r="AT117" s="197" t="s">
        <v>144</v>
      </c>
      <c r="AU117" s="197" t="s">
        <v>84</v>
      </c>
      <c r="AV117" s="11" t="s">
        <v>82</v>
      </c>
      <c r="AW117" s="11" t="s">
        <v>35</v>
      </c>
      <c r="AX117" s="11" t="s">
        <v>74</v>
      </c>
      <c r="AY117" s="197" t="s">
        <v>132</v>
      </c>
    </row>
    <row r="118" spans="2:65" s="11" customFormat="1" ht="11.25">
      <c r="B118" s="188"/>
      <c r="C118" s="189"/>
      <c r="D118" s="185" t="s">
        <v>144</v>
      </c>
      <c r="E118" s="190" t="s">
        <v>28</v>
      </c>
      <c r="F118" s="191" t="s">
        <v>170</v>
      </c>
      <c r="G118" s="189"/>
      <c r="H118" s="190" t="s">
        <v>28</v>
      </c>
      <c r="I118" s="192"/>
      <c r="J118" s="189"/>
      <c r="K118" s="189"/>
      <c r="L118" s="193"/>
      <c r="M118" s="194"/>
      <c r="N118" s="195"/>
      <c r="O118" s="195"/>
      <c r="P118" s="195"/>
      <c r="Q118" s="195"/>
      <c r="R118" s="195"/>
      <c r="S118" s="195"/>
      <c r="T118" s="196"/>
      <c r="AT118" s="197" t="s">
        <v>144</v>
      </c>
      <c r="AU118" s="197" t="s">
        <v>84</v>
      </c>
      <c r="AV118" s="11" t="s">
        <v>82</v>
      </c>
      <c r="AW118" s="11" t="s">
        <v>35</v>
      </c>
      <c r="AX118" s="11" t="s">
        <v>74</v>
      </c>
      <c r="AY118" s="197" t="s">
        <v>132</v>
      </c>
    </row>
    <row r="119" spans="2:65" s="12" customFormat="1" ht="11.25">
      <c r="B119" s="198"/>
      <c r="C119" s="199"/>
      <c r="D119" s="185" t="s">
        <v>144</v>
      </c>
      <c r="E119" s="200" t="s">
        <v>28</v>
      </c>
      <c r="F119" s="201" t="s">
        <v>171</v>
      </c>
      <c r="G119" s="199"/>
      <c r="H119" s="202">
        <v>3.6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144</v>
      </c>
      <c r="AU119" s="208" t="s">
        <v>84</v>
      </c>
      <c r="AV119" s="12" t="s">
        <v>84</v>
      </c>
      <c r="AW119" s="12" t="s">
        <v>35</v>
      </c>
      <c r="AX119" s="12" t="s">
        <v>82</v>
      </c>
      <c r="AY119" s="208" t="s">
        <v>132</v>
      </c>
    </row>
    <row r="120" spans="2:65" s="1" customFormat="1" ht="16.5" customHeight="1">
      <c r="B120" s="33"/>
      <c r="C120" s="173" t="s">
        <v>172</v>
      </c>
      <c r="D120" s="173" t="s">
        <v>135</v>
      </c>
      <c r="E120" s="174" t="s">
        <v>173</v>
      </c>
      <c r="F120" s="175" t="s">
        <v>174</v>
      </c>
      <c r="G120" s="176" t="s">
        <v>138</v>
      </c>
      <c r="H120" s="177">
        <v>7.2</v>
      </c>
      <c r="I120" s="178"/>
      <c r="J120" s="179">
        <f>ROUND(I120*H120,2)</f>
        <v>0</v>
      </c>
      <c r="K120" s="175" t="s">
        <v>139</v>
      </c>
      <c r="L120" s="37"/>
      <c r="M120" s="180" t="s">
        <v>28</v>
      </c>
      <c r="N120" s="181" t="s">
        <v>45</v>
      </c>
      <c r="O120" s="59"/>
      <c r="P120" s="182">
        <f>O120*H120</f>
        <v>0</v>
      </c>
      <c r="Q120" s="182">
        <v>7.9000000000000008E-3</v>
      </c>
      <c r="R120" s="182">
        <f>Q120*H120</f>
        <v>5.6880000000000007E-2</v>
      </c>
      <c r="S120" s="182">
        <v>0</v>
      </c>
      <c r="T120" s="183">
        <f>S120*H120</f>
        <v>0</v>
      </c>
      <c r="AR120" s="16" t="s">
        <v>140</v>
      </c>
      <c r="AT120" s="16" t="s">
        <v>135</v>
      </c>
      <c r="AU120" s="16" t="s">
        <v>84</v>
      </c>
      <c r="AY120" s="16" t="s">
        <v>132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6" t="s">
        <v>82</v>
      </c>
      <c r="BK120" s="184">
        <f>ROUND(I120*H120,2)</f>
        <v>0</v>
      </c>
      <c r="BL120" s="16" t="s">
        <v>140</v>
      </c>
      <c r="BM120" s="16" t="s">
        <v>175</v>
      </c>
    </row>
    <row r="121" spans="2:65" s="1" customFormat="1" ht="19.5">
      <c r="B121" s="33"/>
      <c r="C121" s="34"/>
      <c r="D121" s="185" t="s">
        <v>142</v>
      </c>
      <c r="E121" s="34"/>
      <c r="F121" s="186" t="s">
        <v>176</v>
      </c>
      <c r="G121" s="34"/>
      <c r="H121" s="34"/>
      <c r="I121" s="102"/>
      <c r="J121" s="34"/>
      <c r="K121" s="34"/>
      <c r="L121" s="37"/>
      <c r="M121" s="187"/>
      <c r="N121" s="59"/>
      <c r="O121" s="59"/>
      <c r="P121" s="59"/>
      <c r="Q121" s="59"/>
      <c r="R121" s="59"/>
      <c r="S121" s="59"/>
      <c r="T121" s="60"/>
      <c r="AT121" s="16" t="s">
        <v>142</v>
      </c>
      <c r="AU121" s="16" t="s">
        <v>84</v>
      </c>
    </row>
    <row r="122" spans="2:65" s="11" customFormat="1" ht="11.25">
      <c r="B122" s="188"/>
      <c r="C122" s="189"/>
      <c r="D122" s="185" t="s">
        <v>144</v>
      </c>
      <c r="E122" s="190" t="s">
        <v>28</v>
      </c>
      <c r="F122" s="191" t="s">
        <v>169</v>
      </c>
      <c r="G122" s="189"/>
      <c r="H122" s="190" t="s">
        <v>28</v>
      </c>
      <c r="I122" s="192"/>
      <c r="J122" s="189"/>
      <c r="K122" s="189"/>
      <c r="L122" s="193"/>
      <c r="M122" s="194"/>
      <c r="N122" s="195"/>
      <c r="O122" s="195"/>
      <c r="P122" s="195"/>
      <c r="Q122" s="195"/>
      <c r="R122" s="195"/>
      <c r="S122" s="195"/>
      <c r="T122" s="196"/>
      <c r="AT122" s="197" t="s">
        <v>144</v>
      </c>
      <c r="AU122" s="197" t="s">
        <v>84</v>
      </c>
      <c r="AV122" s="11" t="s">
        <v>82</v>
      </c>
      <c r="AW122" s="11" t="s">
        <v>35</v>
      </c>
      <c r="AX122" s="11" t="s">
        <v>74</v>
      </c>
      <c r="AY122" s="197" t="s">
        <v>132</v>
      </c>
    </row>
    <row r="123" spans="2:65" s="11" customFormat="1" ht="11.25">
      <c r="B123" s="188"/>
      <c r="C123" s="189"/>
      <c r="D123" s="185" t="s">
        <v>144</v>
      </c>
      <c r="E123" s="190" t="s">
        <v>28</v>
      </c>
      <c r="F123" s="191" t="s">
        <v>177</v>
      </c>
      <c r="G123" s="189"/>
      <c r="H123" s="190" t="s">
        <v>28</v>
      </c>
      <c r="I123" s="192"/>
      <c r="J123" s="189"/>
      <c r="K123" s="189"/>
      <c r="L123" s="193"/>
      <c r="M123" s="194"/>
      <c r="N123" s="195"/>
      <c r="O123" s="195"/>
      <c r="P123" s="195"/>
      <c r="Q123" s="195"/>
      <c r="R123" s="195"/>
      <c r="S123" s="195"/>
      <c r="T123" s="196"/>
      <c r="AT123" s="197" t="s">
        <v>144</v>
      </c>
      <c r="AU123" s="197" t="s">
        <v>84</v>
      </c>
      <c r="AV123" s="11" t="s">
        <v>82</v>
      </c>
      <c r="AW123" s="11" t="s">
        <v>35</v>
      </c>
      <c r="AX123" s="11" t="s">
        <v>74</v>
      </c>
      <c r="AY123" s="197" t="s">
        <v>132</v>
      </c>
    </row>
    <row r="124" spans="2:65" s="12" customFormat="1" ht="11.25">
      <c r="B124" s="198"/>
      <c r="C124" s="199"/>
      <c r="D124" s="185" t="s">
        <v>144</v>
      </c>
      <c r="E124" s="200" t="s">
        <v>28</v>
      </c>
      <c r="F124" s="201" t="s">
        <v>178</v>
      </c>
      <c r="G124" s="199"/>
      <c r="H124" s="202">
        <v>7.2</v>
      </c>
      <c r="I124" s="203"/>
      <c r="J124" s="199"/>
      <c r="K124" s="199"/>
      <c r="L124" s="204"/>
      <c r="M124" s="205"/>
      <c r="N124" s="206"/>
      <c r="O124" s="206"/>
      <c r="P124" s="206"/>
      <c r="Q124" s="206"/>
      <c r="R124" s="206"/>
      <c r="S124" s="206"/>
      <c r="T124" s="207"/>
      <c r="AT124" s="208" t="s">
        <v>144</v>
      </c>
      <c r="AU124" s="208" t="s">
        <v>84</v>
      </c>
      <c r="AV124" s="12" t="s">
        <v>84</v>
      </c>
      <c r="AW124" s="12" t="s">
        <v>35</v>
      </c>
      <c r="AX124" s="12" t="s">
        <v>82</v>
      </c>
      <c r="AY124" s="208" t="s">
        <v>132</v>
      </c>
    </row>
    <row r="125" spans="2:65" s="1" customFormat="1" ht="16.5" customHeight="1">
      <c r="B125" s="33"/>
      <c r="C125" s="173" t="s">
        <v>133</v>
      </c>
      <c r="D125" s="173" t="s">
        <v>135</v>
      </c>
      <c r="E125" s="174" t="s">
        <v>179</v>
      </c>
      <c r="F125" s="175" t="s">
        <v>180</v>
      </c>
      <c r="G125" s="176" t="s">
        <v>138</v>
      </c>
      <c r="H125" s="177">
        <v>16</v>
      </c>
      <c r="I125" s="178"/>
      <c r="J125" s="179">
        <f>ROUND(I125*H125,2)</f>
        <v>0</v>
      </c>
      <c r="K125" s="175" t="s">
        <v>139</v>
      </c>
      <c r="L125" s="37"/>
      <c r="M125" s="180" t="s">
        <v>28</v>
      </c>
      <c r="N125" s="181" t="s">
        <v>45</v>
      </c>
      <c r="O125" s="59"/>
      <c r="P125" s="182">
        <f>O125*H125</f>
        <v>0</v>
      </c>
      <c r="Q125" s="182">
        <v>1.8380000000000001E-2</v>
      </c>
      <c r="R125" s="182">
        <f>Q125*H125</f>
        <v>0.29408000000000001</v>
      </c>
      <c r="S125" s="182">
        <v>0</v>
      </c>
      <c r="T125" s="183">
        <f>S125*H125</f>
        <v>0</v>
      </c>
      <c r="AR125" s="16" t="s">
        <v>140</v>
      </c>
      <c r="AT125" s="16" t="s">
        <v>135</v>
      </c>
      <c r="AU125" s="16" t="s">
        <v>84</v>
      </c>
      <c r="AY125" s="16" t="s">
        <v>132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6" t="s">
        <v>82</v>
      </c>
      <c r="BK125" s="184">
        <f>ROUND(I125*H125,2)</f>
        <v>0</v>
      </c>
      <c r="BL125" s="16" t="s">
        <v>140</v>
      </c>
      <c r="BM125" s="16" t="s">
        <v>181</v>
      </c>
    </row>
    <row r="126" spans="2:65" s="1" customFormat="1" ht="19.5">
      <c r="B126" s="33"/>
      <c r="C126" s="34"/>
      <c r="D126" s="185" t="s">
        <v>142</v>
      </c>
      <c r="E126" s="34"/>
      <c r="F126" s="186" t="s">
        <v>182</v>
      </c>
      <c r="G126" s="34"/>
      <c r="H126" s="34"/>
      <c r="I126" s="102"/>
      <c r="J126" s="34"/>
      <c r="K126" s="34"/>
      <c r="L126" s="37"/>
      <c r="M126" s="187"/>
      <c r="N126" s="59"/>
      <c r="O126" s="59"/>
      <c r="P126" s="59"/>
      <c r="Q126" s="59"/>
      <c r="R126" s="59"/>
      <c r="S126" s="59"/>
      <c r="T126" s="60"/>
      <c r="AT126" s="16" t="s">
        <v>142</v>
      </c>
      <c r="AU126" s="16" t="s">
        <v>84</v>
      </c>
    </row>
    <row r="127" spans="2:65" s="11" customFormat="1" ht="11.25">
      <c r="B127" s="188"/>
      <c r="C127" s="189"/>
      <c r="D127" s="185" t="s">
        <v>144</v>
      </c>
      <c r="E127" s="190" t="s">
        <v>28</v>
      </c>
      <c r="F127" s="191" t="s">
        <v>183</v>
      </c>
      <c r="G127" s="189"/>
      <c r="H127" s="190" t="s">
        <v>28</v>
      </c>
      <c r="I127" s="192"/>
      <c r="J127" s="189"/>
      <c r="K127" s="189"/>
      <c r="L127" s="193"/>
      <c r="M127" s="194"/>
      <c r="N127" s="195"/>
      <c r="O127" s="195"/>
      <c r="P127" s="195"/>
      <c r="Q127" s="195"/>
      <c r="R127" s="195"/>
      <c r="S127" s="195"/>
      <c r="T127" s="196"/>
      <c r="AT127" s="197" t="s">
        <v>144</v>
      </c>
      <c r="AU127" s="197" t="s">
        <v>84</v>
      </c>
      <c r="AV127" s="11" t="s">
        <v>82</v>
      </c>
      <c r="AW127" s="11" t="s">
        <v>35</v>
      </c>
      <c r="AX127" s="11" t="s">
        <v>74</v>
      </c>
      <c r="AY127" s="197" t="s">
        <v>132</v>
      </c>
    </row>
    <row r="128" spans="2:65" s="12" customFormat="1" ht="11.25">
      <c r="B128" s="198"/>
      <c r="C128" s="199"/>
      <c r="D128" s="185" t="s">
        <v>144</v>
      </c>
      <c r="E128" s="200" t="s">
        <v>28</v>
      </c>
      <c r="F128" s="201" t="s">
        <v>184</v>
      </c>
      <c r="G128" s="199"/>
      <c r="H128" s="202">
        <v>15.15</v>
      </c>
      <c r="I128" s="203"/>
      <c r="J128" s="199"/>
      <c r="K128" s="199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144</v>
      </c>
      <c r="AU128" s="208" t="s">
        <v>84</v>
      </c>
      <c r="AV128" s="12" t="s">
        <v>84</v>
      </c>
      <c r="AW128" s="12" t="s">
        <v>35</v>
      </c>
      <c r="AX128" s="12" t="s">
        <v>74</v>
      </c>
      <c r="AY128" s="208" t="s">
        <v>132</v>
      </c>
    </row>
    <row r="129" spans="2:65" s="12" customFormat="1" ht="11.25">
      <c r="B129" s="198"/>
      <c r="C129" s="199"/>
      <c r="D129" s="185" t="s">
        <v>144</v>
      </c>
      <c r="E129" s="200" t="s">
        <v>28</v>
      </c>
      <c r="F129" s="201" t="s">
        <v>185</v>
      </c>
      <c r="G129" s="199"/>
      <c r="H129" s="202">
        <v>0.85</v>
      </c>
      <c r="I129" s="203"/>
      <c r="J129" s="199"/>
      <c r="K129" s="199"/>
      <c r="L129" s="204"/>
      <c r="M129" s="205"/>
      <c r="N129" s="206"/>
      <c r="O129" s="206"/>
      <c r="P129" s="206"/>
      <c r="Q129" s="206"/>
      <c r="R129" s="206"/>
      <c r="S129" s="206"/>
      <c r="T129" s="207"/>
      <c r="AT129" s="208" t="s">
        <v>144</v>
      </c>
      <c r="AU129" s="208" t="s">
        <v>84</v>
      </c>
      <c r="AV129" s="12" t="s">
        <v>84</v>
      </c>
      <c r="AW129" s="12" t="s">
        <v>35</v>
      </c>
      <c r="AX129" s="12" t="s">
        <v>74</v>
      </c>
      <c r="AY129" s="208" t="s">
        <v>132</v>
      </c>
    </row>
    <row r="130" spans="2:65" s="13" customFormat="1" ht="11.25">
      <c r="B130" s="209"/>
      <c r="C130" s="210"/>
      <c r="D130" s="185" t="s">
        <v>144</v>
      </c>
      <c r="E130" s="211" t="s">
        <v>28</v>
      </c>
      <c r="F130" s="212" t="s">
        <v>150</v>
      </c>
      <c r="G130" s="210"/>
      <c r="H130" s="213">
        <v>16</v>
      </c>
      <c r="I130" s="214"/>
      <c r="J130" s="210"/>
      <c r="K130" s="210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144</v>
      </c>
      <c r="AU130" s="219" t="s">
        <v>84</v>
      </c>
      <c r="AV130" s="13" t="s">
        <v>140</v>
      </c>
      <c r="AW130" s="13" t="s">
        <v>35</v>
      </c>
      <c r="AX130" s="13" t="s">
        <v>82</v>
      </c>
      <c r="AY130" s="219" t="s">
        <v>132</v>
      </c>
    </row>
    <row r="131" spans="2:65" s="1" customFormat="1" ht="16.5" customHeight="1">
      <c r="B131" s="33"/>
      <c r="C131" s="173" t="s">
        <v>186</v>
      </c>
      <c r="D131" s="173" t="s">
        <v>135</v>
      </c>
      <c r="E131" s="174" t="s">
        <v>187</v>
      </c>
      <c r="F131" s="175" t="s">
        <v>188</v>
      </c>
      <c r="G131" s="176" t="s">
        <v>138</v>
      </c>
      <c r="H131" s="177">
        <v>32</v>
      </c>
      <c r="I131" s="178"/>
      <c r="J131" s="179">
        <f>ROUND(I131*H131,2)</f>
        <v>0</v>
      </c>
      <c r="K131" s="175" t="s">
        <v>139</v>
      </c>
      <c r="L131" s="37"/>
      <c r="M131" s="180" t="s">
        <v>28</v>
      </c>
      <c r="N131" s="181" t="s">
        <v>45</v>
      </c>
      <c r="O131" s="59"/>
      <c r="P131" s="182">
        <f>O131*H131</f>
        <v>0</v>
      </c>
      <c r="Q131" s="182">
        <v>7.9000000000000008E-3</v>
      </c>
      <c r="R131" s="182">
        <f>Q131*H131</f>
        <v>0.25280000000000002</v>
      </c>
      <c r="S131" s="182">
        <v>0</v>
      </c>
      <c r="T131" s="183">
        <f>S131*H131</f>
        <v>0</v>
      </c>
      <c r="AR131" s="16" t="s">
        <v>140</v>
      </c>
      <c r="AT131" s="16" t="s">
        <v>135</v>
      </c>
      <c r="AU131" s="16" t="s">
        <v>84</v>
      </c>
      <c r="AY131" s="16" t="s">
        <v>132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6" t="s">
        <v>82</v>
      </c>
      <c r="BK131" s="184">
        <f>ROUND(I131*H131,2)</f>
        <v>0</v>
      </c>
      <c r="BL131" s="16" t="s">
        <v>140</v>
      </c>
      <c r="BM131" s="16" t="s">
        <v>189</v>
      </c>
    </row>
    <row r="132" spans="2:65" s="1" customFormat="1" ht="19.5">
      <c r="B132" s="33"/>
      <c r="C132" s="34"/>
      <c r="D132" s="185" t="s">
        <v>142</v>
      </c>
      <c r="E132" s="34"/>
      <c r="F132" s="186" t="s">
        <v>190</v>
      </c>
      <c r="G132" s="34"/>
      <c r="H132" s="34"/>
      <c r="I132" s="102"/>
      <c r="J132" s="34"/>
      <c r="K132" s="34"/>
      <c r="L132" s="37"/>
      <c r="M132" s="187"/>
      <c r="N132" s="59"/>
      <c r="O132" s="59"/>
      <c r="P132" s="59"/>
      <c r="Q132" s="59"/>
      <c r="R132" s="59"/>
      <c r="S132" s="59"/>
      <c r="T132" s="60"/>
      <c r="AT132" s="16" t="s">
        <v>142</v>
      </c>
      <c r="AU132" s="16" t="s">
        <v>84</v>
      </c>
    </row>
    <row r="133" spans="2:65" s="11" customFormat="1" ht="11.25">
      <c r="B133" s="188"/>
      <c r="C133" s="189"/>
      <c r="D133" s="185" t="s">
        <v>144</v>
      </c>
      <c r="E133" s="190" t="s">
        <v>28</v>
      </c>
      <c r="F133" s="191" t="s">
        <v>183</v>
      </c>
      <c r="G133" s="189"/>
      <c r="H133" s="190" t="s">
        <v>28</v>
      </c>
      <c r="I133" s="192"/>
      <c r="J133" s="189"/>
      <c r="K133" s="189"/>
      <c r="L133" s="193"/>
      <c r="M133" s="194"/>
      <c r="N133" s="195"/>
      <c r="O133" s="195"/>
      <c r="P133" s="195"/>
      <c r="Q133" s="195"/>
      <c r="R133" s="195"/>
      <c r="S133" s="195"/>
      <c r="T133" s="196"/>
      <c r="AT133" s="197" t="s">
        <v>144</v>
      </c>
      <c r="AU133" s="197" t="s">
        <v>84</v>
      </c>
      <c r="AV133" s="11" t="s">
        <v>82</v>
      </c>
      <c r="AW133" s="11" t="s">
        <v>35</v>
      </c>
      <c r="AX133" s="11" t="s">
        <v>74</v>
      </c>
      <c r="AY133" s="197" t="s">
        <v>132</v>
      </c>
    </row>
    <row r="134" spans="2:65" s="11" customFormat="1" ht="11.25">
      <c r="B134" s="188"/>
      <c r="C134" s="189"/>
      <c r="D134" s="185" t="s">
        <v>144</v>
      </c>
      <c r="E134" s="190" t="s">
        <v>28</v>
      </c>
      <c r="F134" s="191" t="s">
        <v>191</v>
      </c>
      <c r="G134" s="189"/>
      <c r="H134" s="190" t="s">
        <v>28</v>
      </c>
      <c r="I134" s="192"/>
      <c r="J134" s="189"/>
      <c r="K134" s="189"/>
      <c r="L134" s="193"/>
      <c r="M134" s="194"/>
      <c r="N134" s="195"/>
      <c r="O134" s="195"/>
      <c r="P134" s="195"/>
      <c r="Q134" s="195"/>
      <c r="R134" s="195"/>
      <c r="S134" s="195"/>
      <c r="T134" s="196"/>
      <c r="AT134" s="197" t="s">
        <v>144</v>
      </c>
      <c r="AU134" s="197" t="s">
        <v>84</v>
      </c>
      <c r="AV134" s="11" t="s">
        <v>82</v>
      </c>
      <c r="AW134" s="11" t="s">
        <v>35</v>
      </c>
      <c r="AX134" s="11" t="s">
        <v>74</v>
      </c>
      <c r="AY134" s="197" t="s">
        <v>132</v>
      </c>
    </row>
    <row r="135" spans="2:65" s="12" customFormat="1" ht="11.25">
      <c r="B135" s="198"/>
      <c r="C135" s="199"/>
      <c r="D135" s="185" t="s">
        <v>144</v>
      </c>
      <c r="E135" s="200" t="s">
        <v>28</v>
      </c>
      <c r="F135" s="201" t="s">
        <v>192</v>
      </c>
      <c r="G135" s="199"/>
      <c r="H135" s="202">
        <v>32</v>
      </c>
      <c r="I135" s="203"/>
      <c r="J135" s="199"/>
      <c r="K135" s="199"/>
      <c r="L135" s="204"/>
      <c r="M135" s="205"/>
      <c r="N135" s="206"/>
      <c r="O135" s="206"/>
      <c r="P135" s="206"/>
      <c r="Q135" s="206"/>
      <c r="R135" s="206"/>
      <c r="S135" s="206"/>
      <c r="T135" s="207"/>
      <c r="AT135" s="208" t="s">
        <v>144</v>
      </c>
      <c r="AU135" s="208" t="s">
        <v>84</v>
      </c>
      <c r="AV135" s="12" t="s">
        <v>84</v>
      </c>
      <c r="AW135" s="12" t="s">
        <v>35</v>
      </c>
      <c r="AX135" s="12" t="s">
        <v>82</v>
      </c>
      <c r="AY135" s="208" t="s">
        <v>132</v>
      </c>
    </row>
    <row r="136" spans="2:65" s="1" customFormat="1" ht="16.5" customHeight="1">
      <c r="B136" s="33"/>
      <c r="C136" s="173" t="s">
        <v>193</v>
      </c>
      <c r="D136" s="173" t="s">
        <v>135</v>
      </c>
      <c r="E136" s="174" t="s">
        <v>194</v>
      </c>
      <c r="F136" s="175" t="s">
        <v>195</v>
      </c>
      <c r="G136" s="176" t="s">
        <v>138</v>
      </c>
      <c r="H136" s="177">
        <v>24</v>
      </c>
      <c r="I136" s="178"/>
      <c r="J136" s="179">
        <f>ROUND(I136*H136,2)</f>
        <v>0</v>
      </c>
      <c r="K136" s="175" t="s">
        <v>139</v>
      </c>
      <c r="L136" s="37"/>
      <c r="M136" s="180" t="s">
        <v>28</v>
      </c>
      <c r="N136" s="181" t="s">
        <v>45</v>
      </c>
      <c r="O136" s="59"/>
      <c r="P136" s="182">
        <f>O136*H136</f>
        <v>0</v>
      </c>
      <c r="Q136" s="182">
        <v>1.8380000000000001E-2</v>
      </c>
      <c r="R136" s="182">
        <f>Q136*H136</f>
        <v>0.44112000000000001</v>
      </c>
      <c r="S136" s="182">
        <v>0</v>
      </c>
      <c r="T136" s="183">
        <f>S136*H136</f>
        <v>0</v>
      </c>
      <c r="AR136" s="16" t="s">
        <v>140</v>
      </c>
      <c r="AT136" s="16" t="s">
        <v>135</v>
      </c>
      <c r="AU136" s="16" t="s">
        <v>84</v>
      </c>
      <c r="AY136" s="16" t="s">
        <v>132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6" t="s">
        <v>82</v>
      </c>
      <c r="BK136" s="184">
        <f>ROUND(I136*H136,2)</f>
        <v>0</v>
      </c>
      <c r="BL136" s="16" t="s">
        <v>140</v>
      </c>
      <c r="BM136" s="16" t="s">
        <v>196</v>
      </c>
    </row>
    <row r="137" spans="2:65" s="1" customFormat="1" ht="19.5">
      <c r="B137" s="33"/>
      <c r="C137" s="34"/>
      <c r="D137" s="185" t="s">
        <v>142</v>
      </c>
      <c r="E137" s="34"/>
      <c r="F137" s="186" t="s">
        <v>197</v>
      </c>
      <c r="G137" s="34"/>
      <c r="H137" s="34"/>
      <c r="I137" s="102"/>
      <c r="J137" s="34"/>
      <c r="K137" s="34"/>
      <c r="L137" s="37"/>
      <c r="M137" s="187"/>
      <c r="N137" s="59"/>
      <c r="O137" s="59"/>
      <c r="P137" s="59"/>
      <c r="Q137" s="59"/>
      <c r="R137" s="59"/>
      <c r="S137" s="59"/>
      <c r="T137" s="60"/>
      <c r="AT137" s="16" t="s">
        <v>142</v>
      </c>
      <c r="AU137" s="16" t="s">
        <v>84</v>
      </c>
    </row>
    <row r="138" spans="2:65" s="11" customFormat="1" ht="11.25">
      <c r="B138" s="188"/>
      <c r="C138" s="189"/>
      <c r="D138" s="185" t="s">
        <v>144</v>
      </c>
      <c r="E138" s="190" t="s">
        <v>28</v>
      </c>
      <c r="F138" s="191" t="s">
        <v>183</v>
      </c>
      <c r="G138" s="189"/>
      <c r="H138" s="190" t="s">
        <v>28</v>
      </c>
      <c r="I138" s="192"/>
      <c r="J138" s="189"/>
      <c r="K138" s="189"/>
      <c r="L138" s="193"/>
      <c r="M138" s="194"/>
      <c r="N138" s="195"/>
      <c r="O138" s="195"/>
      <c r="P138" s="195"/>
      <c r="Q138" s="195"/>
      <c r="R138" s="195"/>
      <c r="S138" s="195"/>
      <c r="T138" s="196"/>
      <c r="AT138" s="197" t="s">
        <v>144</v>
      </c>
      <c r="AU138" s="197" t="s">
        <v>84</v>
      </c>
      <c r="AV138" s="11" t="s">
        <v>82</v>
      </c>
      <c r="AW138" s="11" t="s">
        <v>35</v>
      </c>
      <c r="AX138" s="11" t="s">
        <v>74</v>
      </c>
      <c r="AY138" s="197" t="s">
        <v>132</v>
      </c>
    </row>
    <row r="139" spans="2:65" s="12" customFormat="1" ht="11.25">
      <c r="B139" s="198"/>
      <c r="C139" s="199"/>
      <c r="D139" s="185" t="s">
        <v>144</v>
      </c>
      <c r="E139" s="200" t="s">
        <v>28</v>
      </c>
      <c r="F139" s="201" t="s">
        <v>198</v>
      </c>
      <c r="G139" s="199"/>
      <c r="H139" s="202">
        <v>133.76</v>
      </c>
      <c r="I139" s="203"/>
      <c r="J139" s="199"/>
      <c r="K139" s="199"/>
      <c r="L139" s="204"/>
      <c r="M139" s="205"/>
      <c r="N139" s="206"/>
      <c r="O139" s="206"/>
      <c r="P139" s="206"/>
      <c r="Q139" s="206"/>
      <c r="R139" s="206"/>
      <c r="S139" s="206"/>
      <c r="T139" s="207"/>
      <c r="AT139" s="208" t="s">
        <v>144</v>
      </c>
      <c r="AU139" s="208" t="s">
        <v>84</v>
      </c>
      <c r="AV139" s="12" t="s">
        <v>84</v>
      </c>
      <c r="AW139" s="12" t="s">
        <v>35</v>
      </c>
      <c r="AX139" s="12" t="s">
        <v>74</v>
      </c>
      <c r="AY139" s="208" t="s">
        <v>132</v>
      </c>
    </row>
    <row r="140" spans="2:65" s="12" customFormat="1" ht="11.25">
      <c r="B140" s="198"/>
      <c r="C140" s="199"/>
      <c r="D140" s="185" t="s">
        <v>144</v>
      </c>
      <c r="E140" s="200" t="s">
        <v>28</v>
      </c>
      <c r="F140" s="201" t="s">
        <v>199</v>
      </c>
      <c r="G140" s="199"/>
      <c r="H140" s="202">
        <v>6.2549999999999999</v>
      </c>
      <c r="I140" s="203"/>
      <c r="J140" s="199"/>
      <c r="K140" s="199"/>
      <c r="L140" s="204"/>
      <c r="M140" s="205"/>
      <c r="N140" s="206"/>
      <c r="O140" s="206"/>
      <c r="P140" s="206"/>
      <c r="Q140" s="206"/>
      <c r="R140" s="206"/>
      <c r="S140" s="206"/>
      <c r="T140" s="207"/>
      <c r="AT140" s="208" t="s">
        <v>144</v>
      </c>
      <c r="AU140" s="208" t="s">
        <v>84</v>
      </c>
      <c r="AV140" s="12" t="s">
        <v>84</v>
      </c>
      <c r="AW140" s="12" t="s">
        <v>35</v>
      </c>
      <c r="AX140" s="12" t="s">
        <v>74</v>
      </c>
      <c r="AY140" s="208" t="s">
        <v>132</v>
      </c>
    </row>
    <row r="141" spans="2:65" s="12" customFormat="1" ht="11.25">
      <c r="B141" s="198"/>
      <c r="C141" s="199"/>
      <c r="D141" s="185" t="s">
        <v>144</v>
      </c>
      <c r="E141" s="200" t="s">
        <v>28</v>
      </c>
      <c r="F141" s="201" t="s">
        <v>200</v>
      </c>
      <c r="G141" s="199"/>
      <c r="H141" s="202">
        <v>-25.97</v>
      </c>
      <c r="I141" s="203"/>
      <c r="J141" s="199"/>
      <c r="K141" s="199"/>
      <c r="L141" s="204"/>
      <c r="M141" s="205"/>
      <c r="N141" s="206"/>
      <c r="O141" s="206"/>
      <c r="P141" s="206"/>
      <c r="Q141" s="206"/>
      <c r="R141" s="206"/>
      <c r="S141" s="206"/>
      <c r="T141" s="207"/>
      <c r="AT141" s="208" t="s">
        <v>144</v>
      </c>
      <c r="AU141" s="208" t="s">
        <v>84</v>
      </c>
      <c r="AV141" s="12" t="s">
        <v>84</v>
      </c>
      <c r="AW141" s="12" t="s">
        <v>35</v>
      </c>
      <c r="AX141" s="12" t="s">
        <v>74</v>
      </c>
      <c r="AY141" s="208" t="s">
        <v>132</v>
      </c>
    </row>
    <row r="142" spans="2:65" s="11" customFormat="1" ht="11.25">
      <c r="B142" s="188"/>
      <c r="C142" s="189"/>
      <c r="D142" s="185" t="s">
        <v>144</v>
      </c>
      <c r="E142" s="190" t="s">
        <v>28</v>
      </c>
      <c r="F142" s="191" t="s">
        <v>201</v>
      </c>
      <c r="G142" s="189"/>
      <c r="H142" s="190" t="s">
        <v>28</v>
      </c>
      <c r="I142" s="192"/>
      <c r="J142" s="189"/>
      <c r="K142" s="189"/>
      <c r="L142" s="193"/>
      <c r="M142" s="194"/>
      <c r="N142" s="195"/>
      <c r="O142" s="195"/>
      <c r="P142" s="195"/>
      <c r="Q142" s="195"/>
      <c r="R142" s="195"/>
      <c r="S142" s="195"/>
      <c r="T142" s="196"/>
      <c r="AT142" s="197" t="s">
        <v>144</v>
      </c>
      <c r="AU142" s="197" t="s">
        <v>84</v>
      </c>
      <c r="AV142" s="11" t="s">
        <v>82</v>
      </c>
      <c r="AW142" s="11" t="s">
        <v>35</v>
      </c>
      <c r="AX142" s="11" t="s">
        <v>74</v>
      </c>
      <c r="AY142" s="197" t="s">
        <v>132</v>
      </c>
    </row>
    <row r="143" spans="2:65" s="12" customFormat="1" ht="11.25">
      <c r="B143" s="198"/>
      <c r="C143" s="199"/>
      <c r="D143" s="185" t="s">
        <v>144</v>
      </c>
      <c r="E143" s="200" t="s">
        <v>28</v>
      </c>
      <c r="F143" s="201" t="s">
        <v>202</v>
      </c>
      <c r="G143" s="199"/>
      <c r="H143" s="202">
        <v>4</v>
      </c>
      <c r="I143" s="203"/>
      <c r="J143" s="199"/>
      <c r="K143" s="199"/>
      <c r="L143" s="204"/>
      <c r="M143" s="205"/>
      <c r="N143" s="206"/>
      <c r="O143" s="206"/>
      <c r="P143" s="206"/>
      <c r="Q143" s="206"/>
      <c r="R143" s="206"/>
      <c r="S143" s="206"/>
      <c r="T143" s="207"/>
      <c r="AT143" s="208" t="s">
        <v>144</v>
      </c>
      <c r="AU143" s="208" t="s">
        <v>84</v>
      </c>
      <c r="AV143" s="12" t="s">
        <v>84</v>
      </c>
      <c r="AW143" s="12" t="s">
        <v>35</v>
      </c>
      <c r="AX143" s="12" t="s">
        <v>74</v>
      </c>
      <c r="AY143" s="208" t="s">
        <v>132</v>
      </c>
    </row>
    <row r="144" spans="2:65" s="12" customFormat="1" ht="11.25">
      <c r="B144" s="198"/>
      <c r="C144" s="199"/>
      <c r="D144" s="185" t="s">
        <v>144</v>
      </c>
      <c r="E144" s="200" t="s">
        <v>28</v>
      </c>
      <c r="F144" s="201" t="s">
        <v>203</v>
      </c>
      <c r="G144" s="199"/>
      <c r="H144" s="202">
        <v>1.9550000000000001</v>
      </c>
      <c r="I144" s="203"/>
      <c r="J144" s="199"/>
      <c r="K144" s="199"/>
      <c r="L144" s="204"/>
      <c r="M144" s="205"/>
      <c r="N144" s="206"/>
      <c r="O144" s="206"/>
      <c r="P144" s="206"/>
      <c r="Q144" s="206"/>
      <c r="R144" s="206"/>
      <c r="S144" s="206"/>
      <c r="T144" s="207"/>
      <c r="AT144" s="208" t="s">
        <v>144</v>
      </c>
      <c r="AU144" s="208" t="s">
        <v>84</v>
      </c>
      <c r="AV144" s="12" t="s">
        <v>84</v>
      </c>
      <c r="AW144" s="12" t="s">
        <v>35</v>
      </c>
      <c r="AX144" s="12" t="s">
        <v>74</v>
      </c>
      <c r="AY144" s="208" t="s">
        <v>132</v>
      </c>
    </row>
    <row r="145" spans="2:65" s="14" customFormat="1" ht="11.25">
      <c r="B145" s="220"/>
      <c r="C145" s="221"/>
      <c r="D145" s="185" t="s">
        <v>144</v>
      </c>
      <c r="E145" s="222" t="s">
        <v>28</v>
      </c>
      <c r="F145" s="223" t="s">
        <v>204</v>
      </c>
      <c r="G145" s="221"/>
      <c r="H145" s="224">
        <v>119.99999999999999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144</v>
      </c>
      <c r="AU145" s="230" t="s">
        <v>84</v>
      </c>
      <c r="AV145" s="14" t="s">
        <v>159</v>
      </c>
      <c r="AW145" s="14" t="s">
        <v>35</v>
      </c>
      <c r="AX145" s="14" t="s">
        <v>74</v>
      </c>
      <c r="AY145" s="230" t="s">
        <v>132</v>
      </c>
    </row>
    <row r="146" spans="2:65" s="11" customFormat="1" ht="11.25">
      <c r="B146" s="188"/>
      <c r="C146" s="189"/>
      <c r="D146" s="185" t="s">
        <v>144</v>
      </c>
      <c r="E146" s="190" t="s">
        <v>28</v>
      </c>
      <c r="F146" s="191" t="s">
        <v>205</v>
      </c>
      <c r="G146" s="189"/>
      <c r="H146" s="190" t="s">
        <v>28</v>
      </c>
      <c r="I146" s="192"/>
      <c r="J146" s="189"/>
      <c r="K146" s="189"/>
      <c r="L146" s="193"/>
      <c r="M146" s="194"/>
      <c r="N146" s="195"/>
      <c r="O146" s="195"/>
      <c r="P146" s="195"/>
      <c r="Q146" s="195"/>
      <c r="R146" s="195"/>
      <c r="S146" s="195"/>
      <c r="T146" s="196"/>
      <c r="AT146" s="197" t="s">
        <v>144</v>
      </c>
      <c r="AU146" s="197" t="s">
        <v>84</v>
      </c>
      <c r="AV146" s="11" t="s">
        <v>82</v>
      </c>
      <c r="AW146" s="11" t="s">
        <v>35</v>
      </c>
      <c r="AX146" s="11" t="s">
        <v>74</v>
      </c>
      <c r="AY146" s="197" t="s">
        <v>132</v>
      </c>
    </row>
    <row r="147" spans="2:65" s="12" customFormat="1" ht="11.25">
      <c r="B147" s="198"/>
      <c r="C147" s="199"/>
      <c r="D147" s="185" t="s">
        <v>144</v>
      </c>
      <c r="E147" s="200" t="s">
        <v>28</v>
      </c>
      <c r="F147" s="201" t="s">
        <v>206</v>
      </c>
      <c r="G147" s="199"/>
      <c r="H147" s="202">
        <v>24</v>
      </c>
      <c r="I147" s="203"/>
      <c r="J147" s="199"/>
      <c r="K147" s="199"/>
      <c r="L147" s="204"/>
      <c r="M147" s="205"/>
      <c r="N147" s="206"/>
      <c r="O147" s="206"/>
      <c r="P147" s="206"/>
      <c r="Q147" s="206"/>
      <c r="R147" s="206"/>
      <c r="S147" s="206"/>
      <c r="T147" s="207"/>
      <c r="AT147" s="208" t="s">
        <v>144</v>
      </c>
      <c r="AU147" s="208" t="s">
        <v>84</v>
      </c>
      <c r="AV147" s="12" t="s">
        <v>84</v>
      </c>
      <c r="AW147" s="12" t="s">
        <v>35</v>
      </c>
      <c r="AX147" s="12" t="s">
        <v>74</v>
      </c>
      <c r="AY147" s="208" t="s">
        <v>132</v>
      </c>
    </row>
    <row r="148" spans="2:65" s="14" customFormat="1" ht="11.25">
      <c r="B148" s="220"/>
      <c r="C148" s="221"/>
      <c r="D148" s="185" t="s">
        <v>144</v>
      </c>
      <c r="E148" s="222" t="s">
        <v>28</v>
      </c>
      <c r="F148" s="223" t="s">
        <v>207</v>
      </c>
      <c r="G148" s="221"/>
      <c r="H148" s="224">
        <v>24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144</v>
      </c>
      <c r="AU148" s="230" t="s">
        <v>84</v>
      </c>
      <c r="AV148" s="14" t="s">
        <v>159</v>
      </c>
      <c r="AW148" s="14" t="s">
        <v>35</v>
      </c>
      <c r="AX148" s="14" t="s">
        <v>82</v>
      </c>
      <c r="AY148" s="230" t="s">
        <v>132</v>
      </c>
    </row>
    <row r="149" spans="2:65" s="1" customFormat="1" ht="16.5" customHeight="1">
      <c r="B149" s="33"/>
      <c r="C149" s="173" t="s">
        <v>208</v>
      </c>
      <c r="D149" s="173" t="s">
        <v>135</v>
      </c>
      <c r="E149" s="174" t="s">
        <v>173</v>
      </c>
      <c r="F149" s="175" t="s">
        <v>174</v>
      </c>
      <c r="G149" s="176" t="s">
        <v>138</v>
      </c>
      <c r="H149" s="177">
        <v>48</v>
      </c>
      <c r="I149" s="178"/>
      <c r="J149" s="179">
        <f>ROUND(I149*H149,2)</f>
        <v>0</v>
      </c>
      <c r="K149" s="175" t="s">
        <v>139</v>
      </c>
      <c r="L149" s="37"/>
      <c r="M149" s="180" t="s">
        <v>28</v>
      </c>
      <c r="N149" s="181" t="s">
        <v>45</v>
      </c>
      <c r="O149" s="59"/>
      <c r="P149" s="182">
        <f>O149*H149</f>
        <v>0</v>
      </c>
      <c r="Q149" s="182">
        <v>7.9000000000000008E-3</v>
      </c>
      <c r="R149" s="182">
        <f>Q149*H149</f>
        <v>0.37920000000000004</v>
      </c>
      <c r="S149" s="182">
        <v>0</v>
      </c>
      <c r="T149" s="183">
        <f>S149*H149</f>
        <v>0</v>
      </c>
      <c r="AR149" s="16" t="s">
        <v>140</v>
      </c>
      <c r="AT149" s="16" t="s">
        <v>135</v>
      </c>
      <c r="AU149" s="16" t="s">
        <v>84</v>
      </c>
      <c r="AY149" s="16" t="s">
        <v>132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6" t="s">
        <v>82</v>
      </c>
      <c r="BK149" s="184">
        <f>ROUND(I149*H149,2)</f>
        <v>0</v>
      </c>
      <c r="BL149" s="16" t="s">
        <v>140</v>
      </c>
      <c r="BM149" s="16" t="s">
        <v>209</v>
      </c>
    </row>
    <row r="150" spans="2:65" s="1" customFormat="1" ht="19.5">
      <c r="B150" s="33"/>
      <c r="C150" s="34"/>
      <c r="D150" s="185" t="s">
        <v>142</v>
      </c>
      <c r="E150" s="34"/>
      <c r="F150" s="186" t="s">
        <v>176</v>
      </c>
      <c r="G150" s="34"/>
      <c r="H150" s="34"/>
      <c r="I150" s="102"/>
      <c r="J150" s="34"/>
      <c r="K150" s="34"/>
      <c r="L150" s="37"/>
      <c r="M150" s="187"/>
      <c r="N150" s="59"/>
      <c r="O150" s="59"/>
      <c r="P150" s="59"/>
      <c r="Q150" s="59"/>
      <c r="R150" s="59"/>
      <c r="S150" s="59"/>
      <c r="T150" s="60"/>
      <c r="AT150" s="16" t="s">
        <v>142</v>
      </c>
      <c r="AU150" s="16" t="s">
        <v>84</v>
      </c>
    </row>
    <row r="151" spans="2:65" s="11" customFormat="1" ht="11.25">
      <c r="B151" s="188"/>
      <c r="C151" s="189"/>
      <c r="D151" s="185" t="s">
        <v>144</v>
      </c>
      <c r="E151" s="190" t="s">
        <v>28</v>
      </c>
      <c r="F151" s="191" t="s">
        <v>183</v>
      </c>
      <c r="G151" s="189"/>
      <c r="H151" s="190" t="s">
        <v>28</v>
      </c>
      <c r="I151" s="192"/>
      <c r="J151" s="189"/>
      <c r="K151" s="189"/>
      <c r="L151" s="193"/>
      <c r="M151" s="194"/>
      <c r="N151" s="195"/>
      <c r="O151" s="195"/>
      <c r="P151" s="195"/>
      <c r="Q151" s="195"/>
      <c r="R151" s="195"/>
      <c r="S151" s="195"/>
      <c r="T151" s="196"/>
      <c r="AT151" s="197" t="s">
        <v>144</v>
      </c>
      <c r="AU151" s="197" t="s">
        <v>84</v>
      </c>
      <c r="AV151" s="11" t="s">
        <v>82</v>
      </c>
      <c r="AW151" s="11" t="s">
        <v>35</v>
      </c>
      <c r="AX151" s="11" t="s">
        <v>74</v>
      </c>
      <c r="AY151" s="197" t="s">
        <v>132</v>
      </c>
    </row>
    <row r="152" spans="2:65" s="11" customFormat="1" ht="11.25">
      <c r="B152" s="188"/>
      <c r="C152" s="189"/>
      <c r="D152" s="185" t="s">
        <v>144</v>
      </c>
      <c r="E152" s="190" t="s">
        <v>28</v>
      </c>
      <c r="F152" s="191" t="s">
        <v>210</v>
      </c>
      <c r="G152" s="189"/>
      <c r="H152" s="190" t="s">
        <v>28</v>
      </c>
      <c r="I152" s="192"/>
      <c r="J152" s="189"/>
      <c r="K152" s="189"/>
      <c r="L152" s="193"/>
      <c r="M152" s="194"/>
      <c r="N152" s="195"/>
      <c r="O152" s="195"/>
      <c r="P152" s="195"/>
      <c r="Q152" s="195"/>
      <c r="R152" s="195"/>
      <c r="S152" s="195"/>
      <c r="T152" s="196"/>
      <c r="AT152" s="197" t="s">
        <v>144</v>
      </c>
      <c r="AU152" s="197" t="s">
        <v>84</v>
      </c>
      <c r="AV152" s="11" t="s">
        <v>82</v>
      </c>
      <c r="AW152" s="11" t="s">
        <v>35</v>
      </c>
      <c r="AX152" s="11" t="s">
        <v>74</v>
      </c>
      <c r="AY152" s="197" t="s">
        <v>132</v>
      </c>
    </row>
    <row r="153" spans="2:65" s="12" customFormat="1" ht="11.25">
      <c r="B153" s="198"/>
      <c r="C153" s="199"/>
      <c r="D153" s="185" t="s">
        <v>144</v>
      </c>
      <c r="E153" s="200" t="s">
        <v>28</v>
      </c>
      <c r="F153" s="201" t="s">
        <v>211</v>
      </c>
      <c r="G153" s="199"/>
      <c r="H153" s="202">
        <v>48</v>
      </c>
      <c r="I153" s="203"/>
      <c r="J153" s="199"/>
      <c r="K153" s="199"/>
      <c r="L153" s="204"/>
      <c r="M153" s="205"/>
      <c r="N153" s="206"/>
      <c r="O153" s="206"/>
      <c r="P153" s="206"/>
      <c r="Q153" s="206"/>
      <c r="R153" s="206"/>
      <c r="S153" s="206"/>
      <c r="T153" s="207"/>
      <c r="AT153" s="208" t="s">
        <v>144</v>
      </c>
      <c r="AU153" s="208" t="s">
        <v>84</v>
      </c>
      <c r="AV153" s="12" t="s">
        <v>84</v>
      </c>
      <c r="AW153" s="12" t="s">
        <v>35</v>
      </c>
      <c r="AX153" s="12" t="s">
        <v>82</v>
      </c>
      <c r="AY153" s="208" t="s">
        <v>132</v>
      </c>
    </row>
    <row r="154" spans="2:65" s="1" customFormat="1" ht="16.5" customHeight="1">
      <c r="B154" s="33"/>
      <c r="C154" s="173" t="s">
        <v>212</v>
      </c>
      <c r="D154" s="173" t="s">
        <v>135</v>
      </c>
      <c r="E154" s="174" t="s">
        <v>213</v>
      </c>
      <c r="F154" s="175" t="s">
        <v>214</v>
      </c>
      <c r="G154" s="176" t="s">
        <v>138</v>
      </c>
      <c r="H154" s="177">
        <v>24</v>
      </c>
      <c r="I154" s="178"/>
      <c r="J154" s="179">
        <f>ROUND(I154*H154,2)</f>
        <v>0</v>
      </c>
      <c r="K154" s="175" t="s">
        <v>139</v>
      </c>
      <c r="L154" s="37"/>
      <c r="M154" s="180" t="s">
        <v>28</v>
      </c>
      <c r="N154" s="181" t="s">
        <v>45</v>
      </c>
      <c r="O154" s="59"/>
      <c r="P154" s="182">
        <f>O154*H154</f>
        <v>0</v>
      </c>
      <c r="Q154" s="182">
        <v>3.0000000000000001E-3</v>
      </c>
      <c r="R154" s="182">
        <f>Q154*H154</f>
        <v>7.2000000000000008E-2</v>
      </c>
      <c r="S154" s="182">
        <v>0</v>
      </c>
      <c r="T154" s="183">
        <f>S154*H154</f>
        <v>0</v>
      </c>
      <c r="AR154" s="16" t="s">
        <v>140</v>
      </c>
      <c r="AT154" s="16" t="s">
        <v>135</v>
      </c>
      <c r="AU154" s="16" t="s">
        <v>84</v>
      </c>
      <c r="AY154" s="16" t="s">
        <v>132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6" t="s">
        <v>82</v>
      </c>
      <c r="BK154" s="184">
        <f>ROUND(I154*H154,2)</f>
        <v>0</v>
      </c>
      <c r="BL154" s="16" t="s">
        <v>140</v>
      </c>
      <c r="BM154" s="16" t="s">
        <v>215</v>
      </c>
    </row>
    <row r="155" spans="2:65" s="1" customFormat="1" ht="11.25">
      <c r="B155" s="33"/>
      <c r="C155" s="34"/>
      <c r="D155" s="185" t="s">
        <v>142</v>
      </c>
      <c r="E155" s="34"/>
      <c r="F155" s="186" t="s">
        <v>216</v>
      </c>
      <c r="G155" s="34"/>
      <c r="H155" s="34"/>
      <c r="I155" s="102"/>
      <c r="J155" s="34"/>
      <c r="K155" s="34"/>
      <c r="L155" s="37"/>
      <c r="M155" s="187"/>
      <c r="N155" s="59"/>
      <c r="O155" s="59"/>
      <c r="P155" s="59"/>
      <c r="Q155" s="59"/>
      <c r="R155" s="59"/>
      <c r="S155" s="59"/>
      <c r="T155" s="60"/>
      <c r="AT155" s="16" t="s">
        <v>142</v>
      </c>
      <c r="AU155" s="16" t="s">
        <v>84</v>
      </c>
    </row>
    <row r="156" spans="2:65" s="11" customFormat="1" ht="11.25">
      <c r="B156" s="188"/>
      <c r="C156" s="189"/>
      <c r="D156" s="185" t="s">
        <v>144</v>
      </c>
      <c r="E156" s="190" t="s">
        <v>28</v>
      </c>
      <c r="F156" s="191" t="s">
        <v>217</v>
      </c>
      <c r="G156" s="189"/>
      <c r="H156" s="190" t="s">
        <v>28</v>
      </c>
      <c r="I156" s="192"/>
      <c r="J156" s="189"/>
      <c r="K156" s="189"/>
      <c r="L156" s="193"/>
      <c r="M156" s="194"/>
      <c r="N156" s="195"/>
      <c r="O156" s="195"/>
      <c r="P156" s="195"/>
      <c r="Q156" s="195"/>
      <c r="R156" s="195"/>
      <c r="S156" s="195"/>
      <c r="T156" s="196"/>
      <c r="AT156" s="197" t="s">
        <v>144</v>
      </c>
      <c r="AU156" s="197" t="s">
        <v>84</v>
      </c>
      <c r="AV156" s="11" t="s">
        <v>82</v>
      </c>
      <c r="AW156" s="11" t="s">
        <v>35</v>
      </c>
      <c r="AX156" s="11" t="s">
        <v>74</v>
      </c>
      <c r="AY156" s="197" t="s">
        <v>132</v>
      </c>
    </row>
    <row r="157" spans="2:65" s="11" customFormat="1" ht="11.25">
      <c r="B157" s="188"/>
      <c r="C157" s="189"/>
      <c r="D157" s="185" t="s">
        <v>144</v>
      </c>
      <c r="E157" s="190" t="s">
        <v>28</v>
      </c>
      <c r="F157" s="191" t="s">
        <v>218</v>
      </c>
      <c r="G157" s="189"/>
      <c r="H157" s="190" t="s">
        <v>28</v>
      </c>
      <c r="I157" s="192"/>
      <c r="J157" s="189"/>
      <c r="K157" s="189"/>
      <c r="L157" s="193"/>
      <c r="M157" s="194"/>
      <c r="N157" s="195"/>
      <c r="O157" s="195"/>
      <c r="P157" s="195"/>
      <c r="Q157" s="195"/>
      <c r="R157" s="195"/>
      <c r="S157" s="195"/>
      <c r="T157" s="196"/>
      <c r="AT157" s="197" t="s">
        <v>144</v>
      </c>
      <c r="AU157" s="197" t="s">
        <v>84</v>
      </c>
      <c r="AV157" s="11" t="s">
        <v>82</v>
      </c>
      <c r="AW157" s="11" t="s">
        <v>35</v>
      </c>
      <c r="AX157" s="11" t="s">
        <v>74</v>
      </c>
      <c r="AY157" s="197" t="s">
        <v>132</v>
      </c>
    </row>
    <row r="158" spans="2:65" s="12" customFormat="1" ht="11.25">
      <c r="B158" s="198"/>
      <c r="C158" s="199"/>
      <c r="D158" s="185" t="s">
        <v>144</v>
      </c>
      <c r="E158" s="200" t="s">
        <v>28</v>
      </c>
      <c r="F158" s="201" t="s">
        <v>198</v>
      </c>
      <c r="G158" s="199"/>
      <c r="H158" s="202">
        <v>133.76</v>
      </c>
      <c r="I158" s="203"/>
      <c r="J158" s="199"/>
      <c r="K158" s="199"/>
      <c r="L158" s="204"/>
      <c r="M158" s="205"/>
      <c r="N158" s="206"/>
      <c r="O158" s="206"/>
      <c r="P158" s="206"/>
      <c r="Q158" s="206"/>
      <c r="R158" s="206"/>
      <c r="S158" s="206"/>
      <c r="T158" s="207"/>
      <c r="AT158" s="208" t="s">
        <v>144</v>
      </c>
      <c r="AU158" s="208" t="s">
        <v>84</v>
      </c>
      <c r="AV158" s="12" t="s">
        <v>84</v>
      </c>
      <c r="AW158" s="12" t="s">
        <v>35</v>
      </c>
      <c r="AX158" s="12" t="s">
        <v>74</v>
      </c>
      <c r="AY158" s="208" t="s">
        <v>132</v>
      </c>
    </row>
    <row r="159" spans="2:65" s="12" customFormat="1" ht="11.25">
      <c r="B159" s="198"/>
      <c r="C159" s="199"/>
      <c r="D159" s="185" t="s">
        <v>144</v>
      </c>
      <c r="E159" s="200" t="s">
        <v>28</v>
      </c>
      <c r="F159" s="201" t="s">
        <v>199</v>
      </c>
      <c r="G159" s="199"/>
      <c r="H159" s="202">
        <v>6.2549999999999999</v>
      </c>
      <c r="I159" s="203"/>
      <c r="J159" s="199"/>
      <c r="K159" s="199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144</v>
      </c>
      <c r="AU159" s="208" t="s">
        <v>84</v>
      </c>
      <c r="AV159" s="12" t="s">
        <v>84</v>
      </c>
      <c r="AW159" s="12" t="s">
        <v>35</v>
      </c>
      <c r="AX159" s="12" t="s">
        <v>74</v>
      </c>
      <c r="AY159" s="208" t="s">
        <v>132</v>
      </c>
    </row>
    <row r="160" spans="2:65" s="12" customFormat="1" ht="11.25">
      <c r="B160" s="198"/>
      <c r="C160" s="199"/>
      <c r="D160" s="185" t="s">
        <v>144</v>
      </c>
      <c r="E160" s="200" t="s">
        <v>28</v>
      </c>
      <c r="F160" s="201" t="s">
        <v>200</v>
      </c>
      <c r="G160" s="199"/>
      <c r="H160" s="202">
        <v>-25.97</v>
      </c>
      <c r="I160" s="203"/>
      <c r="J160" s="199"/>
      <c r="K160" s="199"/>
      <c r="L160" s="204"/>
      <c r="M160" s="205"/>
      <c r="N160" s="206"/>
      <c r="O160" s="206"/>
      <c r="P160" s="206"/>
      <c r="Q160" s="206"/>
      <c r="R160" s="206"/>
      <c r="S160" s="206"/>
      <c r="T160" s="207"/>
      <c r="AT160" s="208" t="s">
        <v>144</v>
      </c>
      <c r="AU160" s="208" t="s">
        <v>84</v>
      </c>
      <c r="AV160" s="12" t="s">
        <v>84</v>
      </c>
      <c r="AW160" s="12" t="s">
        <v>35</v>
      </c>
      <c r="AX160" s="12" t="s">
        <v>74</v>
      </c>
      <c r="AY160" s="208" t="s">
        <v>132</v>
      </c>
    </row>
    <row r="161" spans="2:65" s="11" customFormat="1" ht="11.25">
      <c r="B161" s="188"/>
      <c r="C161" s="189"/>
      <c r="D161" s="185" t="s">
        <v>144</v>
      </c>
      <c r="E161" s="190" t="s">
        <v>28</v>
      </c>
      <c r="F161" s="191" t="s">
        <v>201</v>
      </c>
      <c r="G161" s="189"/>
      <c r="H161" s="190" t="s">
        <v>28</v>
      </c>
      <c r="I161" s="192"/>
      <c r="J161" s="189"/>
      <c r="K161" s="189"/>
      <c r="L161" s="193"/>
      <c r="M161" s="194"/>
      <c r="N161" s="195"/>
      <c r="O161" s="195"/>
      <c r="P161" s="195"/>
      <c r="Q161" s="195"/>
      <c r="R161" s="195"/>
      <c r="S161" s="195"/>
      <c r="T161" s="196"/>
      <c r="AT161" s="197" t="s">
        <v>144</v>
      </c>
      <c r="AU161" s="197" t="s">
        <v>84</v>
      </c>
      <c r="AV161" s="11" t="s">
        <v>82</v>
      </c>
      <c r="AW161" s="11" t="s">
        <v>35</v>
      </c>
      <c r="AX161" s="11" t="s">
        <v>74</v>
      </c>
      <c r="AY161" s="197" t="s">
        <v>132</v>
      </c>
    </row>
    <row r="162" spans="2:65" s="12" customFormat="1" ht="11.25">
      <c r="B162" s="198"/>
      <c r="C162" s="199"/>
      <c r="D162" s="185" t="s">
        <v>144</v>
      </c>
      <c r="E162" s="200" t="s">
        <v>28</v>
      </c>
      <c r="F162" s="201" t="s">
        <v>202</v>
      </c>
      <c r="G162" s="199"/>
      <c r="H162" s="202">
        <v>4</v>
      </c>
      <c r="I162" s="203"/>
      <c r="J162" s="199"/>
      <c r="K162" s="199"/>
      <c r="L162" s="204"/>
      <c r="M162" s="205"/>
      <c r="N162" s="206"/>
      <c r="O162" s="206"/>
      <c r="P162" s="206"/>
      <c r="Q162" s="206"/>
      <c r="R162" s="206"/>
      <c r="S162" s="206"/>
      <c r="T162" s="207"/>
      <c r="AT162" s="208" t="s">
        <v>144</v>
      </c>
      <c r="AU162" s="208" t="s">
        <v>84</v>
      </c>
      <c r="AV162" s="12" t="s">
        <v>84</v>
      </c>
      <c r="AW162" s="12" t="s">
        <v>35</v>
      </c>
      <c r="AX162" s="12" t="s">
        <v>74</v>
      </c>
      <c r="AY162" s="208" t="s">
        <v>132</v>
      </c>
    </row>
    <row r="163" spans="2:65" s="12" customFormat="1" ht="11.25">
      <c r="B163" s="198"/>
      <c r="C163" s="199"/>
      <c r="D163" s="185" t="s">
        <v>144</v>
      </c>
      <c r="E163" s="200" t="s">
        <v>28</v>
      </c>
      <c r="F163" s="201" t="s">
        <v>203</v>
      </c>
      <c r="G163" s="199"/>
      <c r="H163" s="202">
        <v>1.9550000000000001</v>
      </c>
      <c r="I163" s="203"/>
      <c r="J163" s="199"/>
      <c r="K163" s="199"/>
      <c r="L163" s="204"/>
      <c r="M163" s="205"/>
      <c r="N163" s="206"/>
      <c r="O163" s="206"/>
      <c r="P163" s="206"/>
      <c r="Q163" s="206"/>
      <c r="R163" s="206"/>
      <c r="S163" s="206"/>
      <c r="T163" s="207"/>
      <c r="AT163" s="208" t="s">
        <v>144</v>
      </c>
      <c r="AU163" s="208" t="s">
        <v>84</v>
      </c>
      <c r="AV163" s="12" t="s">
        <v>84</v>
      </c>
      <c r="AW163" s="12" t="s">
        <v>35</v>
      </c>
      <c r="AX163" s="12" t="s">
        <v>74</v>
      </c>
      <c r="AY163" s="208" t="s">
        <v>132</v>
      </c>
    </row>
    <row r="164" spans="2:65" s="14" customFormat="1" ht="11.25">
      <c r="B164" s="220"/>
      <c r="C164" s="221"/>
      <c r="D164" s="185" t="s">
        <v>144</v>
      </c>
      <c r="E164" s="222" t="s">
        <v>28</v>
      </c>
      <c r="F164" s="223" t="s">
        <v>204</v>
      </c>
      <c r="G164" s="221"/>
      <c r="H164" s="224">
        <v>119.99999999999999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144</v>
      </c>
      <c r="AU164" s="230" t="s">
        <v>84</v>
      </c>
      <c r="AV164" s="14" t="s">
        <v>159</v>
      </c>
      <c r="AW164" s="14" t="s">
        <v>35</v>
      </c>
      <c r="AX164" s="14" t="s">
        <v>74</v>
      </c>
      <c r="AY164" s="230" t="s">
        <v>132</v>
      </c>
    </row>
    <row r="165" spans="2:65" s="11" customFormat="1" ht="11.25">
      <c r="B165" s="188"/>
      <c r="C165" s="189"/>
      <c r="D165" s="185" t="s">
        <v>144</v>
      </c>
      <c r="E165" s="190" t="s">
        <v>28</v>
      </c>
      <c r="F165" s="191" t="s">
        <v>219</v>
      </c>
      <c r="G165" s="189"/>
      <c r="H165" s="190" t="s">
        <v>28</v>
      </c>
      <c r="I165" s="192"/>
      <c r="J165" s="189"/>
      <c r="K165" s="189"/>
      <c r="L165" s="193"/>
      <c r="M165" s="194"/>
      <c r="N165" s="195"/>
      <c r="O165" s="195"/>
      <c r="P165" s="195"/>
      <c r="Q165" s="195"/>
      <c r="R165" s="195"/>
      <c r="S165" s="195"/>
      <c r="T165" s="196"/>
      <c r="AT165" s="197" t="s">
        <v>144</v>
      </c>
      <c r="AU165" s="197" t="s">
        <v>84</v>
      </c>
      <c r="AV165" s="11" t="s">
        <v>82</v>
      </c>
      <c r="AW165" s="11" t="s">
        <v>35</v>
      </c>
      <c r="AX165" s="11" t="s">
        <v>74</v>
      </c>
      <c r="AY165" s="197" t="s">
        <v>132</v>
      </c>
    </row>
    <row r="166" spans="2:65" s="12" customFormat="1" ht="11.25">
      <c r="B166" s="198"/>
      <c r="C166" s="199"/>
      <c r="D166" s="185" t="s">
        <v>144</v>
      </c>
      <c r="E166" s="200" t="s">
        <v>28</v>
      </c>
      <c r="F166" s="201" t="s">
        <v>220</v>
      </c>
      <c r="G166" s="199"/>
      <c r="H166" s="202">
        <v>24</v>
      </c>
      <c r="I166" s="203"/>
      <c r="J166" s="199"/>
      <c r="K166" s="199"/>
      <c r="L166" s="204"/>
      <c r="M166" s="205"/>
      <c r="N166" s="206"/>
      <c r="O166" s="206"/>
      <c r="P166" s="206"/>
      <c r="Q166" s="206"/>
      <c r="R166" s="206"/>
      <c r="S166" s="206"/>
      <c r="T166" s="207"/>
      <c r="AT166" s="208" t="s">
        <v>144</v>
      </c>
      <c r="AU166" s="208" t="s">
        <v>84</v>
      </c>
      <c r="AV166" s="12" t="s">
        <v>84</v>
      </c>
      <c r="AW166" s="12" t="s">
        <v>35</v>
      </c>
      <c r="AX166" s="12" t="s">
        <v>74</v>
      </c>
      <c r="AY166" s="208" t="s">
        <v>132</v>
      </c>
    </row>
    <row r="167" spans="2:65" s="14" customFormat="1" ht="11.25">
      <c r="B167" s="220"/>
      <c r="C167" s="221"/>
      <c r="D167" s="185" t="s">
        <v>144</v>
      </c>
      <c r="E167" s="222" t="s">
        <v>28</v>
      </c>
      <c r="F167" s="223" t="s">
        <v>221</v>
      </c>
      <c r="G167" s="221"/>
      <c r="H167" s="224">
        <v>24</v>
      </c>
      <c r="I167" s="225"/>
      <c r="J167" s="221"/>
      <c r="K167" s="221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144</v>
      </c>
      <c r="AU167" s="230" t="s">
        <v>84</v>
      </c>
      <c r="AV167" s="14" t="s">
        <v>159</v>
      </c>
      <c r="AW167" s="14" t="s">
        <v>35</v>
      </c>
      <c r="AX167" s="14" t="s">
        <v>82</v>
      </c>
      <c r="AY167" s="230" t="s">
        <v>132</v>
      </c>
    </row>
    <row r="168" spans="2:65" s="1" customFormat="1" ht="16.5" customHeight="1">
      <c r="B168" s="33"/>
      <c r="C168" s="173" t="s">
        <v>222</v>
      </c>
      <c r="D168" s="173" t="s">
        <v>135</v>
      </c>
      <c r="E168" s="174" t="s">
        <v>223</v>
      </c>
      <c r="F168" s="175" t="s">
        <v>224</v>
      </c>
      <c r="G168" s="176" t="s">
        <v>138</v>
      </c>
      <c r="H168" s="177">
        <v>16</v>
      </c>
      <c r="I168" s="178"/>
      <c r="J168" s="179">
        <f>ROUND(I168*H168,2)</f>
        <v>0</v>
      </c>
      <c r="K168" s="175" t="s">
        <v>139</v>
      </c>
      <c r="L168" s="37"/>
      <c r="M168" s="180" t="s">
        <v>28</v>
      </c>
      <c r="N168" s="181" t="s">
        <v>45</v>
      </c>
      <c r="O168" s="59"/>
      <c r="P168" s="182">
        <f>O168*H168</f>
        <v>0</v>
      </c>
      <c r="Q168" s="182">
        <v>3.0000000000000001E-3</v>
      </c>
      <c r="R168" s="182">
        <f>Q168*H168</f>
        <v>4.8000000000000001E-2</v>
      </c>
      <c r="S168" s="182">
        <v>0</v>
      </c>
      <c r="T168" s="183">
        <f>S168*H168</f>
        <v>0</v>
      </c>
      <c r="AR168" s="16" t="s">
        <v>140</v>
      </c>
      <c r="AT168" s="16" t="s">
        <v>135</v>
      </c>
      <c r="AU168" s="16" t="s">
        <v>84</v>
      </c>
      <c r="AY168" s="16" t="s">
        <v>132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6" t="s">
        <v>82</v>
      </c>
      <c r="BK168" s="184">
        <f>ROUND(I168*H168,2)</f>
        <v>0</v>
      </c>
      <c r="BL168" s="16" t="s">
        <v>140</v>
      </c>
      <c r="BM168" s="16" t="s">
        <v>225</v>
      </c>
    </row>
    <row r="169" spans="2:65" s="1" customFormat="1" ht="11.25">
      <c r="B169" s="33"/>
      <c r="C169" s="34"/>
      <c r="D169" s="185" t="s">
        <v>142</v>
      </c>
      <c r="E169" s="34"/>
      <c r="F169" s="186" t="s">
        <v>226</v>
      </c>
      <c r="G169" s="34"/>
      <c r="H169" s="34"/>
      <c r="I169" s="102"/>
      <c r="J169" s="34"/>
      <c r="K169" s="34"/>
      <c r="L169" s="37"/>
      <c r="M169" s="187"/>
      <c r="N169" s="59"/>
      <c r="O169" s="59"/>
      <c r="P169" s="59"/>
      <c r="Q169" s="59"/>
      <c r="R169" s="59"/>
      <c r="S169" s="59"/>
      <c r="T169" s="60"/>
      <c r="AT169" s="16" t="s">
        <v>142</v>
      </c>
      <c r="AU169" s="16" t="s">
        <v>84</v>
      </c>
    </row>
    <row r="170" spans="2:65" s="11" customFormat="1" ht="11.25">
      <c r="B170" s="188"/>
      <c r="C170" s="189"/>
      <c r="D170" s="185" t="s">
        <v>144</v>
      </c>
      <c r="E170" s="190" t="s">
        <v>28</v>
      </c>
      <c r="F170" s="191" t="s">
        <v>227</v>
      </c>
      <c r="G170" s="189"/>
      <c r="H170" s="190" t="s">
        <v>28</v>
      </c>
      <c r="I170" s="192"/>
      <c r="J170" s="189"/>
      <c r="K170" s="189"/>
      <c r="L170" s="193"/>
      <c r="M170" s="194"/>
      <c r="N170" s="195"/>
      <c r="O170" s="195"/>
      <c r="P170" s="195"/>
      <c r="Q170" s="195"/>
      <c r="R170" s="195"/>
      <c r="S170" s="195"/>
      <c r="T170" s="196"/>
      <c r="AT170" s="197" t="s">
        <v>144</v>
      </c>
      <c r="AU170" s="197" t="s">
        <v>84</v>
      </c>
      <c r="AV170" s="11" t="s">
        <v>82</v>
      </c>
      <c r="AW170" s="11" t="s">
        <v>35</v>
      </c>
      <c r="AX170" s="11" t="s">
        <v>74</v>
      </c>
      <c r="AY170" s="197" t="s">
        <v>132</v>
      </c>
    </row>
    <row r="171" spans="2:65" s="11" customFormat="1" ht="11.25">
      <c r="B171" s="188"/>
      <c r="C171" s="189"/>
      <c r="D171" s="185" t="s">
        <v>144</v>
      </c>
      <c r="E171" s="190" t="s">
        <v>28</v>
      </c>
      <c r="F171" s="191" t="s">
        <v>228</v>
      </c>
      <c r="G171" s="189"/>
      <c r="H171" s="190" t="s">
        <v>28</v>
      </c>
      <c r="I171" s="192"/>
      <c r="J171" s="189"/>
      <c r="K171" s="189"/>
      <c r="L171" s="193"/>
      <c r="M171" s="194"/>
      <c r="N171" s="195"/>
      <c r="O171" s="195"/>
      <c r="P171" s="195"/>
      <c r="Q171" s="195"/>
      <c r="R171" s="195"/>
      <c r="S171" s="195"/>
      <c r="T171" s="196"/>
      <c r="AT171" s="197" t="s">
        <v>144</v>
      </c>
      <c r="AU171" s="197" t="s">
        <v>84</v>
      </c>
      <c r="AV171" s="11" t="s">
        <v>82</v>
      </c>
      <c r="AW171" s="11" t="s">
        <v>35</v>
      </c>
      <c r="AX171" s="11" t="s">
        <v>74</v>
      </c>
      <c r="AY171" s="197" t="s">
        <v>132</v>
      </c>
    </row>
    <row r="172" spans="2:65" s="12" customFormat="1" ht="11.25">
      <c r="B172" s="198"/>
      <c r="C172" s="199"/>
      <c r="D172" s="185" t="s">
        <v>144</v>
      </c>
      <c r="E172" s="200" t="s">
        <v>28</v>
      </c>
      <c r="F172" s="201" t="s">
        <v>229</v>
      </c>
      <c r="G172" s="199"/>
      <c r="H172" s="202">
        <v>76</v>
      </c>
      <c r="I172" s="203"/>
      <c r="J172" s="199"/>
      <c r="K172" s="199"/>
      <c r="L172" s="204"/>
      <c r="M172" s="205"/>
      <c r="N172" s="206"/>
      <c r="O172" s="206"/>
      <c r="P172" s="206"/>
      <c r="Q172" s="206"/>
      <c r="R172" s="206"/>
      <c r="S172" s="206"/>
      <c r="T172" s="207"/>
      <c r="AT172" s="208" t="s">
        <v>144</v>
      </c>
      <c r="AU172" s="208" t="s">
        <v>84</v>
      </c>
      <c r="AV172" s="12" t="s">
        <v>84</v>
      </c>
      <c r="AW172" s="12" t="s">
        <v>35</v>
      </c>
      <c r="AX172" s="12" t="s">
        <v>74</v>
      </c>
      <c r="AY172" s="208" t="s">
        <v>132</v>
      </c>
    </row>
    <row r="173" spans="2:65" s="14" customFormat="1" ht="11.25">
      <c r="B173" s="220"/>
      <c r="C173" s="221"/>
      <c r="D173" s="185" t="s">
        <v>144</v>
      </c>
      <c r="E173" s="222" t="s">
        <v>28</v>
      </c>
      <c r="F173" s="223" t="s">
        <v>204</v>
      </c>
      <c r="G173" s="221"/>
      <c r="H173" s="224">
        <v>76</v>
      </c>
      <c r="I173" s="225"/>
      <c r="J173" s="221"/>
      <c r="K173" s="221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144</v>
      </c>
      <c r="AU173" s="230" t="s">
        <v>84</v>
      </c>
      <c r="AV173" s="14" t="s">
        <v>159</v>
      </c>
      <c r="AW173" s="14" t="s">
        <v>35</v>
      </c>
      <c r="AX173" s="14" t="s">
        <v>74</v>
      </c>
      <c r="AY173" s="230" t="s">
        <v>132</v>
      </c>
    </row>
    <row r="174" spans="2:65" s="11" customFormat="1" ht="11.25">
      <c r="B174" s="188"/>
      <c r="C174" s="189"/>
      <c r="D174" s="185" t="s">
        <v>144</v>
      </c>
      <c r="E174" s="190" t="s">
        <v>28</v>
      </c>
      <c r="F174" s="191" t="s">
        <v>205</v>
      </c>
      <c r="G174" s="189"/>
      <c r="H174" s="190" t="s">
        <v>28</v>
      </c>
      <c r="I174" s="192"/>
      <c r="J174" s="189"/>
      <c r="K174" s="189"/>
      <c r="L174" s="193"/>
      <c r="M174" s="194"/>
      <c r="N174" s="195"/>
      <c r="O174" s="195"/>
      <c r="P174" s="195"/>
      <c r="Q174" s="195"/>
      <c r="R174" s="195"/>
      <c r="S174" s="195"/>
      <c r="T174" s="196"/>
      <c r="AT174" s="197" t="s">
        <v>144</v>
      </c>
      <c r="AU174" s="197" t="s">
        <v>84</v>
      </c>
      <c r="AV174" s="11" t="s">
        <v>82</v>
      </c>
      <c r="AW174" s="11" t="s">
        <v>35</v>
      </c>
      <c r="AX174" s="11" t="s">
        <v>74</v>
      </c>
      <c r="AY174" s="197" t="s">
        <v>132</v>
      </c>
    </row>
    <row r="175" spans="2:65" s="12" customFormat="1" ht="11.25">
      <c r="B175" s="198"/>
      <c r="C175" s="199"/>
      <c r="D175" s="185" t="s">
        <v>144</v>
      </c>
      <c r="E175" s="200" t="s">
        <v>28</v>
      </c>
      <c r="F175" s="201" t="s">
        <v>230</v>
      </c>
      <c r="G175" s="199"/>
      <c r="H175" s="202">
        <v>16</v>
      </c>
      <c r="I175" s="203"/>
      <c r="J175" s="199"/>
      <c r="K175" s="199"/>
      <c r="L175" s="204"/>
      <c r="M175" s="205"/>
      <c r="N175" s="206"/>
      <c r="O175" s="206"/>
      <c r="P175" s="206"/>
      <c r="Q175" s="206"/>
      <c r="R175" s="206"/>
      <c r="S175" s="206"/>
      <c r="T175" s="207"/>
      <c r="AT175" s="208" t="s">
        <v>144</v>
      </c>
      <c r="AU175" s="208" t="s">
        <v>84</v>
      </c>
      <c r="AV175" s="12" t="s">
        <v>84</v>
      </c>
      <c r="AW175" s="12" t="s">
        <v>35</v>
      </c>
      <c r="AX175" s="12" t="s">
        <v>74</v>
      </c>
      <c r="AY175" s="208" t="s">
        <v>132</v>
      </c>
    </row>
    <row r="176" spans="2:65" s="14" customFormat="1" ht="11.25">
      <c r="B176" s="220"/>
      <c r="C176" s="221"/>
      <c r="D176" s="185" t="s">
        <v>144</v>
      </c>
      <c r="E176" s="222" t="s">
        <v>28</v>
      </c>
      <c r="F176" s="223" t="s">
        <v>207</v>
      </c>
      <c r="G176" s="221"/>
      <c r="H176" s="224">
        <v>16</v>
      </c>
      <c r="I176" s="225"/>
      <c r="J176" s="221"/>
      <c r="K176" s="221"/>
      <c r="L176" s="226"/>
      <c r="M176" s="227"/>
      <c r="N176" s="228"/>
      <c r="O176" s="228"/>
      <c r="P176" s="228"/>
      <c r="Q176" s="228"/>
      <c r="R176" s="228"/>
      <c r="S176" s="228"/>
      <c r="T176" s="229"/>
      <c r="AT176" s="230" t="s">
        <v>144</v>
      </c>
      <c r="AU176" s="230" t="s">
        <v>84</v>
      </c>
      <c r="AV176" s="14" t="s">
        <v>159</v>
      </c>
      <c r="AW176" s="14" t="s">
        <v>35</v>
      </c>
      <c r="AX176" s="14" t="s">
        <v>82</v>
      </c>
      <c r="AY176" s="230" t="s">
        <v>132</v>
      </c>
    </row>
    <row r="177" spans="2:65" s="1" customFormat="1" ht="16.5" customHeight="1">
      <c r="B177" s="33"/>
      <c r="C177" s="173" t="s">
        <v>231</v>
      </c>
      <c r="D177" s="173" t="s">
        <v>135</v>
      </c>
      <c r="E177" s="174" t="s">
        <v>232</v>
      </c>
      <c r="F177" s="175" t="s">
        <v>233</v>
      </c>
      <c r="G177" s="176" t="s">
        <v>234</v>
      </c>
      <c r="H177" s="177">
        <v>37</v>
      </c>
      <c r="I177" s="178"/>
      <c r="J177" s="179">
        <f>ROUND(I177*H177,2)</f>
        <v>0</v>
      </c>
      <c r="K177" s="175" t="s">
        <v>139</v>
      </c>
      <c r="L177" s="37"/>
      <c r="M177" s="180" t="s">
        <v>28</v>
      </c>
      <c r="N177" s="181" t="s">
        <v>45</v>
      </c>
      <c r="O177" s="59"/>
      <c r="P177" s="182">
        <f>O177*H177</f>
        <v>0</v>
      </c>
      <c r="Q177" s="182">
        <v>2.0000000000000002E-5</v>
      </c>
      <c r="R177" s="182">
        <f>Q177*H177</f>
        <v>7.400000000000001E-4</v>
      </c>
      <c r="S177" s="182">
        <v>0</v>
      </c>
      <c r="T177" s="183">
        <f>S177*H177</f>
        <v>0</v>
      </c>
      <c r="AR177" s="16" t="s">
        <v>140</v>
      </c>
      <c r="AT177" s="16" t="s">
        <v>135</v>
      </c>
      <c r="AU177" s="16" t="s">
        <v>84</v>
      </c>
      <c r="AY177" s="16" t="s">
        <v>132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6" t="s">
        <v>82</v>
      </c>
      <c r="BK177" s="184">
        <f>ROUND(I177*H177,2)</f>
        <v>0</v>
      </c>
      <c r="BL177" s="16" t="s">
        <v>140</v>
      </c>
      <c r="BM177" s="16" t="s">
        <v>235</v>
      </c>
    </row>
    <row r="178" spans="2:65" s="1" customFormat="1" ht="11.25">
      <c r="B178" s="33"/>
      <c r="C178" s="34"/>
      <c r="D178" s="185" t="s">
        <v>142</v>
      </c>
      <c r="E178" s="34"/>
      <c r="F178" s="186" t="s">
        <v>236</v>
      </c>
      <c r="G178" s="34"/>
      <c r="H178" s="34"/>
      <c r="I178" s="102"/>
      <c r="J178" s="34"/>
      <c r="K178" s="34"/>
      <c r="L178" s="37"/>
      <c r="M178" s="187"/>
      <c r="N178" s="59"/>
      <c r="O178" s="59"/>
      <c r="P178" s="59"/>
      <c r="Q178" s="59"/>
      <c r="R178" s="59"/>
      <c r="S178" s="59"/>
      <c r="T178" s="60"/>
      <c r="AT178" s="16" t="s">
        <v>142</v>
      </c>
      <c r="AU178" s="16" t="s">
        <v>84</v>
      </c>
    </row>
    <row r="179" spans="2:65" s="11" customFormat="1" ht="11.25">
      <c r="B179" s="188"/>
      <c r="C179" s="189"/>
      <c r="D179" s="185" t="s">
        <v>144</v>
      </c>
      <c r="E179" s="190" t="s">
        <v>28</v>
      </c>
      <c r="F179" s="191" t="s">
        <v>237</v>
      </c>
      <c r="G179" s="189"/>
      <c r="H179" s="190" t="s">
        <v>28</v>
      </c>
      <c r="I179" s="192"/>
      <c r="J179" s="189"/>
      <c r="K179" s="189"/>
      <c r="L179" s="193"/>
      <c r="M179" s="194"/>
      <c r="N179" s="195"/>
      <c r="O179" s="195"/>
      <c r="P179" s="195"/>
      <c r="Q179" s="195"/>
      <c r="R179" s="195"/>
      <c r="S179" s="195"/>
      <c r="T179" s="196"/>
      <c r="AT179" s="197" t="s">
        <v>144</v>
      </c>
      <c r="AU179" s="197" t="s">
        <v>84</v>
      </c>
      <c r="AV179" s="11" t="s">
        <v>82</v>
      </c>
      <c r="AW179" s="11" t="s">
        <v>35</v>
      </c>
      <c r="AX179" s="11" t="s">
        <v>74</v>
      </c>
      <c r="AY179" s="197" t="s">
        <v>132</v>
      </c>
    </row>
    <row r="180" spans="2:65" s="12" customFormat="1" ht="11.25">
      <c r="B180" s="198"/>
      <c r="C180" s="199"/>
      <c r="D180" s="185" t="s">
        <v>144</v>
      </c>
      <c r="E180" s="200" t="s">
        <v>28</v>
      </c>
      <c r="F180" s="201" t="s">
        <v>238</v>
      </c>
      <c r="G180" s="199"/>
      <c r="H180" s="202">
        <v>36.700000000000003</v>
      </c>
      <c r="I180" s="203"/>
      <c r="J180" s="199"/>
      <c r="K180" s="199"/>
      <c r="L180" s="204"/>
      <c r="M180" s="205"/>
      <c r="N180" s="206"/>
      <c r="O180" s="206"/>
      <c r="P180" s="206"/>
      <c r="Q180" s="206"/>
      <c r="R180" s="206"/>
      <c r="S180" s="206"/>
      <c r="T180" s="207"/>
      <c r="AT180" s="208" t="s">
        <v>144</v>
      </c>
      <c r="AU180" s="208" t="s">
        <v>84</v>
      </c>
      <c r="AV180" s="12" t="s">
        <v>84</v>
      </c>
      <c r="AW180" s="12" t="s">
        <v>35</v>
      </c>
      <c r="AX180" s="12" t="s">
        <v>74</v>
      </c>
      <c r="AY180" s="208" t="s">
        <v>132</v>
      </c>
    </row>
    <row r="181" spans="2:65" s="12" customFormat="1" ht="11.25">
      <c r="B181" s="198"/>
      <c r="C181" s="199"/>
      <c r="D181" s="185" t="s">
        <v>144</v>
      </c>
      <c r="E181" s="200" t="s">
        <v>28</v>
      </c>
      <c r="F181" s="201" t="s">
        <v>239</v>
      </c>
      <c r="G181" s="199"/>
      <c r="H181" s="202">
        <v>0.3</v>
      </c>
      <c r="I181" s="203"/>
      <c r="J181" s="199"/>
      <c r="K181" s="199"/>
      <c r="L181" s="204"/>
      <c r="M181" s="205"/>
      <c r="N181" s="206"/>
      <c r="O181" s="206"/>
      <c r="P181" s="206"/>
      <c r="Q181" s="206"/>
      <c r="R181" s="206"/>
      <c r="S181" s="206"/>
      <c r="T181" s="207"/>
      <c r="AT181" s="208" t="s">
        <v>144</v>
      </c>
      <c r="AU181" s="208" t="s">
        <v>84</v>
      </c>
      <c r="AV181" s="12" t="s">
        <v>84</v>
      </c>
      <c r="AW181" s="12" t="s">
        <v>35</v>
      </c>
      <c r="AX181" s="12" t="s">
        <v>74</v>
      </c>
      <c r="AY181" s="208" t="s">
        <v>132</v>
      </c>
    </row>
    <row r="182" spans="2:65" s="13" customFormat="1" ht="11.25">
      <c r="B182" s="209"/>
      <c r="C182" s="210"/>
      <c r="D182" s="185" t="s">
        <v>144</v>
      </c>
      <c r="E182" s="211" t="s">
        <v>28</v>
      </c>
      <c r="F182" s="212" t="s">
        <v>150</v>
      </c>
      <c r="G182" s="210"/>
      <c r="H182" s="213">
        <v>37</v>
      </c>
      <c r="I182" s="214"/>
      <c r="J182" s="210"/>
      <c r="K182" s="210"/>
      <c r="L182" s="215"/>
      <c r="M182" s="216"/>
      <c r="N182" s="217"/>
      <c r="O182" s="217"/>
      <c r="P182" s="217"/>
      <c r="Q182" s="217"/>
      <c r="R182" s="217"/>
      <c r="S182" s="217"/>
      <c r="T182" s="218"/>
      <c r="AT182" s="219" t="s">
        <v>144</v>
      </c>
      <c r="AU182" s="219" t="s">
        <v>84</v>
      </c>
      <c r="AV182" s="13" t="s">
        <v>140</v>
      </c>
      <c r="AW182" s="13" t="s">
        <v>35</v>
      </c>
      <c r="AX182" s="13" t="s">
        <v>82</v>
      </c>
      <c r="AY182" s="219" t="s">
        <v>132</v>
      </c>
    </row>
    <row r="183" spans="2:65" s="1" customFormat="1" ht="16.5" customHeight="1">
      <c r="B183" s="33"/>
      <c r="C183" s="173" t="s">
        <v>240</v>
      </c>
      <c r="D183" s="173" t="s">
        <v>135</v>
      </c>
      <c r="E183" s="174" t="s">
        <v>241</v>
      </c>
      <c r="F183" s="175" t="s">
        <v>242</v>
      </c>
      <c r="G183" s="176" t="s">
        <v>243</v>
      </c>
      <c r="H183" s="177">
        <v>1</v>
      </c>
      <c r="I183" s="178"/>
      <c r="J183" s="179">
        <f>ROUND(I183*H183,2)</f>
        <v>0</v>
      </c>
      <c r="K183" s="175" t="s">
        <v>139</v>
      </c>
      <c r="L183" s="37"/>
      <c r="M183" s="180" t="s">
        <v>28</v>
      </c>
      <c r="N183" s="181" t="s">
        <v>45</v>
      </c>
      <c r="O183" s="59"/>
      <c r="P183" s="182">
        <f>O183*H183</f>
        <v>0</v>
      </c>
      <c r="Q183" s="182">
        <v>3.3730000000000003E-2</v>
      </c>
      <c r="R183" s="182">
        <f>Q183*H183</f>
        <v>3.3730000000000003E-2</v>
      </c>
      <c r="S183" s="182">
        <v>0</v>
      </c>
      <c r="T183" s="183">
        <f>S183*H183</f>
        <v>0</v>
      </c>
      <c r="AR183" s="16" t="s">
        <v>140</v>
      </c>
      <c r="AT183" s="16" t="s">
        <v>135</v>
      </c>
      <c r="AU183" s="16" t="s">
        <v>84</v>
      </c>
      <c r="AY183" s="16" t="s">
        <v>132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6" t="s">
        <v>82</v>
      </c>
      <c r="BK183" s="184">
        <f>ROUND(I183*H183,2)</f>
        <v>0</v>
      </c>
      <c r="BL183" s="16" t="s">
        <v>140</v>
      </c>
      <c r="BM183" s="16" t="s">
        <v>244</v>
      </c>
    </row>
    <row r="184" spans="2:65" s="1" customFormat="1" ht="19.5">
      <c r="B184" s="33"/>
      <c r="C184" s="34"/>
      <c r="D184" s="185" t="s">
        <v>142</v>
      </c>
      <c r="E184" s="34"/>
      <c r="F184" s="186" t="s">
        <v>245</v>
      </c>
      <c r="G184" s="34"/>
      <c r="H184" s="34"/>
      <c r="I184" s="102"/>
      <c r="J184" s="34"/>
      <c r="K184" s="34"/>
      <c r="L184" s="37"/>
      <c r="M184" s="187"/>
      <c r="N184" s="59"/>
      <c r="O184" s="59"/>
      <c r="P184" s="59"/>
      <c r="Q184" s="59"/>
      <c r="R184" s="59"/>
      <c r="S184" s="59"/>
      <c r="T184" s="60"/>
      <c r="AT184" s="16" t="s">
        <v>142</v>
      </c>
      <c r="AU184" s="16" t="s">
        <v>84</v>
      </c>
    </row>
    <row r="185" spans="2:65" s="11" customFormat="1" ht="11.25">
      <c r="B185" s="188"/>
      <c r="C185" s="189"/>
      <c r="D185" s="185" t="s">
        <v>144</v>
      </c>
      <c r="E185" s="190" t="s">
        <v>28</v>
      </c>
      <c r="F185" s="191" t="s">
        <v>246</v>
      </c>
      <c r="G185" s="189"/>
      <c r="H185" s="190" t="s">
        <v>28</v>
      </c>
      <c r="I185" s="192"/>
      <c r="J185" s="189"/>
      <c r="K185" s="189"/>
      <c r="L185" s="193"/>
      <c r="M185" s="194"/>
      <c r="N185" s="195"/>
      <c r="O185" s="195"/>
      <c r="P185" s="195"/>
      <c r="Q185" s="195"/>
      <c r="R185" s="195"/>
      <c r="S185" s="195"/>
      <c r="T185" s="196"/>
      <c r="AT185" s="197" t="s">
        <v>144</v>
      </c>
      <c r="AU185" s="197" t="s">
        <v>84</v>
      </c>
      <c r="AV185" s="11" t="s">
        <v>82</v>
      </c>
      <c r="AW185" s="11" t="s">
        <v>35</v>
      </c>
      <c r="AX185" s="11" t="s">
        <v>74</v>
      </c>
      <c r="AY185" s="197" t="s">
        <v>132</v>
      </c>
    </row>
    <row r="186" spans="2:65" s="12" customFormat="1" ht="11.25">
      <c r="B186" s="198"/>
      <c r="C186" s="199"/>
      <c r="D186" s="185" t="s">
        <v>144</v>
      </c>
      <c r="E186" s="200" t="s">
        <v>28</v>
      </c>
      <c r="F186" s="201" t="s">
        <v>82</v>
      </c>
      <c r="G186" s="199"/>
      <c r="H186" s="202">
        <v>1</v>
      </c>
      <c r="I186" s="203"/>
      <c r="J186" s="199"/>
      <c r="K186" s="199"/>
      <c r="L186" s="204"/>
      <c r="M186" s="205"/>
      <c r="N186" s="206"/>
      <c r="O186" s="206"/>
      <c r="P186" s="206"/>
      <c r="Q186" s="206"/>
      <c r="R186" s="206"/>
      <c r="S186" s="206"/>
      <c r="T186" s="207"/>
      <c r="AT186" s="208" t="s">
        <v>144</v>
      </c>
      <c r="AU186" s="208" t="s">
        <v>84</v>
      </c>
      <c r="AV186" s="12" t="s">
        <v>84</v>
      </c>
      <c r="AW186" s="12" t="s">
        <v>35</v>
      </c>
      <c r="AX186" s="12" t="s">
        <v>82</v>
      </c>
      <c r="AY186" s="208" t="s">
        <v>132</v>
      </c>
    </row>
    <row r="187" spans="2:65" s="11" customFormat="1" ht="11.25">
      <c r="B187" s="188"/>
      <c r="C187" s="189"/>
      <c r="D187" s="185" t="s">
        <v>144</v>
      </c>
      <c r="E187" s="190" t="s">
        <v>28</v>
      </c>
      <c r="F187" s="191" t="s">
        <v>247</v>
      </c>
      <c r="G187" s="189"/>
      <c r="H187" s="190" t="s">
        <v>28</v>
      </c>
      <c r="I187" s="192"/>
      <c r="J187" s="189"/>
      <c r="K187" s="189"/>
      <c r="L187" s="193"/>
      <c r="M187" s="194"/>
      <c r="N187" s="195"/>
      <c r="O187" s="195"/>
      <c r="P187" s="195"/>
      <c r="Q187" s="195"/>
      <c r="R187" s="195"/>
      <c r="S187" s="195"/>
      <c r="T187" s="196"/>
      <c r="AT187" s="197" t="s">
        <v>144</v>
      </c>
      <c r="AU187" s="197" t="s">
        <v>84</v>
      </c>
      <c r="AV187" s="11" t="s">
        <v>82</v>
      </c>
      <c r="AW187" s="11" t="s">
        <v>35</v>
      </c>
      <c r="AX187" s="11" t="s">
        <v>74</v>
      </c>
      <c r="AY187" s="197" t="s">
        <v>132</v>
      </c>
    </row>
    <row r="188" spans="2:65" s="11" customFormat="1" ht="11.25">
      <c r="B188" s="188"/>
      <c r="C188" s="189"/>
      <c r="D188" s="185" t="s">
        <v>144</v>
      </c>
      <c r="E188" s="190" t="s">
        <v>28</v>
      </c>
      <c r="F188" s="191" t="s">
        <v>248</v>
      </c>
      <c r="G188" s="189"/>
      <c r="H188" s="190" t="s">
        <v>28</v>
      </c>
      <c r="I188" s="192"/>
      <c r="J188" s="189"/>
      <c r="K188" s="189"/>
      <c r="L188" s="193"/>
      <c r="M188" s="194"/>
      <c r="N188" s="195"/>
      <c r="O188" s="195"/>
      <c r="P188" s="195"/>
      <c r="Q188" s="195"/>
      <c r="R188" s="195"/>
      <c r="S188" s="195"/>
      <c r="T188" s="196"/>
      <c r="AT188" s="197" t="s">
        <v>144</v>
      </c>
      <c r="AU188" s="197" t="s">
        <v>84</v>
      </c>
      <c r="AV188" s="11" t="s">
        <v>82</v>
      </c>
      <c r="AW188" s="11" t="s">
        <v>35</v>
      </c>
      <c r="AX188" s="11" t="s">
        <v>74</v>
      </c>
      <c r="AY188" s="197" t="s">
        <v>132</v>
      </c>
    </row>
    <row r="189" spans="2:65" s="11" customFormat="1" ht="11.25">
      <c r="B189" s="188"/>
      <c r="C189" s="189"/>
      <c r="D189" s="185" t="s">
        <v>144</v>
      </c>
      <c r="E189" s="190" t="s">
        <v>28</v>
      </c>
      <c r="F189" s="191" t="s">
        <v>249</v>
      </c>
      <c r="G189" s="189"/>
      <c r="H189" s="190" t="s">
        <v>28</v>
      </c>
      <c r="I189" s="192"/>
      <c r="J189" s="189"/>
      <c r="K189" s="189"/>
      <c r="L189" s="193"/>
      <c r="M189" s="194"/>
      <c r="N189" s="195"/>
      <c r="O189" s="195"/>
      <c r="P189" s="195"/>
      <c r="Q189" s="195"/>
      <c r="R189" s="195"/>
      <c r="S189" s="195"/>
      <c r="T189" s="196"/>
      <c r="AT189" s="197" t="s">
        <v>144</v>
      </c>
      <c r="AU189" s="197" t="s">
        <v>84</v>
      </c>
      <c r="AV189" s="11" t="s">
        <v>82</v>
      </c>
      <c r="AW189" s="11" t="s">
        <v>35</v>
      </c>
      <c r="AX189" s="11" t="s">
        <v>74</v>
      </c>
      <c r="AY189" s="197" t="s">
        <v>132</v>
      </c>
    </row>
    <row r="190" spans="2:65" s="10" customFormat="1" ht="22.9" customHeight="1">
      <c r="B190" s="157"/>
      <c r="C190" s="158"/>
      <c r="D190" s="159" t="s">
        <v>73</v>
      </c>
      <c r="E190" s="171" t="s">
        <v>208</v>
      </c>
      <c r="F190" s="171" t="s">
        <v>250</v>
      </c>
      <c r="G190" s="158"/>
      <c r="H190" s="158"/>
      <c r="I190" s="161"/>
      <c r="J190" s="172">
        <f>BK190</f>
        <v>0</v>
      </c>
      <c r="K190" s="158"/>
      <c r="L190" s="163"/>
      <c r="M190" s="164"/>
      <c r="N190" s="165"/>
      <c r="O190" s="165"/>
      <c r="P190" s="166">
        <f>SUM(P191:P206)</f>
        <v>0</v>
      </c>
      <c r="Q190" s="165"/>
      <c r="R190" s="166">
        <f>SUM(R191:R206)</f>
        <v>4.1200000000000004E-3</v>
      </c>
      <c r="S190" s="165"/>
      <c r="T190" s="167">
        <f>SUM(T191:T206)</f>
        <v>0</v>
      </c>
      <c r="AR190" s="168" t="s">
        <v>82</v>
      </c>
      <c r="AT190" s="169" t="s">
        <v>73</v>
      </c>
      <c r="AU190" s="169" t="s">
        <v>82</v>
      </c>
      <c r="AY190" s="168" t="s">
        <v>132</v>
      </c>
      <c r="BK190" s="170">
        <f>SUM(BK191:BK206)</f>
        <v>0</v>
      </c>
    </row>
    <row r="191" spans="2:65" s="1" customFormat="1" ht="16.5" customHeight="1">
      <c r="B191" s="33"/>
      <c r="C191" s="173" t="s">
        <v>251</v>
      </c>
      <c r="D191" s="173" t="s">
        <v>135</v>
      </c>
      <c r="E191" s="174" t="s">
        <v>252</v>
      </c>
      <c r="F191" s="175" t="s">
        <v>253</v>
      </c>
      <c r="G191" s="176" t="s">
        <v>138</v>
      </c>
      <c r="H191" s="177">
        <v>4</v>
      </c>
      <c r="I191" s="178"/>
      <c r="J191" s="179">
        <f>ROUND(I191*H191,2)</f>
        <v>0</v>
      </c>
      <c r="K191" s="175" t="s">
        <v>139</v>
      </c>
      <c r="L191" s="37"/>
      <c r="M191" s="180" t="s">
        <v>28</v>
      </c>
      <c r="N191" s="181" t="s">
        <v>45</v>
      </c>
      <c r="O191" s="59"/>
      <c r="P191" s="182">
        <f>O191*H191</f>
        <v>0</v>
      </c>
      <c r="Q191" s="182">
        <v>2.1000000000000001E-4</v>
      </c>
      <c r="R191" s="182">
        <f>Q191*H191</f>
        <v>8.4000000000000003E-4</v>
      </c>
      <c r="S191" s="182">
        <v>0</v>
      </c>
      <c r="T191" s="183">
        <f>S191*H191</f>
        <v>0</v>
      </c>
      <c r="AR191" s="16" t="s">
        <v>140</v>
      </c>
      <c r="AT191" s="16" t="s">
        <v>135</v>
      </c>
      <c r="AU191" s="16" t="s">
        <v>84</v>
      </c>
      <c r="AY191" s="16" t="s">
        <v>132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6" t="s">
        <v>82</v>
      </c>
      <c r="BK191" s="184">
        <f>ROUND(I191*H191,2)</f>
        <v>0</v>
      </c>
      <c r="BL191" s="16" t="s">
        <v>140</v>
      </c>
      <c r="BM191" s="16" t="s">
        <v>254</v>
      </c>
    </row>
    <row r="192" spans="2:65" s="1" customFormat="1" ht="11.25">
      <c r="B192" s="33"/>
      <c r="C192" s="34"/>
      <c r="D192" s="185" t="s">
        <v>142</v>
      </c>
      <c r="E192" s="34"/>
      <c r="F192" s="186" t="s">
        <v>255</v>
      </c>
      <c r="G192" s="34"/>
      <c r="H192" s="34"/>
      <c r="I192" s="102"/>
      <c r="J192" s="34"/>
      <c r="K192" s="34"/>
      <c r="L192" s="37"/>
      <c r="M192" s="187"/>
      <c r="N192" s="59"/>
      <c r="O192" s="59"/>
      <c r="P192" s="59"/>
      <c r="Q192" s="59"/>
      <c r="R192" s="59"/>
      <c r="S192" s="59"/>
      <c r="T192" s="60"/>
      <c r="AT192" s="16" t="s">
        <v>142</v>
      </c>
      <c r="AU192" s="16" t="s">
        <v>84</v>
      </c>
    </row>
    <row r="193" spans="2:65" s="11" customFormat="1" ht="11.25">
      <c r="B193" s="188"/>
      <c r="C193" s="189"/>
      <c r="D193" s="185" t="s">
        <v>144</v>
      </c>
      <c r="E193" s="190" t="s">
        <v>28</v>
      </c>
      <c r="F193" s="191" t="s">
        <v>256</v>
      </c>
      <c r="G193" s="189"/>
      <c r="H193" s="190" t="s">
        <v>28</v>
      </c>
      <c r="I193" s="192"/>
      <c r="J193" s="189"/>
      <c r="K193" s="189"/>
      <c r="L193" s="193"/>
      <c r="M193" s="194"/>
      <c r="N193" s="195"/>
      <c r="O193" s="195"/>
      <c r="P193" s="195"/>
      <c r="Q193" s="195"/>
      <c r="R193" s="195"/>
      <c r="S193" s="195"/>
      <c r="T193" s="196"/>
      <c r="AT193" s="197" t="s">
        <v>144</v>
      </c>
      <c r="AU193" s="197" t="s">
        <v>84</v>
      </c>
      <c r="AV193" s="11" t="s">
        <v>82</v>
      </c>
      <c r="AW193" s="11" t="s">
        <v>35</v>
      </c>
      <c r="AX193" s="11" t="s">
        <v>74</v>
      </c>
      <c r="AY193" s="197" t="s">
        <v>132</v>
      </c>
    </row>
    <row r="194" spans="2:65" s="12" customFormat="1" ht="11.25">
      <c r="B194" s="198"/>
      <c r="C194" s="199"/>
      <c r="D194" s="185" t="s">
        <v>144</v>
      </c>
      <c r="E194" s="200" t="s">
        <v>28</v>
      </c>
      <c r="F194" s="201" t="s">
        <v>202</v>
      </c>
      <c r="G194" s="199"/>
      <c r="H194" s="202">
        <v>4</v>
      </c>
      <c r="I194" s="203"/>
      <c r="J194" s="199"/>
      <c r="K194" s="199"/>
      <c r="L194" s="204"/>
      <c r="M194" s="205"/>
      <c r="N194" s="206"/>
      <c r="O194" s="206"/>
      <c r="P194" s="206"/>
      <c r="Q194" s="206"/>
      <c r="R194" s="206"/>
      <c r="S194" s="206"/>
      <c r="T194" s="207"/>
      <c r="AT194" s="208" t="s">
        <v>144</v>
      </c>
      <c r="AU194" s="208" t="s">
        <v>84</v>
      </c>
      <c r="AV194" s="12" t="s">
        <v>84</v>
      </c>
      <c r="AW194" s="12" t="s">
        <v>35</v>
      </c>
      <c r="AX194" s="12" t="s">
        <v>82</v>
      </c>
      <c r="AY194" s="208" t="s">
        <v>132</v>
      </c>
    </row>
    <row r="195" spans="2:65" s="1" customFormat="1" ht="16.5" customHeight="1">
      <c r="B195" s="33"/>
      <c r="C195" s="173" t="s">
        <v>8</v>
      </c>
      <c r="D195" s="173" t="s">
        <v>135</v>
      </c>
      <c r="E195" s="174" t="s">
        <v>257</v>
      </c>
      <c r="F195" s="175" t="s">
        <v>258</v>
      </c>
      <c r="G195" s="176" t="s">
        <v>138</v>
      </c>
      <c r="H195" s="177">
        <v>82</v>
      </c>
      <c r="I195" s="178"/>
      <c r="J195" s="179">
        <f>ROUND(I195*H195,2)</f>
        <v>0</v>
      </c>
      <c r="K195" s="175" t="s">
        <v>139</v>
      </c>
      <c r="L195" s="37"/>
      <c r="M195" s="180" t="s">
        <v>28</v>
      </c>
      <c r="N195" s="181" t="s">
        <v>45</v>
      </c>
      <c r="O195" s="59"/>
      <c r="P195" s="182">
        <f>O195*H195</f>
        <v>0</v>
      </c>
      <c r="Q195" s="182">
        <v>4.0000000000000003E-5</v>
      </c>
      <c r="R195" s="182">
        <f>Q195*H195</f>
        <v>3.2800000000000004E-3</v>
      </c>
      <c r="S195" s="182">
        <v>0</v>
      </c>
      <c r="T195" s="183">
        <f>S195*H195</f>
        <v>0</v>
      </c>
      <c r="AR195" s="16" t="s">
        <v>140</v>
      </c>
      <c r="AT195" s="16" t="s">
        <v>135</v>
      </c>
      <c r="AU195" s="16" t="s">
        <v>84</v>
      </c>
      <c r="AY195" s="16" t="s">
        <v>132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6" t="s">
        <v>82</v>
      </c>
      <c r="BK195" s="184">
        <f>ROUND(I195*H195,2)</f>
        <v>0</v>
      </c>
      <c r="BL195" s="16" t="s">
        <v>140</v>
      </c>
      <c r="BM195" s="16" t="s">
        <v>259</v>
      </c>
    </row>
    <row r="196" spans="2:65" s="1" customFormat="1" ht="11.25">
      <c r="B196" s="33"/>
      <c r="C196" s="34"/>
      <c r="D196" s="185" t="s">
        <v>142</v>
      </c>
      <c r="E196" s="34"/>
      <c r="F196" s="186" t="s">
        <v>260</v>
      </c>
      <c r="G196" s="34"/>
      <c r="H196" s="34"/>
      <c r="I196" s="102"/>
      <c r="J196" s="34"/>
      <c r="K196" s="34"/>
      <c r="L196" s="37"/>
      <c r="M196" s="187"/>
      <c r="N196" s="59"/>
      <c r="O196" s="59"/>
      <c r="P196" s="59"/>
      <c r="Q196" s="59"/>
      <c r="R196" s="59"/>
      <c r="S196" s="59"/>
      <c r="T196" s="60"/>
      <c r="AT196" s="16" t="s">
        <v>142</v>
      </c>
      <c r="AU196" s="16" t="s">
        <v>84</v>
      </c>
    </row>
    <row r="197" spans="2:65" s="12" customFormat="1" ht="11.25">
      <c r="B197" s="198"/>
      <c r="C197" s="199"/>
      <c r="D197" s="185" t="s">
        <v>144</v>
      </c>
      <c r="E197" s="200" t="s">
        <v>28</v>
      </c>
      <c r="F197" s="201" t="s">
        <v>261</v>
      </c>
      <c r="G197" s="199"/>
      <c r="H197" s="202">
        <v>76.694999999999993</v>
      </c>
      <c r="I197" s="203"/>
      <c r="J197" s="199"/>
      <c r="K197" s="199"/>
      <c r="L197" s="204"/>
      <c r="M197" s="205"/>
      <c r="N197" s="206"/>
      <c r="O197" s="206"/>
      <c r="P197" s="206"/>
      <c r="Q197" s="206"/>
      <c r="R197" s="206"/>
      <c r="S197" s="206"/>
      <c r="T197" s="207"/>
      <c r="AT197" s="208" t="s">
        <v>144</v>
      </c>
      <c r="AU197" s="208" t="s">
        <v>84</v>
      </c>
      <c r="AV197" s="12" t="s">
        <v>84</v>
      </c>
      <c r="AW197" s="12" t="s">
        <v>35</v>
      </c>
      <c r="AX197" s="12" t="s">
        <v>74</v>
      </c>
      <c r="AY197" s="208" t="s">
        <v>132</v>
      </c>
    </row>
    <row r="198" spans="2:65" s="11" customFormat="1" ht="11.25">
      <c r="B198" s="188"/>
      <c r="C198" s="189"/>
      <c r="D198" s="185" t="s">
        <v>144</v>
      </c>
      <c r="E198" s="190" t="s">
        <v>28</v>
      </c>
      <c r="F198" s="191" t="s">
        <v>262</v>
      </c>
      <c r="G198" s="189"/>
      <c r="H198" s="190" t="s">
        <v>28</v>
      </c>
      <c r="I198" s="192"/>
      <c r="J198" s="189"/>
      <c r="K198" s="189"/>
      <c r="L198" s="193"/>
      <c r="M198" s="194"/>
      <c r="N198" s="195"/>
      <c r="O198" s="195"/>
      <c r="P198" s="195"/>
      <c r="Q198" s="195"/>
      <c r="R198" s="195"/>
      <c r="S198" s="195"/>
      <c r="T198" s="196"/>
      <c r="AT198" s="197" t="s">
        <v>144</v>
      </c>
      <c r="AU198" s="197" t="s">
        <v>84</v>
      </c>
      <c r="AV198" s="11" t="s">
        <v>82</v>
      </c>
      <c r="AW198" s="11" t="s">
        <v>35</v>
      </c>
      <c r="AX198" s="11" t="s">
        <v>74</v>
      </c>
      <c r="AY198" s="197" t="s">
        <v>132</v>
      </c>
    </row>
    <row r="199" spans="2:65" s="12" customFormat="1" ht="11.25">
      <c r="B199" s="198"/>
      <c r="C199" s="199"/>
      <c r="D199" s="185" t="s">
        <v>144</v>
      </c>
      <c r="E199" s="200" t="s">
        <v>28</v>
      </c>
      <c r="F199" s="201" t="s">
        <v>263</v>
      </c>
      <c r="G199" s="199"/>
      <c r="H199" s="202">
        <v>5.3049999999999997</v>
      </c>
      <c r="I199" s="203"/>
      <c r="J199" s="199"/>
      <c r="K199" s="199"/>
      <c r="L199" s="204"/>
      <c r="M199" s="205"/>
      <c r="N199" s="206"/>
      <c r="O199" s="206"/>
      <c r="P199" s="206"/>
      <c r="Q199" s="206"/>
      <c r="R199" s="206"/>
      <c r="S199" s="206"/>
      <c r="T199" s="207"/>
      <c r="AT199" s="208" t="s">
        <v>144</v>
      </c>
      <c r="AU199" s="208" t="s">
        <v>84</v>
      </c>
      <c r="AV199" s="12" t="s">
        <v>84</v>
      </c>
      <c r="AW199" s="12" t="s">
        <v>35</v>
      </c>
      <c r="AX199" s="12" t="s">
        <v>74</v>
      </c>
      <c r="AY199" s="208" t="s">
        <v>132</v>
      </c>
    </row>
    <row r="200" spans="2:65" s="13" customFormat="1" ht="11.25">
      <c r="B200" s="209"/>
      <c r="C200" s="210"/>
      <c r="D200" s="185" t="s">
        <v>144</v>
      </c>
      <c r="E200" s="211" t="s">
        <v>28</v>
      </c>
      <c r="F200" s="212" t="s">
        <v>150</v>
      </c>
      <c r="G200" s="210"/>
      <c r="H200" s="213">
        <v>82</v>
      </c>
      <c r="I200" s="214"/>
      <c r="J200" s="210"/>
      <c r="K200" s="210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144</v>
      </c>
      <c r="AU200" s="219" t="s">
        <v>84</v>
      </c>
      <c r="AV200" s="13" t="s">
        <v>140</v>
      </c>
      <c r="AW200" s="13" t="s">
        <v>35</v>
      </c>
      <c r="AX200" s="13" t="s">
        <v>82</v>
      </c>
      <c r="AY200" s="219" t="s">
        <v>132</v>
      </c>
    </row>
    <row r="201" spans="2:65" s="1" customFormat="1" ht="16.5" customHeight="1">
      <c r="B201" s="33"/>
      <c r="C201" s="173" t="s">
        <v>264</v>
      </c>
      <c r="D201" s="173" t="s">
        <v>135</v>
      </c>
      <c r="E201" s="174" t="s">
        <v>265</v>
      </c>
      <c r="F201" s="175" t="s">
        <v>266</v>
      </c>
      <c r="G201" s="176" t="s">
        <v>243</v>
      </c>
      <c r="H201" s="177">
        <v>1</v>
      </c>
      <c r="I201" s="178"/>
      <c r="J201" s="179">
        <f>ROUND(I201*H201,2)</f>
        <v>0</v>
      </c>
      <c r="K201" s="175" t="s">
        <v>28</v>
      </c>
      <c r="L201" s="37"/>
      <c r="M201" s="180" t="s">
        <v>28</v>
      </c>
      <c r="N201" s="181" t="s">
        <v>45</v>
      </c>
      <c r="O201" s="59"/>
      <c r="P201" s="182">
        <f>O201*H201</f>
        <v>0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AR201" s="16" t="s">
        <v>140</v>
      </c>
      <c r="AT201" s="16" t="s">
        <v>135</v>
      </c>
      <c r="AU201" s="16" t="s">
        <v>84</v>
      </c>
      <c r="AY201" s="16" t="s">
        <v>132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6" t="s">
        <v>82</v>
      </c>
      <c r="BK201" s="184">
        <f>ROUND(I201*H201,2)</f>
        <v>0</v>
      </c>
      <c r="BL201" s="16" t="s">
        <v>140</v>
      </c>
      <c r="BM201" s="16" t="s">
        <v>267</v>
      </c>
    </row>
    <row r="202" spans="2:65" s="1" customFormat="1" ht="11.25">
      <c r="B202" s="33"/>
      <c r="C202" s="34"/>
      <c r="D202" s="185" t="s">
        <v>142</v>
      </c>
      <c r="E202" s="34"/>
      <c r="F202" s="186" t="s">
        <v>266</v>
      </c>
      <c r="G202" s="34"/>
      <c r="H202" s="34"/>
      <c r="I202" s="102"/>
      <c r="J202" s="34"/>
      <c r="K202" s="34"/>
      <c r="L202" s="37"/>
      <c r="M202" s="187"/>
      <c r="N202" s="59"/>
      <c r="O202" s="59"/>
      <c r="P202" s="59"/>
      <c r="Q202" s="59"/>
      <c r="R202" s="59"/>
      <c r="S202" s="59"/>
      <c r="T202" s="60"/>
      <c r="AT202" s="16" t="s">
        <v>142</v>
      </c>
      <c r="AU202" s="16" t="s">
        <v>84</v>
      </c>
    </row>
    <row r="203" spans="2:65" s="1" customFormat="1" ht="16.5" customHeight="1">
      <c r="B203" s="33"/>
      <c r="C203" s="173" t="s">
        <v>268</v>
      </c>
      <c r="D203" s="173" t="s">
        <v>135</v>
      </c>
      <c r="E203" s="174" t="s">
        <v>269</v>
      </c>
      <c r="F203" s="175" t="s">
        <v>270</v>
      </c>
      <c r="G203" s="176" t="s">
        <v>243</v>
      </c>
      <c r="H203" s="177">
        <v>4</v>
      </c>
      <c r="I203" s="178"/>
      <c r="J203" s="179">
        <f>ROUND(I203*H203,2)</f>
        <v>0</v>
      </c>
      <c r="K203" s="175" t="s">
        <v>28</v>
      </c>
      <c r="L203" s="37"/>
      <c r="M203" s="180" t="s">
        <v>28</v>
      </c>
      <c r="N203" s="181" t="s">
        <v>45</v>
      </c>
      <c r="O203" s="59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AR203" s="16" t="s">
        <v>140</v>
      </c>
      <c r="AT203" s="16" t="s">
        <v>135</v>
      </c>
      <c r="AU203" s="16" t="s">
        <v>84</v>
      </c>
      <c r="AY203" s="16" t="s">
        <v>132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6" t="s">
        <v>82</v>
      </c>
      <c r="BK203" s="184">
        <f>ROUND(I203*H203,2)</f>
        <v>0</v>
      </c>
      <c r="BL203" s="16" t="s">
        <v>140</v>
      </c>
      <c r="BM203" s="16" t="s">
        <v>271</v>
      </c>
    </row>
    <row r="204" spans="2:65" s="1" customFormat="1" ht="11.25">
      <c r="B204" s="33"/>
      <c r="C204" s="34"/>
      <c r="D204" s="185" t="s">
        <v>142</v>
      </c>
      <c r="E204" s="34"/>
      <c r="F204" s="186" t="s">
        <v>270</v>
      </c>
      <c r="G204" s="34"/>
      <c r="H204" s="34"/>
      <c r="I204" s="102"/>
      <c r="J204" s="34"/>
      <c r="K204" s="34"/>
      <c r="L204" s="37"/>
      <c r="M204" s="187"/>
      <c r="N204" s="59"/>
      <c r="O204" s="59"/>
      <c r="P204" s="59"/>
      <c r="Q204" s="59"/>
      <c r="R204" s="59"/>
      <c r="S204" s="59"/>
      <c r="T204" s="60"/>
      <c r="AT204" s="16" t="s">
        <v>142</v>
      </c>
      <c r="AU204" s="16" t="s">
        <v>84</v>
      </c>
    </row>
    <row r="205" spans="2:65" s="11" customFormat="1" ht="11.25">
      <c r="B205" s="188"/>
      <c r="C205" s="189"/>
      <c r="D205" s="185" t="s">
        <v>144</v>
      </c>
      <c r="E205" s="190" t="s">
        <v>28</v>
      </c>
      <c r="F205" s="191" t="s">
        <v>272</v>
      </c>
      <c r="G205" s="189"/>
      <c r="H205" s="190" t="s">
        <v>28</v>
      </c>
      <c r="I205" s="192"/>
      <c r="J205" s="189"/>
      <c r="K205" s="189"/>
      <c r="L205" s="193"/>
      <c r="M205" s="194"/>
      <c r="N205" s="195"/>
      <c r="O205" s="195"/>
      <c r="P205" s="195"/>
      <c r="Q205" s="195"/>
      <c r="R205" s="195"/>
      <c r="S205" s="195"/>
      <c r="T205" s="196"/>
      <c r="AT205" s="197" t="s">
        <v>144</v>
      </c>
      <c r="AU205" s="197" t="s">
        <v>84</v>
      </c>
      <c r="AV205" s="11" t="s">
        <v>82</v>
      </c>
      <c r="AW205" s="11" t="s">
        <v>35</v>
      </c>
      <c r="AX205" s="11" t="s">
        <v>74</v>
      </c>
      <c r="AY205" s="197" t="s">
        <v>132</v>
      </c>
    </row>
    <row r="206" spans="2:65" s="12" customFormat="1" ht="11.25">
      <c r="B206" s="198"/>
      <c r="C206" s="199"/>
      <c r="D206" s="185" t="s">
        <v>144</v>
      </c>
      <c r="E206" s="200" t="s">
        <v>28</v>
      </c>
      <c r="F206" s="201" t="s">
        <v>140</v>
      </c>
      <c r="G206" s="199"/>
      <c r="H206" s="202">
        <v>4</v>
      </c>
      <c r="I206" s="203"/>
      <c r="J206" s="199"/>
      <c r="K206" s="199"/>
      <c r="L206" s="204"/>
      <c r="M206" s="205"/>
      <c r="N206" s="206"/>
      <c r="O206" s="206"/>
      <c r="P206" s="206"/>
      <c r="Q206" s="206"/>
      <c r="R206" s="206"/>
      <c r="S206" s="206"/>
      <c r="T206" s="207"/>
      <c r="AT206" s="208" t="s">
        <v>144</v>
      </c>
      <c r="AU206" s="208" t="s">
        <v>84</v>
      </c>
      <c r="AV206" s="12" t="s">
        <v>84</v>
      </c>
      <c r="AW206" s="12" t="s">
        <v>35</v>
      </c>
      <c r="AX206" s="12" t="s">
        <v>82</v>
      </c>
      <c r="AY206" s="208" t="s">
        <v>132</v>
      </c>
    </row>
    <row r="207" spans="2:65" s="10" customFormat="1" ht="22.9" customHeight="1">
      <c r="B207" s="157"/>
      <c r="C207" s="158"/>
      <c r="D207" s="159" t="s">
        <v>73</v>
      </c>
      <c r="E207" s="171" t="s">
        <v>273</v>
      </c>
      <c r="F207" s="171" t="s">
        <v>274</v>
      </c>
      <c r="G207" s="158"/>
      <c r="H207" s="158"/>
      <c r="I207" s="161"/>
      <c r="J207" s="172">
        <f>BK207</f>
        <v>0</v>
      </c>
      <c r="K207" s="158"/>
      <c r="L207" s="163"/>
      <c r="M207" s="164"/>
      <c r="N207" s="165"/>
      <c r="O207" s="165"/>
      <c r="P207" s="166">
        <f>SUM(P208:P274)</f>
        <v>0</v>
      </c>
      <c r="Q207" s="165"/>
      <c r="R207" s="166">
        <f>SUM(R208:R274)</f>
        <v>0.04</v>
      </c>
      <c r="S207" s="165"/>
      <c r="T207" s="167">
        <f>SUM(T208:T274)</f>
        <v>2.7840599999999998</v>
      </c>
      <c r="AR207" s="168" t="s">
        <v>82</v>
      </c>
      <c r="AT207" s="169" t="s">
        <v>73</v>
      </c>
      <c r="AU207" s="169" t="s">
        <v>82</v>
      </c>
      <c r="AY207" s="168" t="s">
        <v>132</v>
      </c>
      <c r="BK207" s="170">
        <f>SUM(BK208:BK274)</f>
        <v>0</v>
      </c>
    </row>
    <row r="208" spans="2:65" s="1" customFormat="1" ht="16.5" customHeight="1">
      <c r="B208" s="33"/>
      <c r="C208" s="173" t="s">
        <v>275</v>
      </c>
      <c r="D208" s="173" t="s">
        <v>135</v>
      </c>
      <c r="E208" s="174" t="s">
        <v>276</v>
      </c>
      <c r="F208" s="175" t="s">
        <v>277</v>
      </c>
      <c r="G208" s="176" t="s">
        <v>138</v>
      </c>
      <c r="H208" s="177">
        <v>0.6</v>
      </c>
      <c r="I208" s="178"/>
      <c r="J208" s="179">
        <f>ROUND(I208*H208,2)</f>
        <v>0</v>
      </c>
      <c r="K208" s="175" t="s">
        <v>139</v>
      </c>
      <c r="L208" s="37"/>
      <c r="M208" s="180" t="s">
        <v>28</v>
      </c>
      <c r="N208" s="181" t="s">
        <v>45</v>
      </c>
      <c r="O208" s="59"/>
      <c r="P208" s="182">
        <f>O208*H208</f>
        <v>0</v>
      </c>
      <c r="Q208" s="182">
        <v>0</v>
      </c>
      <c r="R208" s="182">
        <f>Q208*H208</f>
        <v>0</v>
      </c>
      <c r="S208" s="182">
        <v>5.5E-2</v>
      </c>
      <c r="T208" s="183">
        <f>S208*H208</f>
        <v>3.3000000000000002E-2</v>
      </c>
      <c r="AR208" s="16" t="s">
        <v>140</v>
      </c>
      <c r="AT208" s="16" t="s">
        <v>135</v>
      </c>
      <c r="AU208" s="16" t="s">
        <v>84</v>
      </c>
      <c r="AY208" s="16" t="s">
        <v>132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16" t="s">
        <v>82</v>
      </c>
      <c r="BK208" s="184">
        <f>ROUND(I208*H208,2)</f>
        <v>0</v>
      </c>
      <c r="BL208" s="16" t="s">
        <v>140</v>
      </c>
      <c r="BM208" s="16" t="s">
        <v>278</v>
      </c>
    </row>
    <row r="209" spans="2:65" s="1" customFormat="1" ht="11.25">
      <c r="B209" s="33"/>
      <c r="C209" s="34"/>
      <c r="D209" s="185" t="s">
        <v>142</v>
      </c>
      <c r="E209" s="34"/>
      <c r="F209" s="186" t="s">
        <v>279</v>
      </c>
      <c r="G209" s="34"/>
      <c r="H209" s="34"/>
      <c r="I209" s="102"/>
      <c r="J209" s="34"/>
      <c r="K209" s="34"/>
      <c r="L209" s="37"/>
      <c r="M209" s="187"/>
      <c r="N209" s="59"/>
      <c r="O209" s="59"/>
      <c r="P209" s="59"/>
      <c r="Q209" s="59"/>
      <c r="R209" s="59"/>
      <c r="S209" s="59"/>
      <c r="T209" s="60"/>
      <c r="AT209" s="16" t="s">
        <v>142</v>
      </c>
      <c r="AU209" s="16" t="s">
        <v>84</v>
      </c>
    </row>
    <row r="210" spans="2:65" s="11" customFormat="1" ht="11.25">
      <c r="B210" s="188"/>
      <c r="C210" s="189"/>
      <c r="D210" s="185" t="s">
        <v>144</v>
      </c>
      <c r="E210" s="190" t="s">
        <v>28</v>
      </c>
      <c r="F210" s="191" t="s">
        <v>280</v>
      </c>
      <c r="G210" s="189"/>
      <c r="H210" s="190" t="s">
        <v>28</v>
      </c>
      <c r="I210" s="192"/>
      <c r="J210" s="189"/>
      <c r="K210" s="189"/>
      <c r="L210" s="193"/>
      <c r="M210" s="194"/>
      <c r="N210" s="195"/>
      <c r="O210" s="195"/>
      <c r="P210" s="195"/>
      <c r="Q210" s="195"/>
      <c r="R210" s="195"/>
      <c r="S210" s="195"/>
      <c r="T210" s="196"/>
      <c r="AT210" s="197" t="s">
        <v>144</v>
      </c>
      <c r="AU210" s="197" t="s">
        <v>84</v>
      </c>
      <c r="AV210" s="11" t="s">
        <v>82</v>
      </c>
      <c r="AW210" s="11" t="s">
        <v>35</v>
      </c>
      <c r="AX210" s="11" t="s">
        <v>74</v>
      </c>
      <c r="AY210" s="197" t="s">
        <v>132</v>
      </c>
    </row>
    <row r="211" spans="2:65" s="12" customFormat="1" ht="11.25">
      <c r="B211" s="198"/>
      <c r="C211" s="199"/>
      <c r="D211" s="185" t="s">
        <v>144</v>
      </c>
      <c r="E211" s="200" t="s">
        <v>28</v>
      </c>
      <c r="F211" s="201" t="s">
        <v>281</v>
      </c>
      <c r="G211" s="199"/>
      <c r="H211" s="202">
        <v>0.6</v>
      </c>
      <c r="I211" s="203"/>
      <c r="J211" s="199"/>
      <c r="K211" s="199"/>
      <c r="L211" s="204"/>
      <c r="M211" s="205"/>
      <c r="N211" s="206"/>
      <c r="O211" s="206"/>
      <c r="P211" s="206"/>
      <c r="Q211" s="206"/>
      <c r="R211" s="206"/>
      <c r="S211" s="206"/>
      <c r="T211" s="207"/>
      <c r="AT211" s="208" t="s">
        <v>144</v>
      </c>
      <c r="AU211" s="208" t="s">
        <v>84</v>
      </c>
      <c r="AV211" s="12" t="s">
        <v>84</v>
      </c>
      <c r="AW211" s="12" t="s">
        <v>35</v>
      </c>
      <c r="AX211" s="12" t="s">
        <v>82</v>
      </c>
      <c r="AY211" s="208" t="s">
        <v>132</v>
      </c>
    </row>
    <row r="212" spans="2:65" s="1" customFormat="1" ht="16.5" customHeight="1">
      <c r="B212" s="33"/>
      <c r="C212" s="173" t="s">
        <v>282</v>
      </c>
      <c r="D212" s="173" t="s">
        <v>135</v>
      </c>
      <c r="E212" s="174" t="s">
        <v>283</v>
      </c>
      <c r="F212" s="175" t="s">
        <v>284</v>
      </c>
      <c r="G212" s="176" t="s">
        <v>138</v>
      </c>
      <c r="H212" s="177">
        <v>2.5</v>
      </c>
      <c r="I212" s="178"/>
      <c r="J212" s="179">
        <f>ROUND(I212*H212,2)</f>
        <v>0</v>
      </c>
      <c r="K212" s="175" t="s">
        <v>139</v>
      </c>
      <c r="L212" s="37"/>
      <c r="M212" s="180" t="s">
        <v>28</v>
      </c>
      <c r="N212" s="181" t="s">
        <v>45</v>
      </c>
      <c r="O212" s="59"/>
      <c r="P212" s="182">
        <f>O212*H212</f>
        <v>0</v>
      </c>
      <c r="Q212" s="182">
        <v>0</v>
      </c>
      <c r="R212" s="182">
        <f>Q212*H212</f>
        <v>0</v>
      </c>
      <c r="S212" s="182">
        <v>5.5E-2</v>
      </c>
      <c r="T212" s="183">
        <f>S212*H212</f>
        <v>0.13750000000000001</v>
      </c>
      <c r="AR212" s="16" t="s">
        <v>140</v>
      </c>
      <c r="AT212" s="16" t="s">
        <v>135</v>
      </c>
      <c r="AU212" s="16" t="s">
        <v>84</v>
      </c>
      <c r="AY212" s="16" t="s">
        <v>132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6" t="s">
        <v>82</v>
      </c>
      <c r="BK212" s="184">
        <f>ROUND(I212*H212,2)</f>
        <v>0</v>
      </c>
      <c r="BL212" s="16" t="s">
        <v>140</v>
      </c>
      <c r="BM212" s="16" t="s">
        <v>285</v>
      </c>
    </row>
    <row r="213" spans="2:65" s="1" customFormat="1" ht="19.5">
      <c r="B213" s="33"/>
      <c r="C213" s="34"/>
      <c r="D213" s="185" t="s">
        <v>142</v>
      </c>
      <c r="E213" s="34"/>
      <c r="F213" s="186" t="s">
        <v>286</v>
      </c>
      <c r="G213" s="34"/>
      <c r="H213" s="34"/>
      <c r="I213" s="102"/>
      <c r="J213" s="34"/>
      <c r="K213" s="34"/>
      <c r="L213" s="37"/>
      <c r="M213" s="187"/>
      <c r="N213" s="59"/>
      <c r="O213" s="59"/>
      <c r="P213" s="59"/>
      <c r="Q213" s="59"/>
      <c r="R213" s="59"/>
      <c r="S213" s="59"/>
      <c r="T213" s="60"/>
      <c r="AT213" s="16" t="s">
        <v>142</v>
      </c>
      <c r="AU213" s="16" t="s">
        <v>84</v>
      </c>
    </row>
    <row r="214" spans="2:65" s="11" customFormat="1" ht="11.25">
      <c r="B214" s="188"/>
      <c r="C214" s="189"/>
      <c r="D214" s="185" t="s">
        <v>144</v>
      </c>
      <c r="E214" s="190" t="s">
        <v>28</v>
      </c>
      <c r="F214" s="191" t="s">
        <v>287</v>
      </c>
      <c r="G214" s="189"/>
      <c r="H214" s="190" t="s">
        <v>28</v>
      </c>
      <c r="I214" s="192"/>
      <c r="J214" s="189"/>
      <c r="K214" s="189"/>
      <c r="L214" s="193"/>
      <c r="M214" s="194"/>
      <c r="N214" s="195"/>
      <c r="O214" s="195"/>
      <c r="P214" s="195"/>
      <c r="Q214" s="195"/>
      <c r="R214" s="195"/>
      <c r="S214" s="195"/>
      <c r="T214" s="196"/>
      <c r="AT214" s="197" t="s">
        <v>144</v>
      </c>
      <c r="AU214" s="197" t="s">
        <v>84</v>
      </c>
      <c r="AV214" s="11" t="s">
        <v>82</v>
      </c>
      <c r="AW214" s="11" t="s">
        <v>35</v>
      </c>
      <c r="AX214" s="11" t="s">
        <v>74</v>
      </c>
      <c r="AY214" s="197" t="s">
        <v>132</v>
      </c>
    </row>
    <row r="215" spans="2:65" s="12" customFormat="1" ht="11.25">
      <c r="B215" s="198"/>
      <c r="C215" s="199"/>
      <c r="D215" s="185" t="s">
        <v>144</v>
      </c>
      <c r="E215" s="200" t="s">
        <v>28</v>
      </c>
      <c r="F215" s="201" t="s">
        <v>288</v>
      </c>
      <c r="G215" s="199"/>
      <c r="H215" s="202">
        <v>0.66400000000000003</v>
      </c>
      <c r="I215" s="203"/>
      <c r="J215" s="199"/>
      <c r="K215" s="199"/>
      <c r="L215" s="204"/>
      <c r="M215" s="205"/>
      <c r="N215" s="206"/>
      <c r="O215" s="206"/>
      <c r="P215" s="206"/>
      <c r="Q215" s="206"/>
      <c r="R215" s="206"/>
      <c r="S215" s="206"/>
      <c r="T215" s="207"/>
      <c r="AT215" s="208" t="s">
        <v>144</v>
      </c>
      <c r="AU215" s="208" t="s">
        <v>84</v>
      </c>
      <c r="AV215" s="12" t="s">
        <v>84</v>
      </c>
      <c r="AW215" s="12" t="s">
        <v>35</v>
      </c>
      <c r="AX215" s="12" t="s">
        <v>74</v>
      </c>
      <c r="AY215" s="208" t="s">
        <v>132</v>
      </c>
    </row>
    <row r="216" spans="2:65" s="11" customFormat="1" ht="11.25">
      <c r="B216" s="188"/>
      <c r="C216" s="189"/>
      <c r="D216" s="185" t="s">
        <v>144</v>
      </c>
      <c r="E216" s="190" t="s">
        <v>28</v>
      </c>
      <c r="F216" s="191" t="s">
        <v>289</v>
      </c>
      <c r="G216" s="189"/>
      <c r="H216" s="190" t="s">
        <v>28</v>
      </c>
      <c r="I216" s="192"/>
      <c r="J216" s="189"/>
      <c r="K216" s="189"/>
      <c r="L216" s="193"/>
      <c r="M216" s="194"/>
      <c r="N216" s="195"/>
      <c r="O216" s="195"/>
      <c r="P216" s="195"/>
      <c r="Q216" s="195"/>
      <c r="R216" s="195"/>
      <c r="S216" s="195"/>
      <c r="T216" s="196"/>
      <c r="AT216" s="197" t="s">
        <v>144</v>
      </c>
      <c r="AU216" s="197" t="s">
        <v>84</v>
      </c>
      <c r="AV216" s="11" t="s">
        <v>82</v>
      </c>
      <c r="AW216" s="11" t="s">
        <v>35</v>
      </c>
      <c r="AX216" s="11" t="s">
        <v>74</v>
      </c>
      <c r="AY216" s="197" t="s">
        <v>132</v>
      </c>
    </row>
    <row r="217" spans="2:65" s="12" customFormat="1" ht="11.25">
      <c r="B217" s="198"/>
      <c r="C217" s="199"/>
      <c r="D217" s="185" t="s">
        <v>144</v>
      </c>
      <c r="E217" s="200" t="s">
        <v>28</v>
      </c>
      <c r="F217" s="201" t="s">
        <v>290</v>
      </c>
      <c r="G217" s="199"/>
      <c r="H217" s="202">
        <v>1.51</v>
      </c>
      <c r="I217" s="203"/>
      <c r="J217" s="199"/>
      <c r="K217" s="199"/>
      <c r="L217" s="204"/>
      <c r="M217" s="205"/>
      <c r="N217" s="206"/>
      <c r="O217" s="206"/>
      <c r="P217" s="206"/>
      <c r="Q217" s="206"/>
      <c r="R217" s="206"/>
      <c r="S217" s="206"/>
      <c r="T217" s="207"/>
      <c r="AT217" s="208" t="s">
        <v>144</v>
      </c>
      <c r="AU217" s="208" t="s">
        <v>84</v>
      </c>
      <c r="AV217" s="12" t="s">
        <v>84</v>
      </c>
      <c r="AW217" s="12" t="s">
        <v>35</v>
      </c>
      <c r="AX217" s="12" t="s">
        <v>74</v>
      </c>
      <c r="AY217" s="208" t="s">
        <v>132</v>
      </c>
    </row>
    <row r="218" spans="2:65" s="12" customFormat="1" ht="11.25">
      <c r="B218" s="198"/>
      <c r="C218" s="199"/>
      <c r="D218" s="185" t="s">
        <v>144</v>
      </c>
      <c r="E218" s="200" t="s">
        <v>28</v>
      </c>
      <c r="F218" s="201" t="s">
        <v>291</v>
      </c>
      <c r="G218" s="199"/>
      <c r="H218" s="202">
        <v>0.32600000000000001</v>
      </c>
      <c r="I218" s="203"/>
      <c r="J218" s="199"/>
      <c r="K218" s="199"/>
      <c r="L218" s="204"/>
      <c r="M218" s="205"/>
      <c r="N218" s="206"/>
      <c r="O218" s="206"/>
      <c r="P218" s="206"/>
      <c r="Q218" s="206"/>
      <c r="R218" s="206"/>
      <c r="S218" s="206"/>
      <c r="T218" s="207"/>
      <c r="AT218" s="208" t="s">
        <v>144</v>
      </c>
      <c r="AU218" s="208" t="s">
        <v>84</v>
      </c>
      <c r="AV218" s="12" t="s">
        <v>84</v>
      </c>
      <c r="AW218" s="12" t="s">
        <v>35</v>
      </c>
      <c r="AX218" s="12" t="s">
        <v>74</v>
      </c>
      <c r="AY218" s="208" t="s">
        <v>132</v>
      </c>
    </row>
    <row r="219" spans="2:65" s="13" customFormat="1" ht="11.25">
      <c r="B219" s="209"/>
      <c r="C219" s="210"/>
      <c r="D219" s="185" t="s">
        <v>144</v>
      </c>
      <c r="E219" s="211" t="s">
        <v>28</v>
      </c>
      <c r="F219" s="212" t="s">
        <v>150</v>
      </c>
      <c r="G219" s="210"/>
      <c r="H219" s="213">
        <v>2.5</v>
      </c>
      <c r="I219" s="214"/>
      <c r="J219" s="210"/>
      <c r="K219" s="210"/>
      <c r="L219" s="215"/>
      <c r="M219" s="216"/>
      <c r="N219" s="217"/>
      <c r="O219" s="217"/>
      <c r="P219" s="217"/>
      <c r="Q219" s="217"/>
      <c r="R219" s="217"/>
      <c r="S219" s="217"/>
      <c r="T219" s="218"/>
      <c r="AT219" s="219" t="s">
        <v>144</v>
      </c>
      <c r="AU219" s="219" t="s">
        <v>84</v>
      </c>
      <c r="AV219" s="13" t="s">
        <v>140</v>
      </c>
      <c r="AW219" s="13" t="s">
        <v>35</v>
      </c>
      <c r="AX219" s="13" t="s">
        <v>82</v>
      </c>
      <c r="AY219" s="219" t="s">
        <v>132</v>
      </c>
    </row>
    <row r="220" spans="2:65" s="1" customFormat="1" ht="16.5" customHeight="1">
      <c r="B220" s="33"/>
      <c r="C220" s="173" t="s">
        <v>292</v>
      </c>
      <c r="D220" s="173" t="s">
        <v>135</v>
      </c>
      <c r="E220" s="174" t="s">
        <v>293</v>
      </c>
      <c r="F220" s="175" t="s">
        <v>294</v>
      </c>
      <c r="G220" s="176" t="s">
        <v>138</v>
      </c>
      <c r="H220" s="177">
        <v>1.4</v>
      </c>
      <c r="I220" s="178"/>
      <c r="J220" s="179">
        <f>ROUND(I220*H220,2)</f>
        <v>0</v>
      </c>
      <c r="K220" s="175" t="s">
        <v>139</v>
      </c>
      <c r="L220" s="37"/>
      <c r="M220" s="180" t="s">
        <v>28</v>
      </c>
      <c r="N220" s="181" t="s">
        <v>45</v>
      </c>
      <c r="O220" s="59"/>
      <c r="P220" s="182">
        <f>O220*H220</f>
        <v>0</v>
      </c>
      <c r="Q220" s="182">
        <v>0</v>
      </c>
      <c r="R220" s="182">
        <f>Q220*H220</f>
        <v>0</v>
      </c>
      <c r="S220" s="182">
        <v>0.18</v>
      </c>
      <c r="T220" s="183">
        <f>S220*H220</f>
        <v>0.252</v>
      </c>
      <c r="AR220" s="16" t="s">
        <v>140</v>
      </c>
      <c r="AT220" s="16" t="s">
        <v>135</v>
      </c>
      <c r="AU220" s="16" t="s">
        <v>84</v>
      </c>
      <c r="AY220" s="16" t="s">
        <v>132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16" t="s">
        <v>82</v>
      </c>
      <c r="BK220" s="184">
        <f>ROUND(I220*H220,2)</f>
        <v>0</v>
      </c>
      <c r="BL220" s="16" t="s">
        <v>140</v>
      </c>
      <c r="BM220" s="16" t="s">
        <v>295</v>
      </c>
    </row>
    <row r="221" spans="2:65" s="1" customFormat="1" ht="19.5">
      <c r="B221" s="33"/>
      <c r="C221" s="34"/>
      <c r="D221" s="185" t="s">
        <v>142</v>
      </c>
      <c r="E221" s="34"/>
      <c r="F221" s="186" t="s">
        <v>296</v>
      </c>
      <c r="G221" s="34"/>
      <c r="H221" s="34"/>
      <c r="I221" s="102"/>
      <c r="J221" s="34"/>
      <c r="K221" s="34"/>
      <c r="L221" s="37"/>
      <c r="M221" s="187"/>
      <c r="N221" s="59"/>
      <c r="O221" s="59"/>
      <c r="P221" s="59"/>
      <c r="Q221" s="59"/>
      <c r="R221" s="59"/>
      <c r="S221" s="59"/>
      <c r="T221" s="60"/>
      <c r="AT221" s="16" t="s">
        <v>142</v>
      </c>
      <c r="AU221" s="16" t="s">
        <v>84</v>
      </c>
    </row>
    <row r="222" spans="2:65" s="11" customFormat="1" ht="11.25">
      <c r="B222" s="188"/>
      <c r="C222" s="189"/>
      <c r="D222" s="185" t="s">
        <v>144</v>
      </c>
      <c r="E222" s="190" t="s">
        <v>28</v>
      </c>
      <c r="F222" s="191" t="s">
        <v>297</v>
      </c>
      <c r="G222" s="189"/>
      <c r="H222" s="190" t="s">
        <v>28</v>
      </c>
      <c r="I222" s="192"/>
      <c r="J222" s="189"/>
      <c r="K222" s="189"/>
      <c r="L222" s="193"/>
      <c r="M222" s="194"/>
      <c r="N222" s="195"/>
      <c r="O222" s="195"/>
      <c r="P222" s="195"/>
      <c r="Q222" s="195"/>
      <c r="R222" s="195"/>
      <c r="S222" s="195"/>
      <c r="T222" s="196"/>
      <c r="AT222" s="197" t="s">
        <v>144</v>
      </c>
      <c r="AU222" s="197" t="s">
        <v>84</v>
      </c>
      <c r="AV222" s="11" t="s">
        <v>82</v>
      </c>
      <c r="AW222" s="11" t="s">
        <v>35</v>
      </c>
      <c r="AX222" s="11" t="s">
        <v>74</v>
      </c>
      <c r="AY222" s="197" t="s">
        <v>132</v>
      </c>
    </row>
    <row r="223" spans="2:65" s="12" customFormat="1" ht="11.25">
      <c r="B223" s="198"/>
      <c r="C223" s="199"/>
      <c r="D223" s="185" t="s">
        <v>144</v>
      </c>
      <c r="E223" s="200" t="s">
        <v>28</v>
      </c>
      <c r="F223" s="201" t="s">
        <v>298</v>
      </c>
      <c r="G223" s="199"/>
      <c r="H223" s="202">
        <v>1.4</v>
      </c>
      <c r="I223" s="203"/>
      <c r="J223" s="199"/>
      <c r="K223" s="199"/>
      <c r="L223" s="204"/>
      <c r="M223" s="205"/>
      <c r="N223" s="206"/>
      <c r="O223" s="206"/>
      <c r="P223" s="206"/>
      <c r="Q223" s="206"/>
      <c r="R223" s="206"/>
      <c r="S223" s="206"/>
      <c r="T223" s="207"/>
      <c r="AT223" s="208" t="s">
        <v>144</v>
      </c>
      <c r="AU223" s="208" t="s">
        <v>84</v>
      </c>
      <c r="AV223" s="12" t="s">
        <v>84</v>
      </c>
      <c r="AW223" s="12" t="s">
        <v>35</v>
      </c>
      <c r="AX223" s="12" t="s">
        <v>82</v>
      </c>
      <c r="AY223" s="208" t="s">
        <v>132</v>
      </c>
    </row>
    <row r="224" spans="2:65" s="1" customFormat="1" ht="16.5" customHeight="1">
      <c r="B224" s="33"/>
      <c r="C224" s="173" t="s">
        <v>7</v>
      </c>
      <c r="D224" s="173" t="s">
        <v>135</v>
      </c>
      <c r="E224" s="174" t="s">
        <v>299</v>
      </c>
      <c r="F224" s="175" t="s">
        <v>300</v>
      </c>
      <c r="G224" s="176" t="s">
        <v>138</v>
      </c>
      <c r="H224" s="177">
        <v>3.4</v>
      </c>
      <c r="I224" s="178"/>
      <c r="J224" s="179">
        <f>ROUND(I224*H224,2)</f>
        <v>0</v>
      </c>
      <c r="K224" s="175" t="s">
        <v>139</v>
      </c>
      <c r="L224" s="37"/>
      <c r="M224" s="180" t="s">
        <v>28</v>
      </c>
      <c r="N224" s="181" t="s">
        <v>45</v>
      </c>
      <c r="O224" s="59"/>
      <c r="P224" s="182">
        <f>O224*H224</f>
        <v>0</v>
      </c>
      <c r="Q224" s="182">
        <v>0</v>
      </c>
      <c r="R224" s="182">
        <f>Q224*H224</f>
        <v>0</v>
      </c>
      <c r="S224" s="182">
        <v>7.5999999999999998E-2</v>
      </c>
      <c r="T224" s="183">
        <f>S224*H224</f>
        <v>0.25839999999999996</v>
      </c>
      <c r="AR224" s="16" t="s">
        <v>140</v>
      </c>
      <c r="AT224" s="16" t="s">
        <v>135</v>
      </c>
      <c r="AU224" s="16" t="s">
        <v>84</v>
      </c>
      <c r="AY224" s="16" t="s">
        <v>132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6" t="s">
        <v>82</v>
      </c>
      <c r="BK224" s="184">
        <f>ROUND(I224*H224,2)</f>
        <v>0</v>
      </c>
      <c r="BL224" s="16" t="s">
        <v>140</v>
      </c>
      <c r="BM224" s="16" t="s">
        <v>301</v>
      </c>
    </row>
    <row r="225" spans="2:65" s="1" customFormat="1" ht="11.25">
      <c r="B225" s="33"/>
      <c r="C225" s="34"/>
      <c r="D225" s="185" t="s">
        <v>142</v>
      </c>
      <c r="E225" s="34"/>
      <c r="F225" s="186" t="s">
        <v>302</v>
      </c>
      <c r="G225" s="34"/>
      <c r="H225" s="34"/>
      <c r="I225" s="102"/>
      <c r="J225" s="34"/>
      <c r="K225" s="34"/>
      <c r="L225" s="37"/>
      <c r="M225" s="187"/>
      <c r="N225" s="59"/>
      <c r="O225" s="59"/>
      <c r="P225" s="59"/>
      <c r="Q225" s="59"/>
      <c r="R225" s="59"/>
      <c r="S225" s="59"/>
      <c r="T225" s="60"/>
      <c r="AT225" s="16" t="s">
        <v>142</v>
      </c>
      <c r="AU225" s="16" t="s">
        <v>84</v>
      </c>
    </row>
    <row r="226" spans="2:65" s="11" customFormat="1" ht="11.25">
      <c r="B226" s="188"/>
      <c r="C226" s="189"/>
      <c r="D226" s="185" t="s">
        <v>144</v>
      </c>
      <c r="E226" s="190" t="s">
        <v>28</v>
      </c>
      <c r="F226" s="191" t="s">
        <v>303</v>
      </c>
      <c r="G226" s="189"/>
      <c r="H226" s="190" t="s">
        <v>28</v>
      </c>
      <c r="I226" s="192"/>
      <c r="J226" s="189"/>
      <c r="K226" s="189"/>
      <c r="L226" s="193"/>
      <c r="M226" s="194"/>
      <c r="N226" s="195"/>
      <c r="O226" s="195"/>
      <c r="P226" s="195"/>
      <c r="Q226" s="195"/>
      <c r="R226" s="195"/>
      <c r="S226" s="195"/>
      <c r="T226" s="196"/>
      <c r="AT226" s="197" t="s">
        <v>144</v>
      </c>
      <c r="AU226" s="197" t="s">
        <v>84</v>
      </c>
      <c r="AV226" s="11" t="s">
        <v>82</v>
      </c>
      <c r="AW226" s="11" t="s">
        <v>35</v>
      </c>
      <c r="AX226" s="11" t="s">
        <v>74</v>
      </c>
      <c r="AY226" s="197" t="s">
        <v>132</v>
      </c>
    </row>
    <row r="227" spans="2:65" s="12" customFormat="1" ht="11.25">
      <c r="B227" s="198"/>
      <c r="C227" s="199"/>
      <c r="D227" s="185" t="s">
        <v>144</v>
      </c>
      <c r="E227" s="200" t="s">
        <v>28</v>
      </c>
      <c r="F227" s="201" t="s">
        <v>304</v>
      </c>
      <c r="G227" s="199"/>
      <c r="H227" s="202">
        <v>1.8</v>
      </c>
      <c r="I227" s="203"/>
      <c r="J227" s="199"/>
      <c r="K227" s="199"/>
      <c r="L227" s="204"/>
      <c r="M227" s="205"/>
      <c r="N227" s="206"/>
      <c r="O227" s="206"/>
      <c r="P227" s="206"/>
      <c r="Q227" s="206"/>
      <c r="R227" s="206"/>
      <c r="S227" s="206"/>
      <c r="T227" s="207"/>
      <c r="AT227" s="208" t="s">
        <v>144</v>
      </c>
      <c r="AU227" s="208" t="s">
        <v>84</v>
      </c>
      <c r="AV227" s="12" t="s">
        <v>84</v>
      </c>
      <c r="AW227" s="12" t="s">
        <v>35</v>
      </c>
      <c r="AX227" s="12" t="s">
        <v>74</v>
      </c>
      <c r="AY227" s="208" t="s">
        <v>132</v>
      </c>
    </row>
    <row r="228" spans="2:65" s="11" customFormat="1" ht="11.25">
      <c r="B228" s="188"/>
      <c r="C228" s="189"/>
      <c r="D228" s="185" t="s">
        <v>144</v>
      </c>
      <c r="E228" s="190" t="s">
        <v>28</v>
      </c>
      <c r="F228" s="191" t="s">
        <v>305</v>
      </c>
      <c r="G228" s="189"/>
      <c r="H228" s="190" t="s">
        <v>28</v>
      </c>
      <c r="I228" s="192"/>
      <c r="J228" s="189"/>
      <c r="K228" s="189"/>
      <c r="L228" s="193"/>
      <c r="M228" s="194"/>
      <c r="N228" s="195"/>
      <c r="O228" s="195"/>
      <c r="P228" s="195"/>
      <c r="Q228" s="195"/>
      <c r="R228" s="195"/>
      <c r="S228" s="195"/>
      <c r="T228" s="196"/>
      <c r="AT228" s="197" t="s">
        <v>144</v>
      </c>
      <c r="AU228" s="197" t="s">
        <v>84</v>
      </c>
      <c r="AV228" s="11" t="s">
        <v>82</v>
      </c>
      <c r="AW228" s="11" t="s">
        <v>35</v>
      </c>
      <c r="AX228" s="11" t="s">
        <v>74</v>
      </c>
      <c r="AY228" s="197" t="s">
        <v>132</v>
      </c>
    </row>
    <row r="229" spans="2:65" s="12" customFormat="1" ht="11.25">
      <c r="B229" s="198"/>
      <c r="C229" s="199"/>
      <c r="D229" s="185" t="s">
        <v>144</v>
      </c>
      <c r="E229" s="200" t="s">
        <v>28</v>
      </c>
      <c r="F229" s="201" t="s">
        <v>306</v>
      </c>
      <c r="G229" s="199"/>
      <c r="H229" s="202">
        <v>1.6</v>
      </c>
      <c r="I229" s="203"/>
      <c r="J229" s="199"/>
      <c r="K229" s="199"/>
      <c r="L229" s="204"/>
      <c r="M229" s="205"/>
      <c r="N229" s="206"/>
      <c r="O229" s="206"/>
      <c r="P229" s="206"/>
      <c r="Q229" s="206"/>
      <c r="R229" s="206"/>
      <c r="S229" s="206"/>
      <c r="T229" s="207"/>
      <c r="AT229" s="208" t="s">
        <v>144</v>
      </c>
      <c r="AU229" s="208" t="s">
        <v>84</v>
      </c>
      <c r="AV229" s="12" t="s">
        <v>84</v>
      </c>
      <c r="AW229" s="12" t="s">
        <v>35</v>
      </c>
      <c r="AX229" s="12" t="s">
        <v>74</v>
      </c>
      <c r="AY229" s="208" t="s">
        <v>132</v>
      </c>
    </row>
    <row r="230" spans="2:65" s="13" customFormat="1" ht="11.25">
      <c r="B230" s="209"/>
      <c r="C230" s="210"/>
      <c r="D230" s="185" t="s">
        <v>144</v>
      </c>
      <c r="E230" s="211" t="s">
        <v>28</v>
      </c>
      <c r="F230" s="212" t="s">
        <v>150</v>
      </c>
      <c r="G230" s="210"/>
      <c r="H230" s="213">
        <v>3.4000000000000004</v>
      </c>
      <c r="I230" s="214"/>
      <c r="J230" s="210"/>
      <c r="K230" s="210"/>
      <c r="L230" s="215"/>
      <c r="M230" s="216"/>
      <c r="N230" s="217"/>
      <c r="O230" s="217"/>
      <c r="P230" s="217"/>
      <c r="Q230" s="217"/>
      <c r="R230" s="217"/>
      <c r="S230" s="217"/>
      <c r="T230" s="218"/>
      <c r="AT230" s="219" t="s">
        <v>144</v>
      </c>
      <c r="AU230" s="219" t="s">
        <v>84</v>
      </c>
      <c r="AV230" s="13" t="s">
        <v>140</v>
      </c>
      <c r="AW230" s="13" t="s">
        <v>35</v>
      </c>
      <c r="AX230" s="13" t="s">
        <v>82</v>
      </c>
      <c r="AY230" s="219" t="s">
        <v>132</v>
      </c>
    </row>
    <row r="231" spans="2:65" s="1" customFormat="1" ht="16.5" customHeight="1">
      <c r="B231" s="33"/>
      <c r="C231" s="173" t="s">
        <v>307</v>
      </c>
      <c r="D231" s="173" t="s">
        <v>135</v>
      </c>
      <c r="E231" s="174" t="s">
        <v>308</v>
      </c>
      <c r="F231" s="175" t="s">
        <v>309</v>
      </c>
      <c r="G231" s="176" t="s">
        <v>243</v>
      </c>
      <c r="H231" s="177">
        <v>2</v>
      </c>
      <c r="I231" s="178"/>
      <c r="J231" s="179">
        <f>ROUND(I231*H231,2)</f>
        <v>0</v>
      </c>
      <c r="K231" s="175" t="s">
        <v>139</v>
      </c>
      <c r="L231" s="37"/>
      <c r="M231" s="180" t="s">
        <v>28</v>
      </c>
      <c r="N231" s="181" t="s">
        <v>45</v>
      </c>
      <c r="O231" s="59"/>
      <c r="P231" s="182">
        <f>O231*H231</f>
        <v>0</v>
      </c>
      <c r="Q231" s="182">
        <v>0</v>
      </c>
      <c r="R231" s="182">
        <f>Q231*H231</f>
        <v>0</v>
      </c>
      <c r="S231" s="182">
        <v>2.4E-2</v>
      </c>
      <c r="T231" s="183">
        <f>S231*H231</f>
        <v>4.8000000000000001E-2</v>
      </c>
      <c r="AR231" s="16" t="s">
        <v>140</v>
      </c>
      <c r="AT231" s="16" t="s">
        <v>135</v>
      </c>
      <c r="AU231" s="16" t="s">
        <v>84</v>
      </c>
      <c r="AY231" s="16" t="s">
        <v>132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6" t="s">
        <v>82</v>
      </c>
      <c r="BK231" s="184">
        <f>ROUND(I231*H231,2)</f>
        <v>0</v>
      </c>
      <c r="BL231" s="16" t="s">
        <v>140</v>
      </c>
      <c r="BM231" s="16" t="s">
        <v>310</v>
      </c>
    </row>
    <row r="232" spans="2:65" s="1" customFormat="1" ht="19.5">
      <c r="B232" s="33"/>
      <c r="C232" s="34"/>
      <c r="D232" s="185" t="s">
        <v>142</v>
      </c>
      <c r="E232" s="34"/>
      <c r="F232" s="186" t="s">
        <v>311</v>
      </c>
      <c r="G232" s="34"/>
      <c r="H232" s="34"/>
      <c r="I232" s="102"/>
      <c r="J232" s="34"/>
      <c r="K232" s="34"/>
      <c r="L232" s="37"/>
      <c r="M232" s="187"/>
      <c r="N232" s="59"/>
      <c r="O232" s="59"/>
      <c r="P232" s="59"/>
      <c r="Q232" s="59"/>
      <c r="R232" s="59"/>
      <c r="S232" s="59"/>
      <c r="T232" s="60"/>
      <c r="AT232" s="16" t="s">
        <v>142</v>
      </c>
      <c r="AU232" s="16" t="s">
        <v>84</v>
      </c>
    </row>
    <row r="233" spans="2:65" s="11" customFormat="1" ht="11.25">
      <c r="B233" s="188"/>
      <c r="C233" s="189"/>
      <c r="D233" s="185" t="s">
        <v>144</v>
      </c>
      <c r="E233" s="190" t="s">
        <v>28</v>
      </c>
      <c r="F233" s="191" t="s">
        <v>303</v>
      </c>
      <c r="G233" s="189"/>
      <c r="H233" s="190" t="s">
        <v>28</v>
      </c>
      <c r="I233" s="192"/>
      <c r="J233" s="189"/>
      <c r="K233" s="189"/>
      <c r="L233" s="193"/>
      <c r="M233" s="194"/>
      <c r="N233" s="195"/>
      <c r="O233" s="195"/>
      <c r="P233" s="195"/>
      <c r="Q233" s="195"/>
      <c r="R233" s="195"/>
      <c r="S233" s="195"/>
      <c r="T233" s="196"/>
      <c r="AT233" s="197" t="s">
        <v>144</v>
      </c>
      <c r="AU233" s="197" t="s">
        <v>84</v>
      </c>
      <c r="AV233" s="11" t="s">
        <v>82</v>
      </c>
      <c r="AW233" s="11" t="s">
        <v>35</v>
      </c>
      <c r="AX233" s="11" t="s">
        <v>74</v>
      </c>
      <c r="AY233" s="197" t="s">
        <v>132</v>
      </c>
    </row>
    <row r="234" spans="2:65" s="12" customFormat="1" ht="11.25">
      <c r="B234" s="198"/>
      <c r="C234" s="199"/>
      <c r="D234" s="185" t="s">
        <v>144</v>
      </c>
      <c r="E234" s="200" t="s">
        <v>28</v>
      </c>
      <c r="F234" s="201" t="s">
        <v>82</v>
      </c>
      <c r="G234" s="199"/>
      <c r="H234" s="202">
        <v>1</v>
      </c>
      <c r="I234" s="203"/>
      <c r="J234" s="199"/>
      <c r="K234" s="199"/>
      <c r="L234" s="204"/>
      <c r="M234" s="205"/>
      <c r="N234" s="206"/>
      <c r="O234" s="206"/>
      <c r="P234" s="206"/>
      <c r="Q234" s="206"/>
      <c r="R234" s="206"/>
      <c r="S234" s="206"/>
      <c r="T234" s="207"/>
      <c r="AT234" s="208" t="s">
        <v>144</v>
      </c>
      <c r="AU234" s="208" t="s">
        <v>84</v>
      </c>
      <c r="AV234" s="12" t="s">
        <v>84</v>
      </c>
      <c r="AW234" s="12" t="s">
        <v>35</v>
      </c>
      <c r="AX234" s="12" t="s">
        <v>74</v>
      </c>
      <c r="AY234" s="208" t="s">
        <v>132</v>
      </c>
    </row>
    <row r="235" spans="2:65" s="11" customFormat="1" ht="11.25">
      <c r="B235" s="188"/>
      <c r="C235" s="189"/>
      <c r="D235" s="185" t="s">
        <v>144</v>
      </c>
      <c r="E235" s="190" t="s">
        <v>28</v>
      </c>
      <c r="F235" s="191" t="s">
        <v>305</v>
      </c>
      <c r="G235" s="189"/>
      <c r="H235" s="190" t="s">
        <v>28</v>
      </c>
      <c r="I235" s="192"/>
      <c r="J235" s="189"/>
      <c r="K235" s="189"/>
      <c r="L235" s="193"/>
      <c r="M235" s="194"/>
      <c r="N235" s="195"/>
      <c r="O235" s="195"/>
      <c r="P235" s="195"/>
      <c r="Q235" s="195"/>
      <c r="R235" s="195"/>
      <c r="S235" s="195"/>
      <c r="T235" s="196"/>
      <c r="AT235" s="197" t="s">
        <v>144</v>
      </c>
      <c r="AU235" s="197" t="s">
        <v>84</v>
      </c>
      <c r="AV235" s="11" t="s">
        <v>82</v>
      </c>
      <c r="AW235" s="11" t="s">
        <v>35</v>
      </c>
      <c r="AX235" s="11" t="s">
        <v>74</v>
      </c>
      <c r="AY235" s="197" t="s">
        <v>132</v>
      </c>
    </row>
    <row r="236" spans="2:65" s="12" customFormat="1" ht="11.25">
      <c r="B236" s="198"/>
      <c r="C236" s="199"/>
      <c r="D236" s="185" t="s">
        <v>144</v>
      </c>
      <c r="E236" s="200" t="s">
        <v>28</v>
      </c>
      <c r="F236" s="201" t="s">
        <v>82</v>
      </c>
      <c r="G236" s="199"/>
      <c r="H236" s="202">
        <v>1</v>
      </c>
      <c r="I236" s="203"/>
      <c r="J236" s="199"/>
      <c r="K236" s="199"/>
      <c r="L236" s="204"/>
      <c r="M236" s="205"/>
      <c r="N236" s="206"/>
      <c r="O236" s="206"/>
      <c r="P236" s="206"/>
      <c r="Q236" s="206"/>
      <c r="R236" s="206"/>
      <c r="S236" s="206"/>
      <c r="T236" s="207"/>
      <c r="AT236" s="208" t="s">
        <v>144</v>
      </c>
      <c r="AU236" s="208" t="s">
        <v>84</v>
      </c>
      <c r="AV236" s="12" t="s">
        <v>84</v>
      </c>
      <c r="AW236" s="12" t="s">
        <v>35</v>
      </c>
      <c r="AX236" s="12" t="s">
        <v>74</v>
      </c>
      <c r="AY236" s="208" t="s">
        <v>132</v>
      </c>
    </row>
    <row r="237" spans="2:65" s="13" customFormat="1" ht="11.25">
      <c r="B237" s="209"/>
      <c r="C237" s="210"/>
      <c r="D237" s="185" t="s">
        <v>144</v>
      </c>
      <c r="E237" s="211" t="s">
        <v>28</v>
      </c>
      <c r="F237" s="212" t="s">
        <v>150</v>
      </c>
      <c r="G237" s="210"/>
      <c r="H237" s="213">
        <v>2</v>
      </c>
      <c r="I237" s="214"/>
      <c r="J237" s="210"/>
      <c r="K237" s="210"/>
      <c r="L237" s="215"/>
      <c r="M237" s="216"/>
      <c r="N237" s="217"/>
      <c r="O237" s="217"/>
      <c r="P237" s="217"/>
      <c r="Q237" s="217"/>
      <c r="R237" s="217"/>
      <c r="S237" s="217"/>
      <c r="T237" s="218"/>
      <c r="AT237" s="219" t="s">
        <v>144</v>
      </c>
      <c r="AU237" s="219" t="s">
        <v>84</v>
      </c>
      <c r="AV237" s="13" t="s">
        <v>140</v>
      </c>
      <c r="AW237" s="13" t="s">
        <v>35</v>
      </c>
      <c r="AX237" s="13" t="s">
        <v>82</v>
      </c>
      <c r="AY237" s="219" t="s">
        <v>132</v>
      </c>
    </row>
    <row r="238" spans="2:65" s="1" customFormat="1" ht="16.5" customHeight="1">
      <c r="B238" s="33"/>
      <c r="C238" s="173" t="s">
        <v>312</v>
      </c>
      <c r="D238" s="173" t="s">
        <v>135</v>
      </c>
      <c r="E238" s="174" t="s">
        <v>313</v>
      </c>
      <c r="F238" s="175" t="s">
        <v>314</v>
      </c>
      <c r="G238" s="176" t="s">
        <v>138</v>
      </c>
      <c r="H238" s="177">
        <v>27</v>
      </c>
      <c r="I238" s="178"/>
      <c r="J238" s="179">
        <f>ROUND(I238*H238,2)</f>
        <v>0</v>
      </c>
      <c r="K238" s="175" t="s">
        <v>139</v>
      </c>
      <c r="L238" s="37"/>
      <c r="M238" s="180" t="s">
        <v>28</v>
      </c>
      <c r="N238" s="181" t="s">
        <v>45</v>
      </c>
      <c r="O238" s="59"/>
      <c r="P238" s="182">
        <f>O238*H238</f>
        <v>0</v>
      </c>
      <c r="Q238" s="182">
        <v>0</v>
      </c>
      <c r="R238" s="182">
        <f>Q238*H238</f>
        <v>0</v>
      </c>
      <c r="S238" s="182">
        <v>5.638E-2</v>
      </c>
      <c r="T238" s="183">
        <f>S238*H238</f>
        <v>1.5222599999999999</v>
      </c>
      <c r="AR238" s="16" t="s">
        <v>140</v>
      </c>
      <c r="AT238" s="16" t="s">
        <v>135</v>
      </c>
      <c r="AU238" s="16" t="s">
        <v>84</v>
      </c>
      <c r="AY238" s="16" t="s">
        <v>132</v>
      </c>
      <c r="BE238" s="184">
        <f>IF(N238="základní",J238,0)</f>
        <v>0</v>
      </c>
      <c r="BF238" s="184">
        <f>IF(N238="snížená",J238,0)</f>
        <v>0</v>
      </c>
      <c r="BG238" s="184">
        <f>IF(N238="zákl. přenesená",J238,0)</f>
        <v>0</v>
      </c>
      <c r="BH238" s="184">
        <f>IF(N238="sníž. přenesená",J238,0)</f>
        <v>0</v>
      </c>
      <c r="BI238" s="184">
        <f>IF(N238="nulová",J238,0)</f>
        <v>0</v>
      </c>
      <c r="BJ238" s="16" t="s">
        <v>82</v>
      </c>
      <c r="BK238" s="184">
        <f>ROUND(I238*H238,2)</f>
        <v>0</v>
      </c>
      <c r="BL238" s="16" t="s">
        <v>140</v>
      </c>
      <c r="BM238" s="16" t="s">
        <v>315</v>
      </c>
    </row>
    <row r="239" spans="2:65" s="1" customFormat="1" ht="11.25">
      <c r="B239" s="33"/>
      <c r="C239" s="34"/>
      <c r="D239" s="185" t="s">
        <v>142</v>
      </c>
      <c r="E239" s="34"/>
      <c r="F239" s="186" t="s">
        <v>316</v>
      </c>
      <c r="G239" s="34"/>
      <c r="H239" s="34"/>
      <c r="I239" s="102"/>
      <c r="J239" s="34"/>
      <c r="K239" s="34"/>
      <c r="L239" s="37"/>
      <c r="M239" s="187"/>
      <c r="N239" s="59"/>
      <c r="O239" s="59"/>
      <c r="P239" s="59"/>
      <c r="Q239" s="59"/>
      <c r="R239" s="59"/>
      <c r="S239" s="59"/>
      <c r="T239" s="60"/>
      <c r="AT239" s="16" t="s">
        <v>142</v>
      </c>
      <c r="AU239" s="16" t="s">
        <v>84</v>
      </c>
    </row>
    <row r="240" spans="2:65" s="12" customFormat="1" ht="11.25">
      <c r="B240" s="198"/>
      <c r="C240" s="199"/>
      <c r="D240" s="185" t="s">
        <v>144</v>
      </c>
      <c r="E240" s="200" t="s">
        <v>28</v>
      </c>
      <c r="F240" s="201" t="s">
        <v>317</v>
      </c>
      <c r="G240" s="199"/>
      <c r="H240" s="202">
        <v>27</v>
      </c>
      <c r="I240" s="203"/>
      <c r="J240" s="199"/>
      <c r="K240" s="199"/>
      <c r="L240" s="204"/>
      <c r="M240" s="205"/>
      <c r="N240" s="206"/>
      <c r="O240" s="206"/>
      <c r="P240" s="206"/>
      <c r="Q240" s="206"/>
      <c r="R240" s="206"/>
      <c r="S240" s="206"/>
      <c r="T240" s="207"/>
      <c r="AT240" s="208" t="s">
        <v>144</v>
      </c>
      <c r="AU240" s="208" t="s">
        <v>84</v>
      </c>
      <c r="AV240" s="12" t="s">
        <v>84</v>
      </c>
      <c r="AW240" s="12" t="s">
        <v>35</v>
      </c>
      <c r="AX240" s="12" t="s">
        <v>82</v>
      </c>
      <c r="AY240" s="208" t="s">
        <v>132</v>
      </c>
    </row>
    <row r="241" spans="2:65" s="1" customFormat="1" ht="16.5" customHeight="1">
      <c r="B241" s="33"/>
      <c r="C241" s="173" t="s">
        <v>318</v>
      </c>
      <c r="D241" s="173" t="s">
        <v>135</v>
      </c>
      <c r="E241" s="174" t="s">
        <v>319</v>
      </c>
      <c r="F241" s="175" t="s">
        <v>320</v>
      </c>
      <c r="G241" s="176" t="s">
        <v>138</v>
      </c>
      <c r="H241" s="177">
        <v>77</v>
      </c>
      <c r="I241" s="178"/>
      <c r="J241" s="179">
        <f>ROUND(I241*H241,2)</f>
        <v>0</v>
      </c>
      <c r="K241" s="175" t="s">
        <v>139</v>
      </c>
      <c r="L241" s="37"/>
      <c r="M241" s="180" t="s">
        <v>28</v>
      </c>
      <c r="N241" s="181" t="s">
        <v>45</v>
      </c>
      <c r="O241" s="59"/>
      <c r="P241" s="182">
        <f>O241*H241</f>
        <v>0</v>
      </c>
      <c r="Q241" s="182">
        <v>0</v>
      </c>
      <c r="R241" s="182">
        <f>Q241*H241</f>
        <v>0</v>
      </c>
      <c r="S241" s="182">
        <v>3.0000000000000001E-3</v>
      </c>
      <c r="T241" s="183">
        <f>S241*H241</f>
        <v>0.23100000000000001</v>
      </c>
      <c r="AR241" s="16" t="s">
        <v>140</v>
      </c>
      <c r="AT241" s="16" t="s">
        <v>135</v>
      </c>
      <c r="AU241" s="16" t="s">
        <v>84</v>
      </c>
      <c r="AY241" s="16" t="s">
        <v>132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16" t="s">
        <v>82</v>
      </c>
      <c r="BK241" s="184">
        <f>ROUND(I241*H241,2)</f>
        <v>0</v>
      </c>
      <c r="BL241" s="16" t="s">
        <v>140</v>
      </c>
      <c r="BM241" s="16" t="s">
        <v>321</v>
      </c>
    </row>
    <row r="242" spans="2:65" s="1" customFormat="1" ht="11.25">
      <c r="B242" s="33"/>
      <c r="C242" s="34"/>
      <c r="D242" s="185" t="s">
        <v>142</v>
      </c>
      <c r="E242" s="34"/>
      <c r="F242" s="186" t="s">
        <v>322</v>
      </c>
      <c r="G242" s="34"/>
      <c r="H242" s="34"/>
      <c r="I242" s="102"/>
      <c r="J242" s="34"/>
      <c r="K242" s="34"/>
      <c r="L242" s="37"/>
      <c r="M242" s="187"/>
      <c r="N242" s="59"/>
      <c r="O242" s="59"/>
      <c r="P242" s="59"/>
      <c r="Q242" s="59"/>
      <c r="R242" s="59"/>
      <c r="S242" s="59"/>
      <c r="T242" s="60"/>
      <c r="AT242" s="16" t="s">
        <v>142</v>
      </c>
      <c r="AU242" s="16" t="s">
        <v>84</v>
      </c>
    </row>
    <row r="243" spans="2:65" s="11" customFormat="1" ht="11.25">
      <c r="B243" s="188"/>
      <c r="C243" s="189"/>
      <c r="D243" s="185" t="s">
        <v>144</v>
      </c>
      <c r="E243" s="190" t="s">
        <v>28</v>
      </c>
      <c r="F243" s="191" t="s">
        <v>323</v>
      </c>
      <c r="G243" s="189"/>
      <c r="H243" s="190" t="s">
        <v>28</v>
      </c>
      <c r="I243" s="192"/>
      <c r="J243" s="189"/>
      <c r="K243" s="189"/>
      <c r="L243" s="193"/>
      <c r="M243" s="194"/>
      <c r="N243" s="195"/>
      <c r="O243" s="195"/>
      <c r="P243" s="195"/>
      <c r="Q243" s="195"/>
      <c r="R243" s="195"/>
      <c r="S243" s="195"/>
      <c r="T243" s="196"/>
      <c r="AT243" s="197" t="s">
        <v>144</v>
      </c>
      <c r="AU243" s="197" t="s">
        <v>84</v>
      </c>
      <c r="AV243" s="11" t="s">
        <v>82</v>
      </c>
      <c r="AW243" s="11" t="s">
        <v>35</v>
      </c>
      <c r="AX243" s="11" t="s">
        <v>74</v>
      </c>
      <c r="AY243" s="197" t="s">
        <v>132</v>
      </c>
    </row>
    <row r="244" spans="2:65" s="12" customFormat="1" ht="11.25">
      <c r="B244" s="198"/>
      <c r="C244" s="199"/>
      <c r="D244" s="185" t="s">
        <v>144</v>
      </c>
      <c r="E244" s="200" t="s">
        <v>28</v>
      </c>
      <c r="F244" s="201" t="s">
        <v>261</v>
      </c>
      <c r="G244" s="199"/>
      <c r="H244" s="202">
        <v>76.694999999999993</v>
      </c>
      <c r="I244" s="203"/>
      <c r="J244" s="199"/>
      <c r="K244" s="199"/>
      <c r="L244" s="204"/>
      <c r="M244" s="205"/>
      <c r="N244" s="206"/>
      <c r="O244" s="206"/>
      <c r="P244" s="206"/>
      <c r="Q244" s="206"/>
      <c r="R244" s="206"/>
      <c r="S244" s="206"/>
      <c r="T244" s="207"/>
      <c r="AT244" s="208" t="s">
        <v>144</v>
      </c>
      <c r="AU244" s="208" t="s">
        <v>84</v>
      </c>
      <c r="AV244" s="12" t="s">
        <v>84</v>
      </c>
      <c r="AW244" s="12" t="s">
        <v>35</v>
      </c>
      <c r="AX244" s="12" t="s">
        <v>74</v>
      </c>
      <c r="AY244" s="208" t="s">
        <v>132</v>
      </c>
    </row>
    <row r="245" spans="2:65" s="12" customFormat="1" ht="11.25">
      <c r="B245" s="198"/>
      <c r="C245" s="199"/>
      <c r="D245" s="185" t="s">
        <v>144</v>
      </c>
      <c r="E245" s="200" t="s">
        <v>28</v>
      </c>
      <c r="F245" s="201" t="s">
        <v>324</v>
      </c>
      <c r="G245" s="199"/>
      <c r="H245" s="202">
        <v>0.30499999999999999</v>
      </c>
      <c r="I245" s="203"/>
      <c r="J245" s="199"/>
      <c r="K245" s="199"/>
      <c r="L245" s="204"/>
      <c r="M245" s="205"/>
      <c r="N245" s="206"/>
      <c r="O245" s="206"/>
      <c r="P245" s="206"/>
      <c r="Q245" s="206"/>
      <c r="R245" s="206"/>
      <c r="S245" s="206"/>
      <c r="T245" s="207"/>
      <c r="AT245" s="208" t="s">
        <v>144</v>
      </c>
      <c r="AU245" s="208" t="s">
        <v>84</v>
      </c>
      <c r="AV245" s="12" t="s">
        <v>84</v>
      </c>
      <c r="AW245" s="12" t="s">
        <v>35</v>
      </c>
      <c r="AX245" s="12" t="s">
        <v>74</v>
      </c>
      <c r="AY245" s="208" t="s">
        <v>132</v>
      </c>
    </row>
    <row r="246" spans="2:65" s="13" customFormat="1" ht="11.25">
      <c r="B246" s="209"/>
      <c r="C246" s="210"/>
      <c r="D246" s="185" t="s">
        <v>144</v>
      </c>
      <c r="E246" s="211" t="s">
        <v>28</v>
      </c>
      <c r="F246" s="212" t="s">
        <v>150</v>
      </c>
      <c r="G246" s="210"/>
      <c r="H246" s="213">
        <v>77</v>
      </c>
      <c r="I246" s="214"/>
      <c r="J246" s="210"/>
      <c r="K246" s="210"/>
      <c r="L246" s="215"/>
      <c r="M246" s="216"/>
      <c r="N246" s="217"/>
      <c r="O246" s="217"/>
      <c r="P246" s="217"/>
      <c r="Q246" s="217"/>
      <c r="R246" s="217"/>
      <c r="S246" s="217"/>
      <c r="T246" s="218"/>
      <c r="AT246" s="219" t="s">
        <v>144</v>
      </c>
      <c r="AU246" s="219" t="s">
        <v>84</v>
      </c>
      <c r="AV246" s="13" t="s">
        <v>140</v>
      </c>
      <c r="AW246" s="13" t="s">
        <v>35</v>
      </c>
      <c r="AX246" s="13" t="s">
        <v>82</v>
      </c>
      <c r="AY246" s="219" t="s">
        <v>132</v>
      </c>
    </row>
    <row r="247" spans="2:65" s="1" customFormat="1" ht="16.5" customHeight="1">
      <c r="B247" s="33"/>
      <c r="C247" s="173" t="s">
        <v>325</v>
      </c>
      <c r="D247" s="173" t="s">
        <v>135</v>
      </c>
      <c r="E247" s="174" t="s">
        <v>326</v>
      </c>
      <c r="F247" s="175" t="s">
        <v>327</v>
      </c>
      <c r="G247" s="176" t="s">
        <v>234</v>
      </c>
      <c r="H247" s="177">
        <v>49</v>
      </c>
      <c r="I247" s="178"/>
      <c r="J247" s="179">
        <f>ROUND(I247*H247,2)</f>
        <v>0</v>
      </c>
      <c r="K247" s="175" t="s">
        <v>139</v>
      </c>
      <c r="L247" s="37"/>
      <c r="M247" s="180" t="s">
        <v>28</v>
      </c>
      <c r="N247" s="181" t="s">
        <v>45</v>
      </c>
      <c r="O247" s="59"/>
      <c r="P247" s="182">
        <f>O247*H247</f>
        <v>0</v>
      </c>
      <c r="Q247" s="182">
        <v>0</v>
      </c>
      <c r="R247" s="182">
        <f>Q247*H247</f>
        <v>0</v>
      </c>
      <c r="S247" s="182">
        <v>2.9999999999999997E-4</v>
      </c>
      <c r="T247" s="183">
        <f>S247*H247</f>
        <v>1.47E-2</v>
      </c>
      <c r="AR247" s="16" t="s">
        <v>140</v>
      </c>
      <c r="AT247" s="16" t="s">
        <v>135</v>
      </c>
      <c r="AU247" s="16" t="s">
        <v>84</v>
      </c>
      <c r="AY247" s="16" t="s">
        <v>132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16" t="s">
        <v>82</v>
      </c>
      <c r="BK247" s="184">
        <f>ROUND(I247*H247,2)</f>
        <v>0</v>
      </c>
      <c r="BL247" s="16" t="s">
        <v>140</v>
      </c>
      <c r="BM247" s="16" t="s">
        <v>328</v>
      </c>
    </row>
    <row r="248" spans="2:65" s="1" customFormat="1" ht="11.25">
      <c r="B248" s="33"/>
      <c r="C248" s="34"/>
      <c r="D248" s="185" t="s">
        <v>142</v>
      </c>
      <c r="E248" s="34"/>
      <c r="F248" s="186" t="s">
        <v>329</v>
      </c>
      <c r="G248" s="34"/>
      <c r="H248" s="34"/>
      <c r="I248" s="102"/>
      <c r="J248" s="34"/>
      <c r="K248" s="34"/>
      <c r="L248" s="37"/>
      <c r="M248" s="187"/>
      <c r="N248" s="59"/>
      <c r="O248" s="59"/>
      <c r="P248" s="59"/>
      <c r="Q248" s="59"/>
      <c r="R248" s="59"/>
      <c r="S248" s="59"/>
      <c r="T248" s="60"/>
      <c r="AT248" s="16" t="s">
        <v>142</v>
      </c>
      <c r="AU248" s="16" t="s">
        <v>84</v>
      </c>
    </row>
    <row r="249" spans="2:65" s="12" customFormat="1" ht="11.25">
      <c r="B249" s="198"/>
      <c r="C249" s="199"/>
      <c r="D249" s="185" t="s">
        <v>144</v>
      </c>
      <c r="E249" s="200" t="s">
        <v>28</v>
      </c>
      <c r="F249" s="201" t="s">
        <v>330</v>
      </c>
      <c r="G249" s="199"/>
      <c r="H249" s="202">
        <v>51.5</v>
      </c>
      <c r="I249" s="203"/>
      <c r="J249" s="199"/>
      <c r="K249" s="199"/>
      <c r="L249" s="204"/>
      <c r="M249" s="205"/>
      <c r="N249" s="206"/>
      <c r="O249" s="206"/>
      <c r="P249" s="206"/>
      <c r="Q249" s="206"/>
      <c r="R249" s="206"/>
      <c r="S249" s="206"/>
      <c r="T249" s="207"/>
      <c r="AT249" s="208" t="s">
        <v>144</v>
      </c>
      <c r="AU249" s="208" t="s">
        <v>84</v>
      </c>
      <c r="AV249" s="12" t="s">
        <v>84</v>
      </c>
      <c r="AW249" s="12" t="s">
        <v>35</v>
      </c>
      <c r="AX249" s="12" t="s">
        <v>74</v>
      </c>
      <c r="AY249" s="208" t="s">
        <v>132</v>
      </c>
    </row>
    <row r="250" spans="2:65" s="12" customFormat="1" ht="11.25">
      <c r="B250" s="198"/>
      <c r="C250" s="199"/>
      <c r="D250" s="185" t="s">
        <v>144</v>
      </c>
      <c r="E250" s="200" t="s">
        <v>28</v>
      </c>
      <c r="F250" s="201" t="s">
        <v>331</v>
      </c>
      <c r="G250" s="199"/>
      <c r="H250" s="202">
        <v>-2.5</v>
      </c>
      <c r="I250" s="203"/>
      <c r="J250" s="199"/>
      <c r="K250" s="199"/>
      <c r="L250" s="204"/>
      <c r="M250" s="205"/>
      <c r="N250" s="206"/>
      <c r="O250" s="206"/>
      <c r="P250" s="206"/>
      <c r="Q250" s="206"/>
      <c r="R250" s="206"/>
      <c r="S250" s="206"/>
      <c r="T250" s="207"/>
      <c r="AT250" s="208" t="s">
        <v>144</v>
      </c>
      <c r="AU250" s="208" t="s">
        <v>84</v>
      </c>
      <c r="AV250" s="12" t="s">
        <v>84</v>
      </c>
      <c r="AW250" s="12" t="s">
        <v>35</v>
      </c>
      <c r="AX250" s="12" t="s">
        <v>74</v>
      </c>
      <c r="AY250" s="208" t="s">
        <v>132</v>
      </c>
    </row>
    <row r="251" spans="2:65" s="13" customFormat="1" ht="11.25">
      <c r="B251" s="209"/>
      <c r="C251" s="210"/>
      <c r="D251" s="185" t="s">
        <v>144</v>
      </c>
      <c r="E251" s="211" t="s">
        <v>28</v>
      </c>
      <c r="F251" s="212" t="s">
        <v>150</v>
      </c>
      <c r="G251" s="210"/>
      <c r="H251" s="213">
        <v>49</v>
      </c>
      <c r="I251" s="214"/>
      <c r="J251" s="210"/>
      <c r="K251" s="210"/>
      <c r="L251" s="215"/>
      <c r="M251" s="216"/>
      <c r="N251" s="217"/>
      <c r="O251" s="217"/>
      <c r="P251" s="217"/>
      <c r="Q251" s="217"/>
      <c r="R251" s="217"/>
      <c r="S251" s="217"/>
      <c r="T251" s="218"/>
      <c r="AT251" s="219" t="s">
        <v>144</v>
      </c>
      <c r="AU251" s="219" t="s">
        <v>84</v>
      </c>
      <c r="AV251" s="13" t="s">
        <v>140</v>
      </c>
      <c r="AW251" s="13" t="s">
        <v>35</v>
      </c>
      <c r="AX251" s="13" t="s">
        <v>82</v>
      </c>
      <c r="AY251" s="219" t="s">
        <v>132</v>
      </c>
    </row>
    <row r="252" spans="2:65" s="1" customFormat="1" ht="16.5" customHeight="1">
      <c r="B252" s="33"/>
      <c r="C252" s="173" t="s">
        <v>332</v>
      </c>
      <c r="D252" s="173" t="s">
        <v>135</v>
      </c>
      <c r="E252" s="174" t="s">
        <v>333</v>
      </c>
      <c r="F252" s="175" t="s">
        <v>334</v>
      </c>
      <c r="G252" s="176" t="s">
        <v>138</v>
      </c>
      <c r="H252" s="177">
        <v>3.2</v>
      </c>
      <c r="I252" s="178"/>
      <c r="J252" s="179">
        <f>ROUND(I252*H252,2)</f>
        <v>0</v>
      </c>
      <c r="K252" s="175" t="s">
        <v>139</v>
      </c>
      <c r="L252" s="37"/>
      <c r="M252" s="180" t="s">
        <v>28</v>
      </c>
      <c r="N252" s="181" t="s">
        <v>45</v>
      </c>
      <c r="O252" s="59"/>
      <c r="P252" s="182">
        <f>O252*H252</f>
        <v>0</v>
      </c>
      <c r="Q252" s="182">
        <v>0</v>
      </c>
      <c r="R252" s="182">
        <f>Q252*H252</f>
        <v>0</v>
      </c>
      <c r="S252" s="182">
        <v>8.1500000000000003E-2</v>
      </c>
      <c r="T252" s="183">
        <f>S252*H252</f>
        <v>0.26080000000000003</v>
      </c>
      <c r="AR252" s="16" t="s">
        <v>140</v>
      </c>
      <c r="AT252" s="16" t="s">
        <v>135</v>
      </c>
      <c r="AU252" s="16" t="s">
        <v>84</v>
      </c>
      <c r="AY252" s="16" t="s">
        <v>132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16" t="s">
        <v>82</v>
      </c>
      <c r="BK252" s="184">
        <f>ROUND(I252*H252,2)</f>
        <v>0</v>
      </c>
      <c r="BL252" s="16" t="s">
        <v>140</v>
      </c>
      <c r="BM252" s="16" t="s">
        <v>335</v>
      </c>
    </row>
    <row r="253" spans="2:65" s="1" customFormat="1" ht="11.25">
      <c r="B253" s="33"/>
      <c r="C253" s="34"/>
      <c r="D253" s="185" t="s">
        <v>142</v>
      </c>
      <c r="E253" s="34"/>
      <c r="F253" s="186" t="s">
        <v>336</v>
      </c>
      <c r="G253" s="34"/>
      <c r="H253" s="34"/>
      <c r="I253" s="102"/>
      <c r="J253" s="34"/>
      <c r="K253" s="34"/>
      <c r="L253" s="37"/>
      <c r="M253" s="187"/>
      <c r="N253" s="59"/>
      <c r="O253" s="59"/>
      <c r="P253" s="59"/>
      <c r="Q253" s="59"/>
      <c r="R253" s="59"/>
      <c r="S253" s="59"/>
      <c r="T253" s="60"/>
      <c r="AT253" s="16" t="s">
        <v>142</v>
      </c>
      <c r="AU253" s="16" t="s">
        <v>84</v>
      </c>
    </row>
    <row r="254" spans="2:65" s="11" customFormat="1" ht="11.25">
      <c r="B254" s="188"/>
      <c r="C254" s="189"/>
      <c r="D254" s="185" t="s">
        <v>144</v>
      </c>
      <c r="E254" s="190" t="s">
        <v>28</v>
      </c>
      <c r="F254" s="191" t="s">
        <v>337</v>
      </c>
      <c r="G254" s="189"/>
      <c r="H254" s="190" t="s">
        <v>28</v>
      </c>
      <c r="I254" s="192"/>
      <c r="J254" s="189"/>
      <c r="K254" s="189"/>
      <c r="L254" s="193"/>
      <c r="M254" s="194"/>
      <c r="N254" s="195"/>
      <c r="O254" s="195"/>
      <c r="P254" s="195"/>
      <c r="Q254" s="195"/>
      <c r="R254" s="195"/>
      <c r="S254" s="195"/>
      <c r="T254" s="196"/>
      <c r="AT254" s="197" t="s">
        <v>144</v>
      </c>
      <c r="AU254" s="197" t="s">
        <v>84</v>
      </c>
      <c r="AV254" s="11" t="s">
        <v>82</v>
      </c>
      <c r="AW254" s="11" t="s">
        <v>35</v>
      </c>
      <c r="AX254" s="11" t="s">
        <v>74</v>
      </c>
      <c r="AY254" s="197" t="s">
        <v>132</v>
      </c>
    </row>
    <row r="255" spans="2:65" s="12" customFormat="1" ht="11.25">
      <c r="B255" s="198"/>
      <c r="C255" s="199"/>
      <c r="D255" s="185" t="s">
        <v>144</v>
      </c>
      <c r="E255" s="200" t="s">
        <v>28</v>
      </c>
      <c r="F255" s="201" t="s">
        <v>338</v>
      </c>
      <c r="G255" s="199"/>
      <c r="H255" s="202">
        <v>3.2</v>
      </c>
      <c r="I255" s="203"/>
      <c r="J255" s="199"/>
      <c r="K255" s="199"/>
      <c r="L255" s="204"/>
      <c r="M255" s="205"/>
      <c r="N255" s="206"/>
      <c r="O255" s="206"/>
      <c r="P255" s="206"/>
      <c r="Q255" s="206"/>
      <c r="R255" s="206"/>
      <c r="S255" s="206"/>
      <c r="T255" s="207"/>
      <c r="AT255" s="208" t="s">
        <v>144</v>
      </c>
      <c r="AU255" s="208" t="s">
        <v>84</v>
      </c>
      <c r="AV255" s="12" t="s">
        <v>84</v>
      </c>
      <c r="AW255" s="12" t="s">
        <v>35</v>
      </c>
      <c r="AX255" s="12" t="s">
        <v>82</v>
      </c>
      <c r="AY255" s="208" t="s">
        <v>132</v>
      </c>
    </row>
    <row r="256" spans="2:65" s="1" customFormat="1" ht="16.5" customHeight="1">
      <c r="B256" s="33"/>
      <c r="C256" s="173" t="s">
        <v>339</v>
      </c>
      <c r="D256" s="173" t="s">
        <v>135</v>
      </c>
      <c r="E256" s="174" t="s">
        <v>340</v>
      </c>
      <c r="F256" s="175" t="s">
        <v>341</v>
      </c>
      <c r="G256" s="176" t="s">
        <v>243</v>
      </c>
      <c r="H256" s="177">
        <v>5</v>
      </c>
      <c r="I256" s="178"/>
      <c r="J256" s="179">
        <f>ROUND(I256*H256,2)</f>
        <v>0</v>
      </c>
      <c r="K256" s="175" t="s">
        <v>28</v>
      </c>
      <c r="L256" s="37"/>
      <c r="M256" s="180" t="s">
        <v>28</v>
      </c>
      <c r="N256" s="181" t="s">
        <v>45</v>
      </c>
      <c r="O256" s="59"/>
      <c r="P256" s="182">
        <f>O256*H256</f>
        <v>0</v>
      </c>
      <c r="Q256" s="182">
        <v>0</v>
      </c>
      <c r="R256" s="182">
        <f>Q256*H256</f>
        <v>0</v>
      </c>
      <c r="S256" s="182">
        <v>2.8E-3</v>
      </c>
      <c r="T256" s="183">
        <f>S256*H256</f>
        <v>1.4E-2</v>
      </c>
      <c r="AR256" s="16" t="s">
        <v>140</v>
      </c>
      <c r="AT256" s="16" t="s">
        <v>135</v>
      </c>
      <c r="AU256" s="16" t="s">
        <v>84</v>
      </c>
      <c r="AY256" s="16" t="s">
        <v>132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6" t="s">
        <v>82</v>
      </c>
      <c r="BK256" s="184">
        <f>ROUND(I256*H256,2)</f>
        <v>0</v>
      </c>
      <c r="BL256" s="16" t="s">
        <v>140</v>
      </c>
      <c r="BM256" s="16" t="s">
        <v>342</v>
      </c>
    </row>
    <row r="257" spans="2:65" s="1" customFormat="1" ht="11.25">
      <c r="B257" s="33"/>
      <c r="C257" s="34"/>
      <c r="D257" s="185" t="s">
        <v>142</v>
      </c>
      <c r="E257" s="34"/>
      <c r="F257" s="186" t="s">
        <v>341</v>
      </c>
      <c r="G257" s="34"/>
      <c r="H257" s="34"/>
      <c r="I257" s="102"/>
      <c r="J257" s="34"/>
      <c r="K257" s="34"/>
      <c r="L257" s="37"/>
      <c r="M257" s="187"/>
      <c r="N257" s="59"/>
      <c r="O257" s="59"/>
      <c r="P257" s="59"/>
      <c r="Q257" s="59"/>
      <c r="R257" s="59"/>
      <c r="S257" s="59"/>
      <c r="T257" s="60"/>
      <c r="AT257" s="16" t="s">
        <v>142</v>
      </c>
      <c r="AU257" s="16" t="s">
        <v>84</v>
      </c>
    </row>
    <row r="258" spans="2:65" s="11" customFormat="1" ht="11.25">
      <c r="B258" s="188"/>
      <c r="C258" s="189"/>
      <c r="D258" s="185" t="s">
        <v>144</v>
      </c>
      <c r="E258" s="190" t="s">
        <v>28</v>
      </c>
      <c r="F258" s="191" t="s">
        <v>343</v>
      </c>
      <c r="G258" s="189"/>
      <c r="H258" s="190" t="s">
        <v>28</v>
      </c>
      <c r="I258" s="192"/>
      <c r="J258" s="189"/>
      <c r="K258" s="189"/>
      <c r="L258" s="193"/>
      <c r="M258" s="194"/>
      <c r="N258" s="195"/>
      <c r="O258" s="195"/>
      <c r="P258" s="195"/>
      <c r="Q258" s="195"/>
      <c r="R258" s="195"/>
      <c r="S258" s="195"/>
      <c r="T258" s="196"/>
      <c r="AT258" s="197" t="s">
        <v>144</v>
      </c>
      <c r="AU258" s="197" t="s">
        <v>84</v>
      </c>
      <c r="AV258" s="11" t="s">
        <v>82</v>
      </c>
      <c r="AW258" s="11" t="s">
        <v>35</v>
      </c>
      <c r="AX258" s="11" t="s">
        <v>74</v>
      </c>
      <c r="AY258" s="197" t="s">
        <v>132</v>
      </c>
    </row>
    <row r="259" spans="2:65" s="12" customFormat="1" ht="11.25">
      <c r="B259" s="198"/>
      <c r="C259" s="199"/>
      <c r="D259" s="185" t="s">
        <v>144</v>
      </c>
      <c r="E259" s="200" t="s">
        <v>28</v>
      </c>
      <c r="F259" s="201" t="s">
        <v>172</v>
      </c>
      <c r="G259" s="199"/>
      <c r="H259" s="202">
        <v>5</v>
      </c>
      <c r="I259" s="203"/>
      <c r="J259" s="199"/>
      <c r="K259" s="199"/>
      <c r="L259" s="204"/>
      <c r="M259" s="205"/>
      <c r="N259" s="206"/>
      <c r="O259" s="206"/>
      <c r="P259" s="206"/>
      <c r="Q259" s="206"/>
      <c r="R259" s="206"/>
      <c r="S259" s="206"/>
      <c r="T259" s="207"/>
      <c r="AT259" s="208" t="s">
        <v>144</v>
      </c>
      <c r="AU259" s="208" t="s">
        <v>84</v>
      </c>
      <c r="AV259" s="12" t="s">
        <v>84</v>
      </c>
      <c r="AW259" s="12" t="s">
        <v>35</v>
      </c>
      <c r="AX259" s="12" t="s">
        <v>82</v>
      </c>
      <c r="AY259" s="208" t="s">
        <v>132</v>
      </c>
    </row>
    <row r="260" spans="2:65" s="1" customFormat="1" ht="16.5" customHeight="1">
      <c r="B260" s="33"/>
      <c r="C260" s="173" t="s">
        <v>344</v>
      </c>
      <c r="D260" s="173" t="s">
        <v>135</v>
      </c>
      <c r="E260" s="174" t="s">
        <v>345</v>
      </c>
      <c r="F260" s="175" t="s">
        <v>346</v>
      </c>
      <c r="G260" s="176" t="s">
        <v>138</v>
      </c>
      <c r="H260" s="177">
        <v>40</v>
      </c>
      <c r="I260" s="178"/>
      <c r="J260" s="179">
        <f>ROUND(I260*H260,2)</f>
        <v>0</v>
      </c>
      <c r="K260" s="175" t="s">
        <v>139</v>
      </c>
      <c r="L260" s="37"/>
      <c r="M260" s="180" t="s">
        <v>28</v>
      </c>
      <c r="N260" s="181" t="s">
        <v>45</v>
      </c>
      <c r="O260" s="59"/>
      <c r="P260" s="182">
        <f>O260*H260</f>
        <v>0</v>
      </c>
      <c r="Q260" s="182">
        <v>1E-3</v>
      </c>
      <c r="R260" s="182">
        <f>Q260*H260</f>
        <v>0.04</v>
      </c>
      <c r="S260" s="182">
        <v>3.1E-4</v>
      </c>
      <c r="T260" s="183">
        <f>S260*H260</f>
        <v>1.24E-2</v>
      </c>
      <c r="AR260" s="16" t="s">
        <v>264</v>
      </c>
      <c r="AT260" s="16" t="s">
        <v>135</v>
      </c>
      <c r="AU260" s="16" t="s">
        <v>84</v>
      </c>
      <c r="AY260" s="16" t="s">
        <v>132</v>
      </c>
      <c r="BE260" s="184">
        <f>IF(N260="základní",J260,0)</f>
        <v>0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16" t="s">
        <v>82</v>
      </c>
      <c r="BK260" s="184">
        <f>ROUND(I260*H260,2)</f>
        <v>0</v>
      </c>
      <c r="BL260" s="16" t="s">
        <v>264</v>
      </c>
      <c r="BM260" s="16" t="s">
        <v>347</v>
      </c>
    </row>
    <row r="261" spans="2:65" s="1" customFormat="1" ht="11.25">
      <c r="B261" s="33"/>
      <c r="C261" s="34"/>
      <c r="D261" s="185" t="s">
        <v>142</v>
      </c>
      <c r="E261" s="34"/>
      <c r="F261" s="186" t="s">
        <v>348</v>
      </c>
      <c r="G261" s="34"/>
      <c r="H261" s="34"/>
      <c r="I261" s="102"/>
      <c r="J261" s="34"/>
      <c r="K261" s="34"/>
      <c r="L261" s="37"/>
      <c r="M261" s="187"/>
      <c r="N261" s="59"/>
      <c r="O261" s="59"/>
      <c r="P261" s="59"/>
      <c r="Q261" s="59"/>
      <c r="R261" s="59"/>
      <c r="S261" s="59"/>
      <c r="T261" s="60"/>
      <c r="AT261" s="16" t="s">
        <v>142</v>
      </c>
      <c r="AU261" s="16" t="s">
        <v>84</v>
      </c>
    </row>
    <row r="262" spans="2:65" s="11" customFormat="1" ht="11.25">
      <c r="B262" s="188"/>
      <c r="C262" s="189"/>
      <c r="D262" s="185" t="s">
        <v>144</v>
      </c>
      <c r="E262" s="190" t="s">
        <v>28</v>
      </c>
      <c r="F262" s="191" t="s">
        <v>349</v>
      </c>
      <c r="G262" s="189"/>
      <c r="H262" s="190" t="s">
        <v>28</v>
      </c>
      <c r="I262" s="192"/>
      <c r="J262" s="189"/>
      <c r="K262" s="189"/>
      <c r="L262" s="193"/>
      <c r="M262" s="194"/>
      <c r="N262" s="195"/>
      <c r="O262" s="195"/>
      <c r="P262" s="195"/>
      <c r="Q262" s="195"/>
      <c r="R262" s="195"/>
      <c r="S262" s="195"/>
      <c r="T262" s="196"/>
      <c r="AT262" s="197" t="s">
        <v>144</v>
      </c>
      <c r="AU262" s="197" t="s">
        <v>84</v>
      </c>
      <c r="AV262" s="11" t="s">
        <v>82</v>
      </c>
      <c r="AW262" s="11" t="s">
        <v>35</v>
      </c>
      <c r="AX262" s="11" t="s">
        <v>74</v>
      </c>
      <c r="AY262" s="197" t="s">
        <v>132</v>
      </c>
    </row>
    <row r="263" spans="2:65" s="12" customFormat="1" ht="11.25">
      <c r="B263" s="198"/>
      <c r="C263" s="199"/>
      <c r="D263" s="185" t="s">
        <v>144</v>
      </c>
      <c r="E263" s="200" t="s">
        <v>28</v>
      </c>
      <c r="F263" s="201" t="s">
        <v>198</v>
      </c>
      <c r="G263" s="199"/>
      <c r="H263" s="202">
        <v>133.76</v>
      </c>
      <c r="I263" s="203"/>
      <c r="J263" s="199"/>
      <c r="K263" s="199"/>
      <c r="L263" s="204"/>
      <c r="M263" s="205"/>
      <c r="N263" s="206"/>
      <c r="O263" s="206"/>
      <c r="P263" s="206"/>
      <c r="Q263" s="206"/>
      <c r="R263" s="206"/>
      <c r="S263" s="206"/>
      <c r="T263" s="207"/>
      <c r="AT263" s="208" t="s">
        <v>144</v>
      </c>
      <c r="AU263" s="208" t="s">
        <v>84</v>
      </c>
      <c r="AV263" s="12" t="s">
        <v>84</v>
      </c>
      <c r="AW263" s="12" t="s">
        <v>35</v>
      </c>
      <c r="AX263" s="12" t="s">
        <v>74</v>
      </c>
      <c r="AY263" s="208" t="s">
        <v>132</v>
      </c>
    </row>
    <row r="264" spans="2:65" s="12" customFormat="1" ht="11.25">
      <c r="B264" s="198"/>
      <c r="C264" s="199"/>
      <c r="D264" s="185" t="s">
        <v>144</v>
      </c>
      <c r="E264" s="200" t="s">
        <v>28</v>
      </c>
      <c r="F264" s="201" t="s">
        <v>199</v>
      </c>
      <c r="G264" s="199"/>
      <c r="H264" s="202">
        <v>6.2549999999999999</v>
      </c>
      <c r="I264" s="203"/>
      <c r="J264" s="199"/>
      <c r="K264" s="199"/>
      <c r="L264" s="204"/>
      <c r="M264" s="205"/>
      <c r="N264" s="206"/>
      <c r="O264" s="206"/>
      <c r="P264" s="206"/>
      <c r="Q264" s="206"/>
      <c r="R264" s="206"/>
      <c r="S264" s="206"/>
      <c r="T264" s="207"/>
      <c r="AT264" s="208" t="s">
        <v>144</v>
      </c>
      <c r="AU264" s="208" t="s">
        <v>84</v>
      </c>
      <c r="AV264" s="12" t="s">
        <v>84</v>
      </c>
      <c r="AW264" s="12" t="s">
        <v>35</v>
      </c>
      <c r="AX264" s="12" t="s">
        <v>74</v>
      </c>
      <c r="AY264" s="208" t="s">
        <v>132</v>
      </c>
    </row>
    <row r="265" spans="2:65" s="12" customFormat="1" ht="11.25">
      <c r="B265" s="198"/>
      <c r="C265" s="199"/>
      <c r="D265" s="185" t="s">
        <v>144</v>
      </c>
      <c r="E265" s="200" t="s">
        <v>28</v>
      </c>
      <c r="F265" s="201" t="s">
        <v>200</v>
      </c>
      <c r="G265" s="199"/>
      <c r="H265" s="202">
        <v>-25.97</v>
      </c>
      <c r="I265" s="203"/>
      <c r="J265" s="199"/>
      <c r="K265" s="199"/>
      <c r="L265" s="204"/>
      <c r="M265" s="205"/>
      <c r="N265" s="206"/>
      <c r="O265" s="206"/>
      <c r="P265" s="206"/>
      <c r="Q265" s="206"/>
      <c r="R265" s="206"/>
      <c r="S265" s="206"/>
      <c r="T265" s="207"/>
      <c r="AT265" s="208" t="s">
        <v>144</v>
      </c>
      <c r="AU265" s="208" t="s">
        <v>84</v>
      </c>
      <c r="AV265" s="12" t="s">
        <v>84</v>
      </c>
      <c r="AW265" s="12" t="s">
        <v>35</v>
      </c>
      <c r="AX265" s="12" t="s">
        <v>74</v>
      </c>
      <c r="AY265" s="208" t="s">
        <v>132</v>
      </c>
    </row>
    <row r="266" spans="2:65" s="11" customFormat="1" ht="11.25">
      <c r="B266" s="188"/>
      <c r="C266" s="189"/>
      <c r="D266" s="185" t="s">
        <v>144</v>
      </c>
      <c r="E266" s="190" t="s">
        <v>28</v>
      </c>
      <c r="F266" s="191" t="s">
        <v>201</v>
      </c>
      <c r="G266" s="189"/>
      <c r="H266" s="190" t="s">
        <v>28</v>
      </c>
      <c r="I266" s="192"/>
      <c r="J266" s="189"/>
      <c r="K266" s="189"/>
      <c r="L266" s="193"/>
      <c r="M266" s="194"/>
      <c r="N266" s="195"/>
      <c r="O266" s="195"/>
      <c r="P266" s="195"/>
      <c r="Q266" s="195"/>
      <c r="R266" s="195"/>
      <c r="S266" s="195"/>
      <c r="T266" s="196"/>
      <c r="AT266" s="197" t="s">
        <v>144</v>
      </c>
      <c r="AU266" s="197" t="s">
        <v>84</v>
      </c>
      <c r="AV266" s="11" t="s">
        <v>82</v>
      </c>
      <c r="AW266" s="11" t="s">
        <v>35</v>
      </c>
      <c r="AX266" s="11" t="s">
        <v>74</v>
      </c>
      <c r="AY266" s="197" t="s">
        <v>132</v>
      </c>
    </row>
    <row r="267" spans="2:65" s="12" customFormat="1" ht="11.25">
      <c r="B267" s="198"/>
      <c r="C267" s="199"/>
      <c r="D267" s="185" t="s">
        <v>144</v>
      </c>
      <c r="E267" s="200" t="s">
        <v>28</v>
      </c>
      <c r="F267" s="201" t="s">
        <v>202</v>
      </c>
      <c r="G267" s="199"/>
      <c r="H267" s="202">
        <v>4</v>
      </c>
      <c r="I267" s="203"/>
      <c r="J267" s="199"/>
      <c r="K267" s="199"/>
      <c r="L267" s="204"/>
      <c r="M267" s="205"/>
      <c r="N267" s="206"/>
      <c r="O267" s="206"/>
      <c r="P267" s="206"/>
      <c r="Q267" s="206"/>
      <c r="R267" s="206"/>
      <c r="S267" s="206"/>
      <c r="T267" s="207"/>
      <c r="AT267" s="208" t="s">
        <v>144</v>
      </c>
      <c r="AU267" s="208" t="s">
        <v>84</v>
      </c>
      <c r="AV267" s="12" t="s">
        <v>84</v>
      </c>
      <c r="AW267" s="12" t="s">
        <v>35</v>
      </c>
      <c r="AX267" s="12" t="s">
        <v>74</v>
      </c>
      <c r="AY267" s="208" t="s">
        <v>132</v>
      </c>
    </row>
    <row r="268" spans="2:65" s="12" customFormat="1" ht="11.25">
      <c r="B268" s="198"/>
      <c r="C268" s="199"/>
      <c r="D268" s="185" t="s">
        <v>144</v>
      </c>
      <c r="E268" s="200" t="s">
        <v>28</v>
      </c>
      <c r="F268" s="201" t="s">
        <v>203</v>
      </c>
      <c r="G268" s="199"/>
      <c r="H268" s="202">
        <v>1.9550000000000001</v>
      </c>
      <c r="I268" s="203"/>
      <c r="J268" s="199"/>
      <c r="K268" s="199"/>
      <c r="L268" s="204"/>
      <c r="M268" s="205"/>
      <c r="N268" s="206"/>
      <c r="O268" s="206"/>
      <c r="P268" s="206"/>
      <c r="Q268" s="206"/>
      <c r="R268" s="206"/>
      <c r="S268" s="206"/>
      <c r="T268" s="207"/>
      <c r="AT268" s="208" t="s">
        <v>144</v>
      </c>
      <c r="AU268" s="208" t="s">
        <v>84</v>
      </c>
      <c r="AV268" s="12" t="s">
        <v>84</v>
      </c>
      <c r="AW268" s="12" t="s">
        <v>35</v>
      </c>
      <c r="AX268" s="12" t="s">
        <v>74</v>
      </c>
      <c r="AY268" s="208" t="s">
        <v>132</v>
      </c>
    </row>
    <row r="269" spans="2:65" s="11" customFormat="1" ht="11.25">
      <c r="B269" s="188"/>
      <c r="C269" s="189"/>
      <c r="D269" s="185" t="s">
        <v>144</v>
      </c>
      <c r="E269" s="190" t="s">
        <v>28</v>
      </c>
      <c r="F269" s="191" t="s">
        <v>228</v>
      </c>
      <c r="G269" s="189"/>
      <c r="H269" s="190" t="s">
        <v>28</v>
      </c>
      <c r="I269" s="192"/>
      <c r="J269" s="189"/>
      <c r="K269" s="189"/>
      <c r="L269" s="193"/>
      <c r="M269" s="194"/>
      <c r="N269" s="195"/>
      <c r="O269" s="195"/>
      <c r="P269" s="195"/>
      <c r="Q269" s="195"/>
      <c r="R269" s="195"/>
      <c r="S269" s="195"/>
      <c r="T269" s="196"/>
      <c r="AT269" s="197" t="s">
        <v>144</v>
      </c>
      <c r="AU269" s="197" t="s">
        <v>84</v>
      </c>
      <c r="AV269" s="11" t="s">
        <v>82</v>
      </c>
      <c r="AW269" s="11" t="s">
        <v>35</v>
      </c>
      <c r="AX269" s="11" t="s">
        <v>74</v>
      </c>
      <c r="AY269" s="197" t="s">
        <v>132</v>
      </c>
    </row>
    <row r="270" spans="2:65" s="12" customFormat="1" ht="11.25">
      <c r="B270" s="198"/>
      <c r="C270" s="199"/>
      <c r="D270" s="185" t="s">
        <v>144</v>
      </c>
      <c r="E270" s="200" t="s">
        <v>28</v>
      </c>
      <c r="F270" s="201" t="s">
        <v>229</v>
      </c>
      <c r="G270" s="199"/>
      <c r="H270" s="202">
        <v>76</v>
      </c>
      <c r="I270" s="203"/>
      <c r="J270" s="199"/>
      <c r="K270" s="199"/>
      <c r="L270" s="204"/>
      <c r="M270" s="205"/>
      <c r="N270" s="206"/>
      <c r="O270" s="206"/>
      <c r="P270" s="206"/>
      <c r="Q270" s="206"/>
      <c r="R270" s="206"/>
      <c r="S270" s="206"/>
      <c r="T270" s="207"/>
      <c r="AT270" s="208" t="s">
        <v>144</v>
      </c>
      <c r="AU270" s="208" t="s">
        <v>84</v>
      </c>
      <c r="AV270" s="12" t="s">
        <v>84</v>
      </c>
      <c r="AW270" s="12" t="s">
        <v>35</v>
      </c>
      <c r="AX270" s="12" t="s">
        <v>74</v>
      </c>
      <c r="AY270" s="208" t="s">
        <v>132</v>
      </c>
    </row>
    <row r="271" spans="2:65" s="14" customFormat="1" ht="11.25">
      <c r="B271" s="220"/>
      <c r="C271" s="221"/>
      <c r="D271" s="185" t="s">
        <v>144</v>
      </c>
      <c r="E271" s="222" t="s">
        <v>28</v>
      </c>
      <c r="F271" s="223" t="s">
        <v>204</v>
      </c>
      <c r="G271" s="221"/>
      <c r="H271" s="224">
        <v>196</v>
      </c>
      <c r="I271" s="225"/>
      <c r="J271" s="221"/>
      <c r="K271" s="221"/>
      <c r="L271" s="226"/>
      <c r="M271" s="227"/>
      <c r="N271" s="228"/>
      <c r="O271" s="228"/>
      <c r="P271" s="228"/>
      <c r="Q271" s="228"/>
      <c r="R271" s="228"/>
      <c r="S271" s="228"/>
      <c r="T271" s="229"/>
      <c r="AT271" s="230" t="s">
        <v>144</v>
      </c>
      <c r="AU271" s="230" t="s">
        <v>84</v>
      </c>
      <c r="AV271" s="14" t="s">
        <v>159</v>
      </c>
      <c r="AW271" s="14" t="s">
        <v>35</v>
      </c>
      <c r="AX271" s="14" t="s">
        <v>74</v>
      </c>
      <c r="AY271" s="230" t="s">
        <v>132</v>
      </c>
    </row>
    <row r="272" spans="2:65" s="11" customFormat="1" ht="11.25">
      <c r="B272" s="188"/>
      <c r="C272" s="189"/>
      <c r="D272" s="185" t="s">
        <v>144</v>
      </c>
      <c r="E272" s="190" t="s">
        <v>28</v>
      </c>
      <c r="F272" s="191" t="s">
        <v>205</v>
      </c>
      <c r="G272" s="189"/>
      <c r="H272" s="190" t="s">
        <v>28</v>
      </c>
      <c r="I272" s="192"/>
      <c r="J272" s="189"/>
      <c r="K272" s="189"/>
      <c r="L272" s="193"/>
      <c r="M272" s="194"/>
      <c r="N272" s="195"/>
      <c r="O272" s="195"/>
      <c r="P272" s="195"/>
      <c r="Q272" s="195"/>
      <c r="R272" s="195"/>
      <c r="S272" s="195"/>
      <c r="T272" s="196"/>
      <c r="AT272" s="197" t="s">
        <v>144</v>
      </c>
      <c r="AU272" s="197" t="s">
        <v>84</v>
      </c>
      <c r="AV272" s="11" t="s">
        <v>82</v>
      </c>
      <c r="AW272" s="11" t="s">
        <v>35</v>
      </c>
      <c r="AX272" s="11" t="s">
        <v>74</v>
      </c>
      <c r="AY272" s="197" t="s">
        <v>132</v>
      </c>
    </row>
    <row r="273" spans="2:65" s="12" customFormat="1" ht="11.25">
      <c r="B273" s="198"/>
      <c r="C273" s="199"/>
      <c r="D273" s="185" t="s">
        <v>144</v>
      </c>
      <c r="E273" s="200" t="s">
        <v>28</v>
      </c>
      <c r="F273" s="201" t="s">
        <v>350</v>
      </c>
      <c r="G273" s="199"/>
      <c r="H273" s="202">
        <v>40</v>
      </c>
      <c r="I273" s="203"/>
      <c r="J273" s="199"/>
      <c r="K273" s="199"/>
      <c r="L273" s="204"/>
      <c r="M273" s="205"/>
      <c r="N273" s="206"/>
      <c r="O273" s="206"/>
      <c r="P273" s="206"/>
      <c r="Q273" s="206"/>
      <c r="R273" s="206"/>
      <c r="S273" s="206"/>
      <c r="T273" s="207"/>
      <c r="AT273" s="208" t="s">
        <v>144</v>
      </c>
      <c r="AU273" s="208" t="s">
        <v>84</v>
      </c>
      <c r="AV273" s="12" t="s">
        <v>84</v>
      </c>
      <c r="AW273" s="12" t="s">
        <v>35</v>
      </c>
      <c r="AX273" s="12" t="s">
        <v>74</v>
      </c>
      <c r="AY273" s="208" t="s">
        <v>132</v>
      </c>
    </row>
    <row r="274" spans="2:65" s="14" customFormat="1" ht="11.25">
      <c r="B274" s="220"/>
      <c r="C274" s="221"/>
      <c r="D274" s="185" t="s">
        <v>144</v>
      </c>
      <c r="E274" s="222" t="s">
        <v>28</v>
      </c>
      <c r="F274" s="223" t="s">
        <v>207</v>
      </c>
      <c r="G274" s="221"/>
      <c r="H274" s="224">
        <v>40</v>
      </c>
      <c r="I274" s="225"/>
      <c r="J274" s="221"/>
      <c r="K274" s="221"/>
      <c r="L274" s="226"/>
      <c r="M274" s="227"/>
      <c r="N274" s="228"/>
      <c r="O274" s="228"/>
      <c r="P274" s="228"/>
      <c r="Q274" s="228"/>
      <c r="R274" s="228"/>
      <c r="S274" s="228"/>
      <c r="T274" s="229"/>
      <c r="AT274" s="230" t="s">
        <v>144</v>
      </c>
      <c r="AU274" s="230" t="s">
        <v>84</v>
      </c>
      <c r="AV274" s="14" t="s">
        <v>159</v>
      </c>
      <c r="AW274" s="14" t="s">
        <v>35</v>
      </c>
      <c r="AX274" s="14" t="s">
        <v>82</v>
      </c>
      <c r="AY274" s="230" t="s">
        <v>132</v>
      </c>
    </row>
    <row r="275" spans="2:65" s="10" customFormat="1" ht="22.9" customHeight="1">
      <c r="B275" s="157"/>
      <c r="C275" s="158"/>
      <c r="D275" s="159" t="s">
        <v>73</v>
      </c>
      <c r="E275" s="171" t="s">
        <v>351</v>
      </c>
      <c r="F275" s="171" t="s">
        <v>352</v>
      </c>
      <c r="G275" s="158"/>
      <c r="H275" s="158"/>
      <c r="I275" s="161"/>
      <c r="J275" s="172">
        <f>BK275</f>
        <v>0</v>
      </c>
      <c r="K275" s="158"/>
      <c r="L275" s="163"/>
      <c r="M275" s="164"/>
      <c r="N275" s="165"/>
      <c r="O275" s="165"/>
      <c r="P275" s="166">
        <f>SUM(P276:P285)</f>
        <v>0</v>
      </c>
      <c r="Q275" s="165"/>
      <c r="R275" s="166">
        <f>SUM(R276:R285)</f>
        <v>0</v>
      </c>
      <c r="S275" s="165"/>
      <c r="T275" s="167">
        <f>SUM(T276:T285)</f>
        <v>0</v>
      </c>
      <c r="AR275" s="168" t="s">
        <v>82</v>
      </c>
      <c r="AT275" s="169" t="s">
        <v>73</v>
      </c>
      <c r="AU275" s="169" t="s">
        <v>82</v>
      </c>
      <c r="AY275" s="168" t="s">
        <v>132</v>
      </c>
      <c r="BK275" s="170">
        <f>SUM(BK276:BK285)</f>
        <v>0</v>
      </c>
    </row>
    <row r="276" spans="2:65" s="1" customFormat="1" ht="16.5" customHeight="1">
      <c r="B276" s="33"/>
      <c r="C276" s="173" t="s">
        <v>353</v>
      </c>
      <c r="D276" s="173" t="s">
        <v>135</v>
      </c>
      <c r="E276" s="174" t="s">
        <v>354</v>
      </c>
      <c r="F276" s="175" t="s">
        <v>355</v>
      </c>
      <c r="G276" s="176" t="s">
        <v>356</v>
      </c>
      <c r="H276" s="177">
        <v>2.7839999999999998</v>
      </c>
      <c r="I276" s="178"/>
      <c r="J276" s="179">
        <f>ROUND(I276*H276,2)</f>
        <v>0</v>
      </c>
      <c r="K276" s="175" t="s">
        <v>139</v>
      </c>
      <c r="L276" s="37"/>
      <c r="M276" s="180" t="s">
        <v>28</v>
      </c>
      <c r="N276" s="181" t="s">
        <v>45</v>
      </c>
      <c r="O276" s="59"/>
      <c r="P276" s="182">
        <f>O276*H276</f>
        <v>0</v>
      </c>
      <c r="Q276" s="182">
        <v>0</v>
      </c>
      <c r="R276" s="182">
        <f>Q276*H276</f>
        <v>0</v>
      </c>
      <c r="S276" s="182">
        <v>0</v>
      </c>
      <c r="T276" s="183">
        <f>S276*H276</f>
        <v>0</v>
      </c>
      <c r="AR276" s="16" t="s">
        <v>140</v>
      </c>
      <c r="AT276" s="16" t="s">
        <v>135</v>
      </c>
      <c r="AU276" s="16" t="s">
        <v>84</v>
      </c>
      <c r="AY276" s="16" t="s">
        <v>132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16" t="s">
        <v>82</v>
      </c>
      <c r="BK276" s="184">
        <f>ROUND(I276*H276,2)</f>
        <v>0</v>
      </c>
      <c r="BL276" s="16" t="s">
        <v>140</v>
      </c>
      <c r="BM276" s="16" t="s">
        <v>357</v>
      </c>
    </row>
    <row r="277" spans="2:65" s="1" customFormat="1" ht="19.5">
      <c r="B277" s="33"/>
      <c r="C277" s="34"/>
      <c r="D277" s="185" t="s">
        <v>142</v>
      </c>
      <c r="E277" s="34"/>
      <c r="F277" s="186" t="s">
        <v>358</v>
      </c>
      <c r="G277" s="34"/>
      <c r="H277" s="34"/>
      <c r="I277" s="102"/>
      <c r="J277" s="34"/>
      <c r="K277" s="34"/>
      <c r="L277" s="37"/>
      <c r="M277" s="187"/>
      <c r="N277" s="59"/>
      <c r="O277" s="59"/>
      <c r="P277" s="59"/>
      <c r="Q277" s="59"/>
      <c r="R277" s="59"/>
      <c r="S277" s="59"/>
      <c r="T277" s="60"/>
      <c r="AT277" s="16" t="s">
        <v>142</v>
      </c>
      <c r="AU277" s="16" t="s">
        <v>84</v>
      </c>
    </row>
    <row r="278" spans="2:65" s="1" customFormat="1" ht="16.5" customHeight="1">
      <c r="B278" s="33"/>
      <c r="C278" s="173" t="s">
        <v>359</v>
      </c>
      <c r="D278" s="173" t="s">
        <v>135</v>
      </c>
      <c r="E278" s="174" t="s">
        <v>360</v>
      </c>
      <c r="F278" s="175" t="s">
        <v>361</v>
      </c>
      <c r="G278" s="176" t="s">
        <v>356</v>
      </c>
      <c r="H278" s="177">
        <v>2.7839999999999998</v>
      </c>
      <c r="I278" s="178"/>
      <c r="J278" s="179">
        <f>ROUND(I278*H278,2)</f>
        <v>0</v>
      </c>
      <c r="K278" s="175" t="s">
        <v>139</v>
      </c>
      <c r="L278" s="37"/>
      <c r="M278" s="180" t="s">
        <v>28</v>
      </c>
      <c r="N278" s="181" t="s">
        <v>45</v>
      </c>
      <c r="O278" s="59"/>
      <c r="P278" s="182">
        <f>O278*H278</f>
        <v>0</v>
      </c>
      <c r="Q278" s="182">
        <v>0</v>
      </c>
      <c r="R278" s="182">
        <f>Q278*H278</f>
        <v>0</v>
      </c>
      <c r="S278" s="182">
        <v>0</v>
      </c>
      <c r="T278" s="183">
        <f>S278*H278</f>
        <v>0</v>
      </c>
      <c r="AR278" s="16" t="s">
        <v>140</v>
      </c>
      <c r="AT278" s="16" t="s">
        <v>135</v>
      </c>
      <c r="AU278" s="16" t="s">
        <v>84</v>
      </c>
      <c r="AY278" s="16" t="s">
        <v>132</v>
      </c>
      <c r="BE278" s="184">
        <f>IF(N278="základní",J278,0)</f>
        <v>0</v>
      </c>
      <c r="BF278" s="184">
        <f>IF(N278="snížená",J278,0)</f>
        <v>0</v>
      </c>
      <c r="BG278" s="184">
        <f>IF(N278="zákl. přenesená",J278,0)</f>
        <v>0</v>
      </c>
      <c r="BH278" s="184">
        <f>IF(N278="sníž. přenesená",J278,0)</f>
        <v>0</v>
      </c>
      <c r="BI278" s="184">
        <f>IF(N278="nulová",J278,0)</f>
        <v>0</v>
      </c>
      <c r="BJ278" s="16" t="s">
        <v>82</v>
      </c>
      <c r="BK278" s="184">
        <f>ROUND(I278*H278,2)</f>
        <v>0</v>
      </c>
      <c r="BL278" s="16" t="s">
        <v>140</v>
      </c>
      <c r="BM278" s="16" t="s">
        <v>362</v>
      </c>
    </row>
    <row r="279" spans="2:65" s="1" customFormat="1" ht="11.25">
      <c r="B279" s="33"/>
      <c r="C279" s="34"/>
      <c r="D279" s="185" t="s">
        <v>142</v>
      </c>
      <c r="E279" s="34"/>
      <c r="F279" s="186" t="s">
        <v>363</v>
      </c>
      <c r="G279" s="34"/>
      <c r="H279" s="34"/>
      <c r="I279" s="102"/>
      <c r="J279" s="34"/>
      <c r="K279" s="34"/>
      <c r="L279" s="37"/>
      <c r="M279" s="187"/>
      <c r="N279" s="59"/>
      <c r="O279" s="59"/>
      <c r="P279" s="59"/>
      <c r="Q279" s="59"/>
      <c r="R279" s="59"/>
      <c r="S279" s="59"/>
      <c r="T279" s="60"/>
      <c r="AT279" s="16" t="s">
        <v>142</v>
      </c>
      <c r="AU279" s="16" t="s">
        <v>84</v>
      </c>
    </row>
    <row r="280" spans="2:65" s="1" customFormat="1" ht="16.5" customHeight="1">
      <c r="B280" s="33"/>
      <c r="C280" s="173" t="s">
        <v>364</v>
      </c>
      <c r="D280" s="173" t="s">
        <v>135</v>
      </c>
      <c r="E280" s="174" t="s">
        <v>365</v>
      </c>
      <c r="F280" s="175" t="s">
        <v>366</v>
      </c>
      <c r="G280" s="176" t="s">
        <v>356</v>
      </c>
      <c r="H280" s="177">
        <v>30.623999999999999</v>
      </c>
      <c r="I280" s="178"/>
      <c r="J280" s="179">
        <f>ROUND(I280*H280,2)</f>
        <v>0</v>
      </c>
      <c r="K280" s="175" t="s">
        <v>139</v>
      </c>
      <c r="L280" s="37"/>
      <c r="M280" s="180" t="s">
        <v>28</v>
      </c>
      <c r="N280" s="181" t="s">
        <v>45</v>
      </c>
      <c r="O280" s="59"/>
      <c r="P280" s="182">
        <f>O280*H280</f>
        <v>0</v>
      </c>
      <c r="Q280" s="182">
        <v>0</v>
      </c>
      <c r="R280" s="182">
        <f>Q280*H280</f>
        <v>0</v>
      </c>
      <c r="S280" s="182">
        <v>0</v>
      </c>
      <c r="T280" s="183">
        <f>S280*H280</f>
        <v>0</v>
      </c>
      <c r="AR280" s="16" t="s">
        <v>140</v>
      </c>
      <c r="AT280" s="16" t="s">
        <v>135</v>
      </c>
      <c r="AU280" s="16" t="s">
        <v>84</v>
      </c>
      <c r="AY280" s="16" t="s">
        <v>132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16" t="s">
        <v>82</v>
      </c>
      <c r="BK280" s="184">
        <f>ROUND(I280*H280,2)</f>
        <v>0</v>
      </c>
      <c r="BL280" s="16" t="s">
        <v>140</v>
      </c>
      <c r="BM280" s="16" t="s">
        <v>367</v>
      </c>
    </row>
    <row r="281" spans="2:65" s="1" customFormat="1" ht="19.5">
      <c r="B281" s="33"/>
      <c r="C281" s="34"/>
      <c r="D281" s="185" t="s">
        <v>142</v>
      </c>
      <c r="E281" s="34"/>
      <c r="F281" s="186" t="s">
        <v>368</v>
      </c>
      <c r="G281" s="34"/>
      <c r="H281" s="34"/>
      <c r="I281" s="102"/>
      <c r="J281" s="34"/>
      <c r="K281" s="34"/>
      <c r="L281" s="37"/>
      <c r="M281" s="187"/>
      <c r="N281" s="59"/>
      <c r="O281" s="59"/>
      <c r="P281" s="59"/>
      <c r="Q281" s="59"/>
      <c r="R281" s="59"/>
      <c r="S281" s="59"/>
      <c r="T281" s="60"/>
      <c r="AT281" s="16" t="s">
        <v>142</v>
      </c>
      <c r="AU281" s="16" t="s">
        <v>84</v>
      </c>
    </row>
    <row r="282" spans="2:65" s="11" customFormat="1" ht="11.25">
      <c r="B282" s="188"/>
      <c r="C282" s="189"/>
      <c r="D282" s="185" t="s">
        <v>144</v>
      </c>
      <c r="E282" s="190" t="s">
        <v>28</v>
      </c>
      <c r="F282" s="191" t="s">
        <v>369</v>
      </c>
      <c r="G282" s="189"/>
      <c r="H282" s="190" t="s">
        <v>28</v>
      </c>
      <c r="I282" s="192"/>
      <c r="J282" s="189"/>
      <c r="K282" s="189"/>
      <c r="L282" s="193"/>
      <c r="M282" s="194"/>
      <c r="N282" s="195"/>
      <c r="O282" s="195"/>
      <c r="P282" s="195"/>
      <c r="Q282" s="195"/>
      <c r="R282" s="195"/>
      <c r="S282" s="195"/>
      <c r="T282" s="196"/>
      <c r="AT282" s="197" t="s">
        <v>144</v>
      </c>
      <c r="AU282" s="197" t="s">
        <v>84</v>
      </c>
      <c r="AV282" s="11" t="s">
        <v>82</v>
      </c>
      <c r="AW282" s="11" t="s">
        <v>35</v>
      </c>
      <c r="AX282" s="11" t="s">
        <v>74</v>
      </c>
      <c r="AY282" s="197" t="s">
        <v>132</v>
      </c>
    </row>
    <row r="283" spans="2:65" s="12" customFormat="1" ht="11.25">
      <c r="B283" s="198"/>
      <c r="C283" s="199"/>
      <c r="D283" s="185" t="s">
        <v>144</v>
      </c>
      <c r="E283" s="200" t="s">
        <v>28</v>
      </c>
      <c r="F283" s="201" t="s">
        <v>370</v>
      </c>
      <c r="G283" s="199"/>
      <c r="H283" s="202">
        <v>30.623999999999999</v>
      </c>
      <c r="I283" s="203"/>
      <c r="J283" s="199"/>
      <c r="K283" s="199"/>
      <c r="L283" s="204"/>
      <c r="M283" s="205"/>
      <c r="N283" s="206"/>
      <c r="O283" s="206"/>
      <c r="P283" s="206"/>
      <c r="Q283" s="206"/>
      <c r="R283" s="206"/>
      <c r="S283" s="206"/>
      <c r="T283" s="207"/>
      <c r="AT283" s="208" t="s">
        <v>144</v>
      </c>
      <c r="AU283" s="208" t="s">
        <v>84</v>
      </c>
      <c r="AV283" s="12" t="s">
        <v>84</v>
      </c>
      <c r="AW283" s="12" t="s">
        <v>35</v>
      </c>
      <c r="AX283" s="12" t="s">
        <v>82</v>
      </c>
      <c r="AY283" s="208" t="s">
        <v>132</v>
      </c>
    </row>
    <row r="284" spans="2:65" s="1" customFormat="1" ht="16.5" customHeight="1">
      <c r="B284" s="33"/>
      <c r="C284" s="173" t="s">
        <v>371</v>
      </c>
      <c r="D284" s="173" t="s">
        <v>135</v>
      </c>
      <c r="E284" s="174" t="s">
        <v>372</v>
      </c>
      <c r="F284" s="175" t="s">
        <v>373</v>
      </c>
      <c r="G284" s="176" t="s">
        <v>356</v>
      </c>
      <c r="H284" s="177">
        <v>2.7839999999999998</v>
      </c>
      <c r="I284" s="178"/>
      <c r="J284" s="179">
        <f>ROUND(I284*H284,2)</f>
        <v>0</v>
      </c>
      <c r="K284" s="175" t="s">
        <v>139</v>
      </c>
      <c r="L284" s="37"/>
      <c r="M284" s="180" t="s">
        <v>28</v>
      </c>
      <c r="N284" s="181" t="s">
        <v>45</v>
      </c>
      <c r="O284" s="59"/>
      <c r="P284" s="182">
        <f>O284*H284</f>
        <v>0</v>
      </c>
      <c r="Q284" s="182">
        <v>0</v>
      </c>
      <c r="R284" s="182">
        <f>Q284*H284</f>
        <v>0</v>
      </c>
      <c r="S284" s="182">
        <v>0</v>
      </c>
      <c r="T284" s="183">
        <f>S284*H284</f>
        <v>0</v>
      </c>
      <c r="AR284" s="16" t="s">
        <v>140</v>
      </c>
      <c r="AT284" s="16" t="s">
        <v>135</v>
      </c>
      <c r="AU284" s="16" t="s">
        <v>84</v>
      </c>
      <c r="AY284" s="16" t="s">
        <v>132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16" t="s">
        <v>82</v>
      </c>
      <c r="BK284" s="184">
        <f>ROUND(I284*H284,2)</f>
        <v>0</v>
      </c>
      <c r="BL284" s="16" t="s">
        <v>140</v>
      </c>
      <c r="BM284" s="16" t="s">
        <v>374</v>
      </c>
    </row>
    <row r="285" spans="2:65" s="1" customFormat="1" ht="19.5">
      <c r="B285" s="33"/>
      <c r="C285" s="34"/>
      <c r="D285" s="185" t="s">
        <v>142</v>
      </c>
      <c r="E285" s="34"/>
      <c r="F285" s="186" t="s">
        <v>375</v>
      </c>
      <c r="G285" s="34"/>
      <c r="H285" s="34"/>
      <c r="I285" s="102"/>
      <c r="J285" s="34"/>
      <c r="K285" s="34"/>
      <c r="L285" s="37"/>
      <c r="M285" s="187"/>
      <c r="N285" s="59"/>
      <c r="O285" s="59"/>
      <c r="P285" s="59"/>
      <c r="Q285" s="59"/>
      <c r="R285" s="59"/>
      <c r="S285" s="59"/>
      <c r="T285" s="60"/>
      <c r="AT285" s="16" t="s">
        <v>142</v>
      </c>
      <c r="AU285" s="16" t="s">
        <v>84</v>
      </c>
    </row>
    <row r="286" spans="2:65" s="10" customFormat="1" ht="22.9" customHeight="1">
      <c r="B286" s="157"/>
      <c r="C286" s="158"/>
      <c r="D286" s="159" t="s">
        <v>73</v>
      </c>
      <c r="E286" s="171" t="s">
        <v>376</v>
      </c>
      <c r="F286" s="171" t="s">
        <v>377</v>
      </c>
      <c r="G286" s="158"/>
      <c r="H286" s="158"/>
      <c r="I286" s="161"/>
      <c r="J286" s="172">
        <f>BK286</f>
        <v>0</v>
      </c>
      <c r="K286" s="158"/>
      <c r="L286" s="163"/>
      <c r="M286" s="164"/>
      <c r="N286" s="165"/>
      <c r="O286" s="165"/>
      <c r="P286" s="166">
        <f>SUM(P287:P288)</f>
        <v>0</v>
      </c>
      <c r="Q286" s="165"/>
      <c r="R286" s="166">
        <f>SUM(R287:R288)</f>
        <v>0</v>
      </c>
      <c r="S286" s="165"/>
      <c r="T286" s="167">
        <f>SUM(T287:T288)</f>
        <v>0</v>
      </c>
      <c r="AR286" s="168" t="s">
        <v>82</v>
      </c>
      <c r="AT286" s="169" t="s">
        <v>73</v>
      </c>
      <c r="AU286" s="169" t="s">
        <v>82</v>
      </c>
      <c r="AY286" s="168" t="s">
        <v>132</v>
      </c>
      <c r="BK286" s="170">
        <f>SUM(BK287:BK288)</f>
        <v>0</v>
      </c>
    </row>
    <row r="287" spans="2:65" s="1" customFormat="1" ht="16.5" customHeight="1">
      <c r="B287" s="33"/>
      <c r="C287" s="173" t="s">
        <v>378</v>
      </c>
      <c r="D287" s="173" t="s">
        <v>135</v>
      </c>
      <c r="E287" s="174" t="s">
        <v>379</v>
      </c>
      <c r="F287" s="175" t="s">
        <v>380</v>
      </c>
      <c r="G287" s="176" t="s">
        <v>356</v>
      </c>
      <c r="H287" s="177">
        <v>1.8140000000000001</v>
      </c>
      <c r="I287" s="178"/>
      <c r="J287" s="179">
        <f>ROUND(I287*H287,2)</f>
        <v>0</v>
      </c>
      <c r="K287" s="175" t="s">
        <v>139</v>
      </c>
      <c r="L287" s="37"/>
      <c r="M287" s="180" t="s">
        <v>28</v>
      </c>
      <c r="N287" s="181" t="s">
        <v>45</v>
      </c>
      <c r="O287" s="59"/>
      <c r="P287" s="182">
        <f>O287*H287</f>
        <v>0</v>
      </c>
      <c r="Q287" s="182">
        <v>0</v>
      </c>
      <c r="R287" s="182">
        <f>Q287*H287</f>
        <v>0</v>
      </c>
      <c r="S287" s="182">
        <v>0</v>
      </c>
      <c r="T287" s="183">
        <f>S287*H287</f>
        <v>0</v>
      </c>
      <c r="AR287" s="16" t="s">
        <v>140</v>
      </c>
      <c r="AT287" s="16" t="s">
        <v>135</v>
      </c>
      <c r="AU287" s="16" t="s">
        <v>84</v>
      </c>
      <c r="AY287" s="16" t="s">
        <v>132</v>
      </c>
      <c r="BE287" s="184">
        <f>IF(N287="základní",J287,0)</f>
        <v>0</v>
      </c>
      <c r="BF287" s="184">
        <f>IF(N287="snížená",J287,0)</f>
        <v>0</v>
      </c>
      <c r="BG287" s="184">
        <f>IF(N287="zákl. přenesená",J287,0)</f>
        <v>0</v>
      </c>
      <c r="BH287" s="184">
        <f>IF(N287="sníž. přenesená",J287,0)</f>
        <v>0</v>
      </c>
      <c r="BI287" s="184">
        <f>IF(N287="nulová",J287,0)</f>
        <v>0</v>
      </c>
      <c r="BJ287" s="16" t="s">
        <v>82</v>
      </c>
      <c r="BK287" s="184">
        <f>ROUND(I287*H287,2)</f>
        <v>0</v>
      </c>
      <c r="BL287" s="16" t="s">
        <v>140</v>
      </c>
      <c r="BM287" s="16" t="s">
        <v>381</v>
      </c>
    </row>
    <row r="288" spans="2:65" s="1" customFormat="1" ht="19.5">
      <c r="B288" s="33"/>
      <c r="C288" s="34"/>
      <c r="D288" s="185" t="s">
        <v>142</v>
      </c>
      <c r="E288" s="34"/>
      <c r="F288" s="186" t="s">
        <v>382</v>
      </c>
      <c r="G288" s="34"/>
      <c r="H288" s="34"/>
      <c r="I288" s="102"/>
      <c r="J288" s="34"/>
      <c r="K288" s="34"/>
      <c r="L288" s="37"/>
      <c r="M288" s="187"/>
      <c r="N288" s="59"/>
      <c r="O288" s="59"/>
      <c r="P288" s="59"/>
      <c r="Q288" s="59"/>
      <c r="R288" s="59"/>
      <c r="S288" s="59"/>
      <c r="T288" s="60"/>
      <c r="AT288" s="16" t="s">
        <v>142</v>
      </c>
      <c r="AU288" s="16" t="s">
        <v>84</v>
      </c>
    </row>
    <row r="289" spans="2:65" s="10" customFormat="1" ht="25.9" customHeight="1">
      <c r="B289" s="157"/>
      <c r="C289" s="158"/>
      <c r="D289" s="159" t="s">
        <v>73</v>
      </c>
      <c r="E289" s="160" t="s">
        <v>383</v>
      </c>
      <c r="F289" s="160" t="s">
        <v>384</v>
      </c>
      <c r="G289" s="158"/>
      <c r="H289" s="158"/>
      <c r="I289" s="161"/>
      <c r="J289" s="162">
        <f>BK289</f>
        <v>0</v>
      </c>
      <c r="K289" s="158"/>
      <c r="L289" s="163"/>
      <c r="M289" s="164"/>
      <c r="N289" s="165"/>
      <c r="O289" s="165"/>
      <c r="P289" s="166">
        <f>P290+P313+P329+P381+P405+P444+P457</f>
        <v>0</v>
      </c>
      <c r="Q289" s="165"/>
      <c r="R289" s="166">
        <f>R290+R313+R329+R381+R405+R444+R457</f>
        <v>1.4494409999999998</v>
      </c>
      <c r="S289" s="165"/>
      <c r="T289" s="167">
        <f>T290+T313+T329+T381+T405+T444+T457</f>
        <v>0</v>
      </c>
      <c r="AR289" s="168" t="s">
        <v>84</v>
      </c>
      <c r="AT289" s="169" t="s">
        <v>73</v>
      </c>
      <c r="AU289" s="169" t="s">
        <v>74</v>
      </c>
      <c r="AY289" s="168" t="s">
        <v>132</v>
      </c>
      <c r="BK289" s="170">
        <f>BK290+BK313+BK329+BK381+BK405+BK444+BK457</f>
        <v>0</v>
      </c>
    </row>
    <row r="290" spans="2:65" s="10" customFormat="1" ht="22.9" customHeight="1">
      <c r="B290" s="157"/>
      <c r="C290" s="158"/>
      <c r="D290" s="159" t="s">
        <v>73</v>
      </c>
      <c r="E290" s="171" t="s">
        <v>385</v>
      </c>
      <c r="F290" s="171" t="s">
        <v>386</v>
      </c>
      <c r="G290" s="158"/>
      <c r="H290" s="158"/>
      <c r="I290" s="161"/>
      <c r="J290" s="172">
        <f>BK290</f>
        <v>0</v>
      </c>
      <c r="K290" s="158"/>
      <c r="L290" s="163"/>
      <c r="M290" s="164"/>
      <c r="N290" s="165"/>
      <c r="O290" s="165"/>
      <c r="P290" s="166">
        <f>SUM(P291:P312)</f>
        <v>0</v>
      </c>
      <c r="Q290" s="165"/>
      <c r="R290" s="166">
        <f>SUM(R291:R312)</f>
        <v>3.4000000000000002E-2</v>
      </c>
      <c r="S290" s="165"/>
      <c r="T290" s="167">
        <f>SUM(T291:T312)</f>
        <v>0</v>
      </c>
      <c r="AR290" s="168" t="s">
        <v>84</v>
      </c>
      <c r="AT290" s="169" t="s">
        <v>73</v>
      </c>
      <c r="AU290" s="169" t="s">
        <v>82</v>
      </c>
      <c r="AY290" s="168" t="s">
        <v>132</v>
      </c>
      <c r="BK290" s="170">
        <f>SUM(BK291:BK312)</f>
        <v>0</v>
      </c>
    </row>
    <row r="291" spans="2:65" s="1" customFormat="1" ht="16.5" customHeight="1">
      <c r="B291" s="33"/>
      <c r="C291" s="173" t="s">
        <v>387</v>
      </c>
      <c r="D291" s="173" t="s">
        <v>135</v>
      </c>
      <c r="E291" s="174" t="s">
        <v>388</v>
      </c>
      <c r="F291" s="175" t="s">
        <v>389</v>
      </c>
      <c r="G291" s="176" t="s">
        <v>243</v>
      </c>
      <c r="H291" s="177">
        <v>1</v>
      </c>
      <c r="I291" s="178"/>
      <c r="J291" s="179">
        <f>ROUND(I291*H291,2)</f>
        <v>0</v>
      </c>
      <c r="K291" s="175" t="s">
        <v>139</v>
      </c>
      <c r="L291" s="37"/>
      <c r="M291" s="180" t="s">
        <v>28</v>
      </c>
      <c r="N291" s="181" t="s">
        <v>45</v>
      </c>
      <c r="O291" s="59"/>
      <c r="P291" s="182">
        <f>O291*H291</f>
        <v>0</v>
      </c>
      <c r="Q291" s="182">
        <v>0</v>
      </c>
      <c r="R291" s="182">
        <f>Q291*H291</f>
        <v>0</v>
      </c>
      <c r="S291" s="182">
        <v>0</v>
      </c>
      <c r="T291" s="183">
        <f>S291*H291</f>
        <v>0</v>
      </c>
      <c r="AR291" s="16" t="s">
        <v>264</v>
      </c>
      <c r="AT291" s="16" t="s">
        <v>135</v>
      </c>
      <c r="AU291" s="16" t="s">
        <v>84</v>
      </c>
      <c r="AY291" s="16" t="s">
        <v>132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16" t="s">
        <v>82</v>
      </c>
      <c r="BK291" s="184">
        <f>ROUND(I291*H291,2)</f>
        <v>0</v>
      </c>
      <c r="BL291" s="16" t="s">
        <v>264</v>
      </c>
      <c r="BM291" s="16" t="s">
        <v>390</v>
      </c>
    </row>
    <row r="292" spans="2:65" s="1" customFormat="1" ht="11.25">
      <c r="B292" s="33"/>
      <c r="C292" s="34"/>
      <c r="D292" s="185" t="s">
        <v>142</v>
      </c>
      <c r="E292" s="34"/>
      <c r="F292" s="186" t="s">
        <v>391</v>
      </c>
      <c r="G292" s="34"/>
      <c r="H292" s="34"/>
      <c r="I292" s="102"/>
      <c r="J292" s="34"/>
      <c r="K292" s="34"/>
      <c r="L292" s="37"/>
      <c r="M292" s="187"/>
      <c r="N292" s="59"/>
      <c r="O292" s="59"/>
      <c r="P292" s="59"/>
      <c r="Q292" s="59"/>
      <c r="R292" s="59"/>
      <c r="S292" s="59"/>
      <c r="T292" s="60"/>
      <c r="AT292" s="16" t="s">
        <v>142</v>
      </c>
      <c r="AU292" s="16" t="s">
        <v>84</v>
      </c>
    </row>
    <row r="293" spans="2:65" s="11" customFormat="1" ht="11.25">
      <c r="B293" s="188"/>
      <c r="C293" s="189"/>
      <c r="D293" s="185" t="s">
        <v>144</v>
      </c>
      <c r="E293" s="190" t="s">
        <v>28</v>
      </c>
      <c r="F293" s="191" t="s">
        <v>392</v>
      </c>
      <c r="G293" s="189"/>
      <c r="H293" s="190" t="s">
        <v>28</v>
      </c>
      <c r="I293" s="192"/>
      <c r="J293" s="189"/>
      <c r="K293" s="189"/>
      <c r="L293" s="193"/>
      <c r="M293" s="194"/>
      <c r="N293" s="195"/>
      <c r="O293" s="195"/>
      <c r="P293" s="195"/>
      <c r="Q293" s="195"/>
      <c r="R293" s="195"/>
      <c r="S293" s="195"/>
      <c r="T293" s="196"/>
      <c r="AT293" s="197" t="s">
        <v>144</v>
      </c>
      <c r="AU293" s="197" t="s">
        <v>84</v>
      </c>
      <c r="AV293" s="11" t="s">
        <v>82</v>
      </c>
      <c r="AW293" s="11" t="s">
        <v>35</v>
      </c>
      <c r="AX293" s="11" t="s">
        <v>74</v>
      </c>
      <c r="AY293" s="197" t="s">
        <v>132</v>
      </c>
    </row>
    <row r="294" spans="2:65" s="12" customFormat="1" ht="11.25">
      <c r="B294" s="198"/>
      <c r="C294" s="199"/>
      <c r="D294" s="185" t="s">
        <v>144</v>
      </c>
      <c r="E294" s="200" t="s">
        <v>28</v>
      </c>
      <c r="F294" s="201" t="s">
        <v>82</v>
      </c>
      <c r="G294" s="199"/>
      <c r="H294" s="202">
        <v>1</v>
      </c>
      <c r="I294" s="203"/>
      <c r="J294" s="199"/>
      <c r="K294" s="199"/>
      <c r="L294" s="204"/>
      <c r="M294" s="205"/>
      <c r="N294" s="206"/>
      <c r="O294" s="206"/>
      <c r="P294" s="206"/>
      <c r="Q294" s="206"/>
      <c r="R294" s="206"/>
      <c r="S294" s="206"/>
      <c r="T294" s="207"/>
      <c r="AT294" s="208" t="s">
        <v>144</v>
      </c>
      <c r="AU294" s="208" t="s">
        <v>84</v>
      </c>
      <c r="AV294" s="12" t="s">
        <v>84</v>
      </c>
      <c r="AW294" s="12" t="s">
        <v>35</v>
      </c>
      <c r="AX294" s="12" t="s">
        <v>82</v>
      </c>
      <c r="AY294" s="208" t="s">
        <v>132</v>
      </c>
    </row>
    <row r="295" spans="2:65" s="1" customFormat="1" ht="16.5" customHeight="1">
      <c r="B295" s="33"/>
      <c r="C295" s="173" t="s">
        <v>393</v>
      </c>
      <c r="D295" s="173" t="s">
        <v>135</v>
      </c>
      <c r="E295" s="174" t="s">
        <v>394</v>
      </c>
      <c r="F295" s="175" t="s">
        <v>395</v>
      </c>
      <c r="G295" s="176" t="s">
        <v>243</v>
      </c>
      <c r="H295" s="177">
        <v>1</v>
      </c>
      <c r="I295" s="178"/>
      <c r="J295" s="179">
        <f>ROUND(I295*H295,2)</f>
        <v>0</v>
      </c>
      <c r="K295" s="175" t="s">
        <v>139</v>
      </c>
      <c r="L295" s="37"/>
      <c r="M295" s="180" t="s">
        <v>28</v>
      </c>
      <c r="N295" s="181" t="s">
        <v>45</v>
      </c>
      <c r="O295" s="59"/>
      <c r="P295" s="182">
        <f>O295*H295</f>
        <v>0</v>
      </c>
      <c r="Q295" s="182">
        <v>0</v>
      </c>
      <c r="R295" s="182">
        <f>Q295*H295</f>
        <v>0</v>
      </c>
      <c r="S295" s="182">
        <v>0</v>
      </c>
      <c r="T295" s="183">
        <f>S295*H295</f>
        <v>0</v>
      </c>
      <c r="AR295" s="16" t="s">
        <v>264</v>
      </c>
      <c r="AT295" s="16" t="s">
        <v>135</v>
      </c>
      <c r="AU295" s="16" t="s">
        <v>84</v>
      </c>
      <c r="AY295" s="16" t="s">
        <v>132</v>
      </c>
      <c r="BE295" s="184">
        <f>IF(N295="základní",J295,0)</f>
        <v>0</v>
      </c>
      <c r="BF295" s="184">
        <f>IF(N295="snížená",J295,0)</f>
        <v>0</v>
      </c>
      <c r="BG295" s="184">
        <f>IF(N295="zákl. přenesená",J295,0)</f>
        <v>0</v>
      </c>
      <c r="BH295" s="184">
        <f>IF(N295="sníž. přenesená",J295,0)</f>
        <v>0</v>
      </c>
      <c r="BI295" s="184">
        <f>IF(N295="nulová",J295,0)</f>
        <v>0</v>
      </c>
      <c r="BJ295" s="16" t="s">
        <v>82</v>
      </c>
      <c r="BK295" s="184">
        <f>ROUND(I295*H295,2)</f>
        <v>0</v>
      </c>
      <c r="BL295" s="16" t="s">
        <v>264</v>
      </c>
      <c r="BM295" s="16" t="s">
        <v>396</v>
      </c>
    </row>
    <row r="296" spans="2:65" s="1" customFormat="1" ht="11.25">
      <c r="B296" s="33"/>
      <c r="C296" s="34"/>
      <c r="D296" s="185" t="s">
        <v>142</v>
      </c>
      <c r="E296" s="34"/>
      <c r="F296" s="186" t="s">
        <v>397</v>
      </c>
      <c r="G296" s="34"/>
      <c r="H296" s="34"/>
      <c r="I296" s="102"/>
      <c r="J296" s="34"/>
      <c r="K296" s="34"/>
      <c r="L296" s="37"/>
      <c r="M296" s="187"/>
      <c r="N296" s="59"/>
      <c r="O296" s="59"/>
      <c r="P296" s="59"/>
      <c r="Q296" s="59"/>
      <c r="R296" s="59"/>
      <c r="S296" s="59"/>
      <c r="T296" s="60"/>
      <c r="AT296" s="16" t="s">
        <v>142</v>
      </c>
      <c r="AU296" s="16" t="s">
        <v>84</v>
      </c>
    </row>
    <row r="297" spans="2:65" s="11" customFormat="1" ht="11.25">
      <c r="B297" s="188"/>
      <c r="C297" s="189"/>
      <c r="D297" s="185" t="s">
        <v>144</v>
      </c>
      <c r="E297" s="190" t="s">
        <v>28</v>
      </c>
      <c r="F297" s="191" t="s">
        <v>392</v>
      </c>
      <c r="G297" s="189"/>
      <c r="H297" s="190" t="s">
        <v>28</v>
      </c>
      <c r="I297" s="192"/>
      <c r="J297" s="189"/>
      <c r="K297" s="189"/>
      <c r="L297" s="193"/>
      <c r="M297" s="194"/>
      <c r="N297" s="195"/>
      <c r="O297" s="195"/>
      <c r="P297" s="195"/>
      <c r="Q297" s="195"/>
      <c r="R297" s="195"/>
      <c r="S297" s="195"/>
      <c r="T297" s="196"/>
      <c r="AT297" s="197" t="s">
        <v>144</v>
      </c>
      <c r="AU297" s="197" t="s">
        <v>84</v>
      </c>
      <c r="AV297" s="11" t="s">
        <v>82</v>
      </c>
      <c r="AW297" s="11" t="s">
        <v>35</v>
      </c>
      <c r="AX297" s="11" t="s">
        <v>74</v>
      </c>
      <c r="AY297" s="197" t="s">
        <v>132</v>
      </c>
    </row>
    <row r="298" spans="2:65" s="12" customFormat="1" ht="11.25">
      <c r="B298" s="198"/>
      <c r="C298" s="199"/>
      <c r="D298" s="185" t="s">
        <v>144</v>
      </c>
      <c r="E298" s="200" t="s">
        <v>28</v>
      </c>
      <c r="F298" s="201" t="s">
        <v>82</v>
      </c>
      <c r="G298" s="199"/>
      <c r="H298" s="202">
        <v>1</v>
      </c>
      <c r="I298" s="203"/>
      <c r="J298" s="199"/>
      <c r="K298" s="199"/>
      <c r="L298" s="204"/>
      <c r="M298" s="205"/>
      <c r="N298" s="206"/>
      <c r="O298" s="206"/>
      <c r="P298" s="206"/>
      <c r="Q298" s="206"/>
      <c r="R298" s="206"/>
      <c r="S298" s="206"/>
      <c r="T298" s="207"/>
      <c r="AT298" s="208" t="s">
        <v>144</v>
      </c>
      <c r="AU298" s="208" t="s">
        <v>84</v>
      </c>
      <c r="AV298" s="12" t="s">
        <v>84</v>
      </c>
      <c r="AW298" s="12" t="s">
        <v>35</v>
      </c>
      <c r="AX298" s="12" t="s">
        <v>82</v>
      </c>
      <c r="AY298" s="208" t="s">
        <v>132</v>
      </c>
    </row>
    <row r="299" spans="2:65" s="1" customFormat="1" ht="16.5" customHeight="1">
      <c r="B299" s="33"/>
      <c r="C299" s="231" t="s">
        <v>398</v>
      </c>
      <c r="D299" s="231" t="s">
        <v>399</v>
      </c>
      <c r="E299" s="232" t="s">
        <v>400</v>
      </c>
      <c r="F299" s="233" t="s">
        <v>401</v>
      </c>
      <c r="G299" s="234" t="s">
        <v>243</v>
      </c>
      <c r="H299" s="235">
        <v>1</v>
      </c>
      <c r="I299" s="236"/>
      <c r="J299" s="237">
        <f>ROUND(I299*H299,2)</f>
        <v>0</v>
      </c>
      <c r="K299" s="233" t="s">
        <v>28</v>
      </c>
      <c r="L299" s="238"/>
      <c r="M299" s="239" t="s">
        <v>28</v>
      </c>
      <c r="N299" s="240" t="s">
        <v>45</v>
      </c>
      <c r="O299" s="59"/>
      <c r="P299" s="182">
        <f>O299*H299</f>
        <v>0</v>
      </c>
      <c r="Q299" s="182">
        <v>2.1999999999999999E-2</v>
      </c>
      <c r="R299" s="182">
        <f>Q299*H299</f>
        <v>2.1999999999999999E-2</v>
      </c>
      <c r="S299" s="182">
        <v>0</v>
      </c>
      <c r="T299" s="183">
        <f>S299*H299</f>
        <v>0</v>
      </c>
      <c r="AR299" s="16" t="s">
        <v>371</v>
      </c>
      <c r="AT299" s="16" t="s">
        <v>399</v>
      </c>
      <c r="AU299" s="16" t="s">
        <v>84</v>
      </c>
      <c r="AY299" s="16" t="s">
        <v>132</v>
      </c>
      <c r="BE299" s="184">
        <f>IF(N299="základní",J299,0)</f>
        <v>0</v>
      </c>
      <c r="BF299" s="184">
        <f>IF(N299="snížená",J299,0)</f>
        <v>0</v>
      </c>
      <c r="BG299" s="184">
        <f>IF(N299="zákl. přenesená",J299,0)</f>
        <v>0</v>
      </c>
      <c r="BH299" s="184">
        <f>IF(N299="sníž. přenesená",J299,0)</f>
        <v>0</v>
      </c>
      <c r="BI299" s="184">
        <f>IF(N299="nulová",J299,0)</f>
        <v>0</v>
      </c>
      <c r="BJ299" s="16" t="s">
        <v>82</v>
      </c>
      <c r="BK299" s="184">
        <f>ROUND(I299*H299,2)</f>
        <v>0</v>
      </c>
      <c r="BL299" s="16" t="s">
        <v>264</v>
      </c>
      <c r="BM299" s="16" t="s">
        <v>402</v>
      </c>
    </row>
    <row r="300" spans="2:65" s="1" customFormat="1" ht="11.25">
      <c r="B300" s="33"/>
      <c r="C300" s="34"/>
      <c r="D300" s="185" t="s">
        <v>142</v>
      </c>
      <c r="E300" s="34"/>
      <c r="F300" s="186" t="s">
        <v>403</v>
      </c>
      <c r="G300" s="34"/>
      <c r="H300" s="34"/>
      <c r="I300" s="102"/>
      <c r="J300" s="34"/>
      <c r="K300" s="34"/>
      <c r="L300" s="37"/>
      <c r="M300" s="187"/>
      <c r="N300" s="59"/>
      <c r="O300" s="59"/>
      <c r="P300" s="59"/>
      <c r="Q300" s="59"/>
      <c r="R300" s="59"/>
      <c r="S300" s="59"/>
      <c r="T300" s="60"/>
      <c r="AT300" s="16" t="s">
        <v>142</v>
      </c>
      <c r="AU300" s="16" t="s">
        <v>84</v>
      </c>
    </row>
    <row r="301" spans="2:65" s="11" customFormat="1" ht="11.25">
      <c r="B301" s="188"/>
      <c r="C301" s="189"/>
      <c r="D301" s="185" t="s">
        <v>144</v>
      </c>
      <c r="E301" s="190" t="s">
        <v>28</v>
      </c>
      <c r="F301" s="191" t="s">
        <v>404</v>
      </c>
      <c r="G301" s="189"/>
      <c r="H301" s="190" t="s">
        <v>28</v>
      </c>
      <c r="I301" s="192"/>
      <c r="J301" s="189"/>
      <c r="K301" s="189"/>
      <c r="L301" s="193"/>
      <c r="M301" s="194"/>
      <c r="N301" s="195"/>
      <c r="O301" s="195"/>
      <c r="P301" s="195"/>
      <c r="Q301" s="195"/>
      <c r="R301" s="195"/>
      <c r="S301" s="195"/>
      <c r="T301" s="196"/>
      <c r="AT301" s="197" t="s">
        <v>144</v>
      </c>
      <c r="AU301" s="197" t="s">
        <v>84</v>
      </c>
      <c r="AV301" s="11" t="s">
        <v>82</v>
      </c>
      <c r="AW301" s="11" t="s">
        <v>35</v>
      </c>
      <c r="AX301" s="11" t="s">
        <v>74</v>
      </c>
      <c r="AY301" s="197" t="s">
        <v>132</v>
      </c>
    </row>
    <row r="302" spans="2:65" s="12" customFormat="1" ht="11.25">
      <c r="B302" s="198"/>
      <c r="C302" s="199"/>
      <c r="D302" s="185" t="s">
        <v>144</v>
      </c>
      <c r="E302" s="200" t="s">
        <v>28</v>
      </c>
      <c r="F302" s="201" t="s">
        <v>82</v>
      </c>
      <c r="G302" s="199"/>
      <c r="H302" s="202">
        <v>1</v>
      </c>
      <c r="I302" s="203"/>
      <c r="J302" s="199"/>
      <c r="K302" s="199"/>
      <c r="L302" s="204"/>
      <c r="M302" s="205"/>
      <c r="N302" s="206"/>
      <c r="O302" s="206"/>
      <c r="P302" s="206"/>
      <c r="Q302" s="206"/>
      <c r="R302" s="206"/>
      <c r="S302" s="206"/>
      <c r="T302" s="207"/>
      <c r="AT302" s="208" t="s">
        <v>144</v>
      </c>
      <c r="AU302" s="208" t="s">
        <v>84</v>
      </c>
      <c r="AV302" s="12" t="s">
        <v>84</v>
      </c>
      <c r="AW302" s="12" t="s">
        <v>35</v>
      </c>
      <c r="AX302" s="12" t="s">
        <v>82</v>
      </c>
      <c r="AY302" s="208" t="s">
        <v>132</v>
      </c>
    </row>
    <row r="303" spans="2:65" s="1" customFormat="1" ht="22.5" customHeight="1">
      <c r="B303" s="33"/>
      <c r="C303" s="231" t="s">
        <v>405</v>
      </c>
      <c r="D303" s="231" t="s">
        <v>399</v>
      </c>
      <c r="E303" s="232" t="s">
        <v>406</v>
      </c>
      <c r="F303" s="233" t="s">
        <v>407</v>
      </c>
      <c r="G303" s="234" t="s">
        <v>243</v>
      </c>
      <c r="H303" s="235">
        <v>1</v>
      </c>
      <c r="I303" s="236"/>
      <c r="J303" s="237">
        <f>ROUND(I303*H303,2)</f>
        <v>0</v>
      </c>
      <c r="K303" s="233" t="s">
        <v>28</v>
      </c>
      <c r="L303" s="238"/>
      <c r="M303" s="239" t="s">
        <v>28</v>
      </c>
      <c r="N303" s="240" t="s">
        <v>45</v>
      </c>
      <c r="O303" s="59"/>
      <c r="P303" s="182">
        <f>O303*H303</f>
        <v>0</v>
      </c>
      <c r="Q303" s="182">
        <v>1.2E-2</v>
      </c>
      <c r="R303" s="182">
        <f>Q303*H303</f>
        <v>1.2E-2</v>
      </c>
      <c r="S303" s="182">
        <v>0</v>
      </c>
      <c r="T303" s="183">
        <f>S303*H303</f>
        <v>0</v>
      </c>
      <c r="AR303" s="16" t="s">
        <v>371</v>
      </c>
      <c r="AT303" s="16" t="s">
        <v>399</v>
      </c>
      <c r="AU303" s="16" t="s">
        <v>84</v>
      </c>
      <c r="AY303" s="16" t="s">
        <v>132</v>
      </c>
      <c r="BE303" s="184">
        <f>IF(N303="základní",J303,0)</f>
        <v>0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16" t="s">
        <v>82</v>
      </c>
      <c r="BK303" s="184">
        <f>ROUND(I303*H303,2)</f>
        <v>0</v>
      </c>
      <c r="BL303" s="16" t="s">
        <v>264</v>
      </c>
      <c r="BM303" s="16" t="s">
        <v>408</v>
      </c>
    </row>
    <row r="304" spans="2:65" s="1" customFormat="1" ht="19.5">
      <c r="B304" s="33"/>
      <c r="C304" s="34"/>
      <c r="D304" s="185" t="s">
        <v>142</v>
      </c>
      <c r="E304" s="34"/>
      <c r="F304" s="186" t="s">
        <v>407</v>
      </c>
      <c r="G304" s="34"/>
      <c r="H304" s="34"/>
      <c r="I304" s="102"/>
      <c r="J304" s="34"/>
      <c r="K304" s="34"/>
      <c r="L304" s="37"/>
      <c r="M304" s="187"/>
      <c r="N304" s="59"/>
      <c r="O304" s="59"/>
      <c r="P304" s="59"/>
      <c r="Q304" s="59"/>
      <c r="R304" s="59"/>
      <c r="S304" s="59"/>
      <c r="T304" s="60"/>
      <c r="AT304" s="16" t="s">
        <v>142</v>
      </c>
      <c r="AU304" s="16" t="s">
        <v>84</v>
      </c>
    </row>
    <row r="305" spans="2:65" s="11" customFormat="1" ht="11.25">
      <c r="B305" s="188"/>
      <c r="C305" s="189"/>
      <c r="D305" s="185" t="s">
        <v>144</v>
      </c>
      <c r="E305" s="190" t="s">
        <v>28</v>
      </c>
      <c r="F305" s="191" t="s">
        <v>409</v>
      </c>
      <c r="G305" s="189"/>
      <c r="H305" s="190" t="s">
        <v>28</v>
      </c>
      <c r="I305" s="192"/>
      <c r="J305" s="189"/>
      <c r="K305" s="189"/>
      <c r="L305" s="193"/>
      <c r="M305" s="194"/>
      <c r="N305" s="195"/>
      <c r="O305" s="195"/>
      <c r="P305" s="195"/>
      <c r="Q305" s="195"/>
      <c r="R305" s="195"/>
      <c r="S305" s="195"/>
      <c r="T305" s="196"/>
      <c r="AT305" s="197" t="s">
        <v>144</v>
      </c>
      <c r="AU305" s="197" t="s">
        <v>84</v>
      </c>
      <c r="AV305" s="11" t="s">
        <v>82</v>
      </c>
      <c r="AW305" s="11" t="s">
        <v>35</v>
      </c>
      <c r="AX305" s="11" t="s">
        <v>74</v>
      </c>
      <c r="AY305" s="197" t="s">
        <v>132</v>
      </c>
    </row>
    <row r="306" spans="2:65" s="12" customFormat="1" ht="11.25">
      <c r="B306" s="198"/>
      <c r="C306" s="199"/>
      <c r="D306" s="185" t="s">
        <v>144</v>
      </c>
      <c r="E306" s="200" t="s">
        <v>28</v>
      </c>
      <c r="F306" s="201" t="s">
        <v>82</v>
      </c>
      <c r="G306" s="199"/>
      <c r="H306" s="202">
        <v>1</v>
      </c>
      <c r="I306" s="203"/>
      <c r="J306" s="199"/>
      <c r="K306" s="199"/>
      <c r="L306" s="204"/>
      <c r="M306" s="205"/>
      <c r="N306" s="206"/>
      <c r="O306" s="206"/>
      <c r="P306" s="206"/>
      <c r="Q306" s="206"/>
      <c r="R306" s="206"/>
      <c r="S306" s="206"/>
      <c r="T306" s="207"/>
      <c r="AT306" s="208" t="s">
        <v>144</v>
      </c>
      <c r="AU306" s="208" t="s">
        <v>84</v>
      </c>
      <c r="AV306" s="12" t="s">
        <v>84</v>
      </c>
      <c r="AW306" s="12" t="s">
        <v>35</v>
      </c>
      <c r="AX306" s="12" t="s">
        <v>82</v>
      </c>
      <c r="AY306" s="208" t="s">
        <v>132</v>
      </c>
    </row>
    <row r="307" spans="2:65" s="1" customFormat="1" ht="16.5" customHeight="1">
      <c r="B307" s="33"/>
      <c r="C307" s="173" t="s">
        <v>410</v>
      </c>
      <c r="D307" s="173" t="s">
        <v>135</v>
      </c>
      <c r="E307" s="174" t="s">
        <v>411</v>
      </c>
      <c r="F307" s="175" t="s">
        <v>412</v>
      </c>
      <c r="G307" s="176" t="s">
        <v>234</v>
      </c>
      <c r="H307" s="177">
        <v>3.2</v>
      </c>
      <c r="I307" s="178"/>
      <c r="J307" s="179">
        <f>ROUND(I307*H307,2)</f>
        <v>0</v>
      </c>
      <c r="K307" s="175" t="s">
        <v>28</v>
      </c>
      <c r="L307" s="37"/>
      <c r="M307" s="180" t="s">
        <v>28</v>
      </c>
      <c r="N307" s="181" t="s">
        <v>45</v>
      </c>
      <c r="O307" s="59"/>
      <c r="P307" s="182">
        <f>O307*H307</f>
        <v>0</v>
      </c>
      <c r="Q307" s="182">
        <v>0</v>
      </c>
      <c r="R307" s="182">
        <f>Q307*H307</f>
        <v>0</v>
      </c>
      <c r="S307" s="182">
        <v>0</v>
      </c>
      <c r="T307" s="183">
        <f>S307*H307</f>
        <v>0</v>
      </c>
      <c r="AR307" s="16" t="s">
        <v>264</v>
      </c>
      <c r="AT307" s="16" t="s">
        <v>135</v>
      </c>
      <c r="AU307" s="16" t="s">
        <v>84</v>
      </c>
      <c r="AY307" s="16" t="s">
        <v>132</v>
      </c>
      <c r="BE307" s="184">
        <f>IF(N307="základní",J307,0)</f>
        <v>0</v>
      </c>
      <c r="BF307" s="184">
        <f>IF(N307="snížená",J307,0)</f>
        <v>0</v>
      </c>
      <c r="BG307" s="184">
        <f>IF(N307="zákl. přenesená",J307,0)</f>
        <v>0</v>
      </c>
      <c r="BH307" s="184">
        <f>IF(N307="sníž. přenesená",J307,0)</f>
        <v>0</v>
      </c>
      <c r="BI307" s="184">
        <f>IF(N307="nulová",J307,0)</f>
        <v>0</v>
      </c>
      <c r="BJ307" s="16" t="s">
        <v>82</v>
      </c>
      <c r="BK307" s="184">
        <f>ROUND(I307*H307,2)</f>
        <v>0</v>
      </c>
      <c r="BL307" s="16" t="s">
        <v>264</v>
      </c>
      <c r="BM307" s="16" t="s">
        <v>413</v>
      </c>
    </row>
    <row r="308" spans="2:65" s="1" customFormat="1" ht="11.25">
      <c r="B308" s="33"/>
      <c r="C308" s="34"/>
      <c r="D308" s="185" t="s">
        <v>142</v>
      </c>
      <c r="E308" s="34"/>
      <c r="F308" s="186" t="s">
        <v>412</v>
      </c>
      <c r="G308" s="34"/>
      <c r="H308" s="34"/>
      <c r="I308" s="102"/>
      <c r="J308" s="34"/>
      <c r="K308" s="34"/>
      <c r="L308" s="37"/>
      <c r="M308" s="187"/>
      <c r="N308" s="59"/>
      <c r="O308" s="59"/>
      <c r="P308" s="59"/>
      <c r="Q308" s="59"/>
      <c r="R308" s="59"/>
      <c r="S308" s="59"/>
      <c r="T308" s="60"/>
      <c r="AT308" s="16" t="s">
        <v>142</v>
      </c>
      <c r="AU308" s="16" t="s">
        <v>84</v>
      </c>
    </row>
    <row r="309" spans="2:65" s="1" customFormat="1" ht="16.5" customHeight="1">
      <c r="B309" s="33"/>
      <c r="C309" s="173" t="s">
        <v>414</v>
      </c>
      <c r="D309" s="173" t="s">
        <v>135</v>
      </c>
      <c r="E309" s="174" t="s">
        <v>415</v>
      </c>
      <c r="F309" s="175" t="s">
        <v>416</v>
      </c>
      <c r="G309" s="176" t="s">
        <v>234</v>
      </c>
      <c r="H309" s="177">
        <v>1.6</v>
      </c>
      <c r="I309" s="178"/>
      <c r="J309" s="179">
        <f>ROUND(I309*H309,2)</f>
        <v>0</v>
      </c>
      <c r="K309" s="175" t="s">
        <v>28</v>
      </c>
      <c r="L309" s="37"/>
      <c r="M309" s="180" t="s">
        <v>28</v>
      </c>
      <c r="N309" s="181" t="s">
        <v>45</v>
      </c>
      <c r="O309" s="59"/>
      <c r="P309" s="182">
        <f>O309*H309</f>
        <v>0</v>
      </c>
      <c r="Q309" s="182">
        <v>0</v>
      </c>
      <c r="R309" s="182">
        <f>Q309*H309</f>
        <v>0</v>
      </c>
      <c r="S309" s="182">
        <v>0</v>
      </c>
      <c r="T309" s="183">
        <f>S309*H309</f>
        <v>0</v>
      </c>
      <c r="AR309" s="16" t="s">
        <v>264</v>
      </c>
      <c r="AT309" s="16" t="s">
        <v>135</v>
      </c>
      <c r="AU309" s="16" t="s">
        <v>84</v>
      </c>
      <c r="AY309" s="16" t="s">
        <v>132</v>
      </c>
      <c r="BE309" s="184">
        <f>IF(N309="základní",J309,0)</f>
        <v>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16" t="s">
        <v>82</v>
      </c>
      <c r="BK309" s="184">
        <f>ROUND(I309*H309,2)</f>
        <v>0</v>
      </c>
      <c r="BL309" s="16" t="s">
        <v>264</v>
      </c>
      <c r="BM309" s="16" t="s">
        <v>417</v>
      </c>
    </row>
    <row r="310" spans="2:65" s="1" customFormat="1" ht="11.25">
      <c r="B310" s="33"/>
      <c r="C310" s="34"/>
      <c r="D310" s="185" t="s">
        <v>142</v>
      </c>
      <c r="E310" s="34"/>
      <c r="F310" s="186" t="s">
        <v>416</v>
      </c>
      <c r="G310" s="34"/>
      <c r="H310" s="34"/>
      <c r="I310" s="102"/>
      <c r="J310" s="34"/>
      <c r="K310" s="34"/>
      <c r="L310" s="37"/>
      <c r="M310" s="187"/>
      <c r="N310" s="59"/>
      <c r="O310" s="59"/>
      <c r="P310" s="59"/>
      <c r="Q310" s="59"/>
      <c r="R310" s="59"/>
      <c r="S310" s="59"/>
      <c r="T310" s="60"/>
      <c r="AT310" s="16" t="s">
        <v>142</v>
      </c>
      <c r="AU310" s="16" t="s">
        <v>84</v>
      </c>
    </row>
    <row r="311" spans="2:65" s="1" customFormat="1" ht="16.5" customHeight="1">
      <c r="B311" s="33"/>
      <c r="C311" s="173" t="s">
        <v>418</v>
      </c>
      <c r="D311" s="173" t="s">
        <v>135</v>
      </c>
      <c r="E311" s="174" t="s">
        <v>419</v>
      </c>
      <c r="F311" s="175" t="s">
        <v>420</v>
      </c>
      <c r="G311" s="176" t="s">
        <v>356</v>
      </c>
      <c r="H311" s="177">
        <v>3.4000000000000002E-2</v>
      </c>
      <c r="I311" s="178"/>
      <c r="J311" s="179">
        <f>ROUND(I311*H311,2)</f>
        <v>0</v>
      </c>
      <c r="K311" s="175" t="s">
        <v>139</v>
      </c>
      <c r="L311" s="37"/>
      <c r="M311" s="180" t="s">
        <v>28</v>
      </c>
      <c r="N311" s="181" t="s">
        <v>45</v>
      </c>
      <c r="O311" s="59"/>
      <c r="P311" s="182">
        <f>O311*H311</f>
        <v>0</v>
      </c>
      <c r="Q311" s="182">
        <v>0</v>
      </c>
      <c r="R311" s="182">
        <f>Q311*H311</f>
        <v>0</v>
      </c>
      <c r="S311" s="182">
        <v>0</v>
      </c>
      <c r="T311" s="183">
        <f>S311*H311</f>
        <v>0</v>
      </c>
      <c r="AR311" s="16" t="s">
        <v>264</v>
      </c>
      <c r="AT311" s="16" t="s">
        <v>135</v>
      </c>
      <c r="AU311" s="16" t="s">
        <v>84</v>
      </c>
      <c r="AY311" s="16" t="s">
        <v>132</v>
      </c>
      <c r="BE311" s="184">
        <f>IF(N311="základní",J311,0)</f>
        <v>0</v>
      </c>
      <c r="BF311" s="184">
        <f>IF(N311="snížená",J311,0)</f>
        <v>0</v>
      </c>
      <c r="BG311" s="184">
        <f>IF(N311="zákl. přenesená",J311,0)</f>
        <v>0</v>
      </c>
      <c r="BH311" s="184">
        <f>IF(N311="sníž. přenesená",J311,0)</f>
        <v>0</v>
      </c>
      <c r="BI311" s="184">
        <f>IF(N311="nulová",J311,0)</f>
        <v>0</v>
      </c>
      <c r="BJ311" s="16" t="s">
        <v>82</v>
      </c>
      <c r="BK311" s="184">
        <f>ROUND(I311*H311,2)</f>
        <v>0</v>
      </c>
      <c r="BL311" s="16" t="s">
        <v>264</v>
      </c>
      <c r="BM311" s="16" t="s">
        <v>421</v>
      </c>
    </row>
    <row r="312" spans="2:65" s="1" customFormat="1" ht="19.5">
      <c r="B312" s="33"/>
      <c r="C312" s="34"/>
      <c r="D312" s="185" t="s">
        <v>142</v>
      </c>
      <c r="E312" s="34"/>
      <c r="F312" s="186" t="s">
        <v>422</v>
      </c>
      <c r="G312" s="34"/>
      <c r="H312" s="34"/>
      <c r="I312" s="102"/>
      <c r="J312" s="34"/>
      <c r="K312" s="34"/>
      <c r="L312" s="37"/>
      <c r="M312" s="187"/>
      <c r="N312" s="59"/>
      <c r="O312" s="59"/>
      <c r="P312" s="59"/>
      <c r="Q312" s="59"/>
      <c r="R312" s="59"/>
      <c r="S312" s="59"/>
      <c r="T312" s="60"/>
      <c r="AT312" s="16" t="s">
        <v>142</v>
      </c>
      <c r="AU312" s="16" t="s">
        <v>84</v>
      </c>
    </row>
    <row r="313" spans="2:65" s="10" customFormat="1" ht="22.9" customHeight="1">
      <c r="B313" s="157"/>
      <c r="C313" s="158"/>
      <c r="D313" s="159" t="s">
        <v>73</v>
      </c>
      <c r="E313" s="171" t="s">
        <v>423</v>
      </c>
      <c r="F313" s="171" t="s">
        <v>424</v>
      </c>
      <c r="G313" s="158"/>
      <c r="H313" s="158"/>
      <c r="I313" s="161"/>
      <c r="J313" s="172">
        <f>BK313</f>
        <v>0</v>
      </c>
      <c r="K313" s="158"/>
      <c r="L313" s="163"/>
      <c r="M313" s="164"/>
      <c r="N313" s="165"/>
      <c r="O313" s="165"/>
      <c r="P313" s="166">
        <f>SUM(P314:P328)</f>
        <v>0</v>
      </c>
      <c r="Q313" s="165"/>
      <c r="R313" s="166">
        <f>SUM(R314:R328)</f>
        <v>3.5000000000000003E-2</v>
      </c>
      <c r="S313" s="165"/>
      <c r="T313" s="167">
        <f>SUM(T314:T328)</f>
        <v>0</v>
      </c>
      <c r="AR313" s="168" t="s">
        <v>84</v>
      </c>
      <c r="AT313" s="169" t="s">
        <v>73</v>
      </c>
      <c r="AU313" s="169" t="s">
        <v>82</v>
      </c>
      <c r="AY313" s="168" t="s">
        <v>132</v>
      </c>
      <c r="BK313" s="170">
        <f>SUM(BK314:BK328)</f>
        <v>0</v>
      </c>
    </row>
    <row r="314" spans="2:65" s="1" customFormat="1" ht="16.5" customHeight="1">
      <c r="B314" s="33"/>
      <c r="C314" s="173" t="s">
        <v>425</v>
      </c>
      <c r="D314" s="173" t="s">
        <v>135</v>
      </c>
      <c r="E314" s="174" t="s">
        <v>426</v>
      </c>
      <c r="F314" s="175" t="s">
        <v>427</v>
      </c>
      <c r="G314" s="176" t="s">
        <v>243</v>
      </c>
      <c r="H314" s="177">
        <v>1</v>
      </c>
      <c r="I314" s="178"/>
      <c r="J314" s="179">
        <f>ROUND(I314*H314,2)</f>
        <v>0</v>
      </c>
      <c r="K314" s="175" t="s">
        <v>139</v>
      </c>
      <c r="L314" s="37"/>
      <c r="M314" s="180" t="s">
        <v>28</v>
      </c>
      <c r="N314" s="181" t="s">
        <v>45</v>
      </c>
      <c r="O314" s="59"/>
      <c r="P314" s="182">
        <f>O314*H314</f>
        <v>0</v>
      </c>
      <c r="Q314" s="182">
        <v>0</v>
      </c>
      <c r="R314" s="182">
        <f>Q314*H314</f>
        <v>0</v>
      </c>
      <c r="S314" s="182">
        <v>0</v>
      </c>
      <c r="T314" s="183">
        <f>S314*H314</f>
        <v>0</v>
      </c>
      <c r="AR314" s="16" t="s">
        <v>264</v>
      </c>
      <c r="AT314" s="16" t="s">
        <v>135</v>
      </c>
      <c r="AU314" s="16" t="s">
        <v>84</v>
      </c>
      <c r="AY314" s="16" t="s">
        <v>132</v>
      </c>
      <c r="BE314" s="184">
        <f>IF(N314="základní",J314,0)</f>
        <v>0</v>
      </c>
      <c r="BF314" s="184">
        <f>IF(N314="snížená",J314,0)</f>
        <v>0</v>
      </c>
      <c r="BG314" s="184">
        <f>IF(N314="zákl. přenesená",J314,0)</f>
        <v>0</v>
      </c>
      <c r="BH314" s="184">
        <f>IF(N314="sníž. přenesená",J314,0)</f>
        <v>0</v>
      </c>
      <c r="BI314" s="184">
        <f>IF(N314="nulová",J314,0)</f>
        <v>0</v>
      </c>
      <c r="BJ314" s="16" t="s">
        <v>82</v>
      </c>
      <c r="BK314" s="184">
        <f>ROUND(I314*H314,2)</f>
        <v>0</v>
      </c>
      <c r="BL314" s="16" t="s">
        <v>264</v>
      </c>
      <c r="BM314" s="16" t="s">
        <v>428</v>
      </c>
    </row>
    <row r="315" spans="2:65" s="1" customFormat="1" ht="11.25">
      <c r="B315" s="33"/>
      <c r="C315" s="34"/>
      <c r="D315" s="185" t="s">
        <v>142</v>
      </c>
      <c r="E315" s="34"/>
      <c r="F315" s="186" t="s">
        <v>429</v>
      </c>
      <c r="G315" s="34"/>
      <c r="H315" s="34"/>
      <c r="I315" s="102"/>
      <c r="J315" s="34"/>
      <c r="K315" s="34"/>
      <c r="L315" s="37"/>
      <c r="M315" s="187"/>
      <c r="N315" s="59"/>
      <c r="O315" s="59"/>
      <c r="P315" s="59"/>
      <c r="Q315" s="59"/>
      <c r="R315" s="59"/>
      <c r="S315" s="59"/>
      <c r="T315" s="60"/>
      <c r="AT315" s="16" t="s">
        <v>142</v>
      </c>
      <c r="AU315" s="16" t="s">
        <v>84</v>
      </c>
    </row>
    <row r="316" spans="2:65" s="11" customFormat="1" ht="11.25">
      <c r="B316" s="188"/>
      <c r="C316" s="189"/>
      <c r="D316" s="185" t="s">
        <v>144</v>
      </c>
      <c r="E316" s="190" t="s">
        <v>28</v>
      </c>
      <c r="F316" s="191" t="s">
        <v>430</v>
      </c>
      <c r="G316" s="189"/>
      <c r="H316" s="190" t="s">
        <v>28</v>
      </c>
      <c r="I316" s="192"/>
      <c r="J316" s="189"/>
      <c r="K316" s="189"/>
      <c r="L316" s="193"/>
      <c r="M316" s="194"/>
      <c r="N316" s="195"/>
      <c r="O316" s="195"/>
      <c r="P316" s="195"/>
      <c r="Q316" s="195"/>
      <c r="R316" s="195"/>
      <c r="S316" s="195"/>
      <c r="T316" s="196"/>
      <c r="AT316" s="197" t="s">
        <v>144</v>
      </c>
      <c r="AU316" s="197" t="s">
        <v>84</v>
      </c>
      <c r="AV316" s="11" t="s">
        <v>82</v>
      </c>
      <c r="AW316" s="11" t="s">
        <v>35</v>
      </c>
      <c r="AX316" s="11" t="s">
        <v>74</v>
      </c>
      <c r="AY316" s="197" t="s">
        <v>132</v>
      </c>
    </row>
    <row r="317" spans="2:65" s="12" customFormat="1" ht="11.25">
      <c r="B317" s="198"/>
      <c r="C317" s="199"/>
      <c r="D317" s="185" t="s">
        <v>144</v>
      </c>
      <c r="E317" s="200" t="s">
        <v>28</v>
      </c>
      <c r="F317" s="201" t="s">
        <v>82</v>
      </c>
      <c r="G317" s="199"/>
      <c r="H317" s="202">
        <v>1</v>
      </c>
      <c r="I317" s="203"/>
      <c r="J317" s="199"/>
      <c r="K317" s="199"/>
      <c r="L317" s="204"/>
      <c r="M317" s="205"/>
      <c r="N317" s="206"/>
      <c r="O317" s="206"/>
      <c r="P317" s="206"/>
      <c r="Q317" s="206"/>
      <c r="R317" s="206"/>
      <c r="S317" s="206"/>
      <c r="T317" s="207"/>
      <c r="AT317" s="208" t="s">
        <v>144</v>
      </c>
      <c r="AU317" s="208" t="s">
        <v>84</v>
      </c>
      <c r="AV317" s="12" t="s">
        <v>84</v>
      </c>
      <c r="AW317" s="12" t="s">
        <v>35</v>
      </c>
      <c r="AX317" s="12" t="s">
        <v>82</v>
      </c>
      <c r="AY317" s="208" t="s">
        <v>132</v>
      </c>
    </row>
    <row r="318" spans="2:65" s="1" customFormat="1" ht="33.75" customHeight="1">
      <c r="B318" s="33"/>
      <c r="C318" s="231" t="s">
        <v>431</v>
      </c>
      <c r="D318" s="231" t="s">
        <v>399</v>
      </c>
      <c r="E318" s="232" t="s">
        <v>432</v>
      </c>
      <c r="F318" s="233" t="s">
        <v>433</v>
      </c>
      <c r="G318" s="234" t="s">
        <v>28</v>
      </c>
      <c r="H318" s="235">
        <v>1</v>
      </c>
      <c r="I318" s="236"/>
      <c r="J318" s="237">
        <f>ROUND(I318*H318,2)</f>
        <v>0</v>
      </c>
      <c r="K318" s="233" t="s">
        <v>28</v>
      </c>
      <c r="L318" s="238"/>
      <c r="M318" s="239" t="s">
        <v>28</v>
      </c>
      <c r="N318" s="240" t="s">
        <v>45</v>
      </c>
      <c r="O318" s="59"/>
      <c r="P318" s="182">
        <f>O318*H318</f>
        <v>0</v>
      </c>
      <c r="Q318" s="182">
        <v>3.5000000000000003E-2</v>
      </c>
      <c r="R318" s="182">
        <f>Q318*H318</f>
        <v>3.5000000000000003E-2</v>
      </c>
      <c r="S318" s="182">
        <v>0</v>
      </c>
      <c r="T318" s="183">
        <f>S318*H318</f>
        <v>0</v>
      </c>
      <c r="AR318" s="16" t="s">
        <v>371</v>
      </c>
      <c r="AT318" s="16" t="s">
        <v>399</v>
      </c>
      <c r="AU318" s="16" t="s">
        <v>84</v>
      </c>
      <c r="AY318" s="16" t="s">
        <v>132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16" t="s">
        <v>82</v>
      </c>
      <c r="BK318" s="184">
        <f>ROUND(I318*H318,2)</f>
        <v>0</v>
      </c>
      <c r="BL318" s="16" t="s">
        <v>264</v>
      </c>
      <c r="BM318" s="16" t="s">
        <v>434</v>
      </c>
    </row>
    <row r="319" spans="2:65" s="1" customFormat="1" ht="29.25">
      <c r="B319" s="33"/>
      <c r="C319" s="34"/>
      <c r="D319" s="185" t="s">
        <v>142</v>
      </c>
      <c r="E319" s="34"/>
      <c r="F319" s="186" t="s">
        <v>435</v>
      </c>
      <c r="G319" s="34"/>
      <c r="H319" s="34"/>
      <c r="I319" s="102"/>
      <c r="J319" s="34"/>
      <c r="K319" s="34"/>
      <c r="L319" s="37"/>
      <c r="M319" s="187"/>
      <c r="N319" s="59"/>
      <c r="O319" s="59"/>
      <c r="P319" s="59"/>
      <c r="Q319" s="59"/>
      <c r="R319" s="59"/>
      <c r="S319" s="59"/>
      <c r="T319" s="60"/>
      <c r="AT319" s="16" t="s">
        <v>142</v>
      </c>
      <c r="AU319" s="16" t="s">
        <v>84</v>
      </c>
    </row>
    <row r="320" spans="2:65" s="11" customFormat="1" ht="11.25">
      <c r="B320" s="188"/>
      <c r="C320" s="189"/>
      <c r="D320" s="185" t="s">
        <v>144</v>
      </c>
      <c r="E320" s="190" t="s">
        <v>28</v>
      </c>
      <c r="F320" s="191" t="s">
        <v>436</v>
      </c>
      <c r="G320" s="189"/>
      <c r="H320" s="190" t="s">
        <v>28</v>
      </c>
      <c r="I320" s="192"/>
      <c r="J320" s="189"/>
      <c r="K320" s="189"/>
      <c r="L320" s="193"/>
      <c r="M320" s="194"/>
      <c r="N320" s="195"/>
      <c r="O320" s="195"/>
      <c r="P320" s="195"/>
      <c r="Q320" s="195"/>
      <c r="R320" s="195"/>
      <c r="S320" s="195"/>
      <c r="T320" s="196"/>
      <c r="AT320" s="197" t="s">
        <v>144</v>
      </c>
      <c r="AU320" s="197" t="s">
        <v>84</v>
      </c>
      <c r="AV320" s="11" t="s">
        <v>82</v>
      </c>
      <c r="AW320" s="11" t="s">
        <v>35</v>
      </c>
      <c r="AX320" s="11" t="s">
        <v>74</v>
      </c>
      <c r="AY320" s="197" t="s">
        <v>132</v>
      </c>
    </row>
    <row r="321" spans="2:65" s="11" customFormat="1" ht="11.25">
      <c r="B321" s="188"/>
      <c r="C321" s="189"/>
      <c r="D321" s="185" t="s">
        <v>144</v>
      </c>
      <c r="E321" s="190" t="s">
        <v>28</v>
      </c>
      <c r="F321" s="191" t="s">
        <v>437</v>
      </c>
      <c r="G321" s="189"/>
      <c r="H321" s="190" t="s">
        <v>28</v>
      </c>
      <c r="I321" s="192"/>
      <c r="J321" s="189"/>
      <c r="K321" s="189"/>
      <c r="L321" s="193"/>
      <c r="M321" s="194"/>
      <c r="N321" s="195"/>
      <c r="O321" s="195"/>
      <c r="P321" s="195"/>
      <c r="Q321" s="195"/>
      <c r="R321" s="195"/>
      <c r="S321" s="195"/>
      <c r="T321" s="196"/>
      <c r="AT321" s="197" t="s">
        <v>144</v>
      </c>
      <c r="AU321" s="197" t="s">
        <v>84</v>
      </c>
      <c r="AV321" s="11" t="s">
        <v>82</v>
      </c>
      <c r="AW321" s="11" t="s">
        <v>35</v>
      </c>
      <c r="AX321" s="11" t="s">
        <v>74</v>
      </c>
      <c r="AY321" s="197" t="s">
        <v>132</v>
      </c>
    </row>
    <row r="322" spans="2:65" s="11" customFormat="1" ht="11.25">
      <c r="B322" s="188"/>
      <c r="C322" s="189"/>
      <c r="D322" s="185" t="s">
        <v>144</v>
      </c>
      <c r="E322" s="190" t="s">
        <v>28</v>
      </c>
      <c r="F322" s="191" t="s">
        <v>438</v>
      </c>
      <c r="G322" s="189"/>
      <c r="H322" s="190" t="s">
        <v>28</v>
      </c>
      <c r="I322" s="192"/>
      <c r="J322" s="189"/>
      <c r="K322" s="189"/>
      <c r="L322" s="193"/>
      <c r="M322" s="194"/>
      <c r="N322" s="195"/>
      <c r="O322" s="195"/>
      <c r="P322" s="195"/>
      <c r="Q322" s="195"/>
      <c r="R322" s="195"/>
      <c r="S322" s="195"/>
      <c r="T322" s="196"/>
      <c r="AT322" s="197" t="s">
        <v>144</v>
      </c>
      <c r="AU322" s="197" t="s">
        <v>84</v>
      </c>
      <c r="AV322" s="11" t="s">
        <v>82</v>
      </c>
      <c r="AW322" s="11" t="s">
        <v>35</v>
      </c>
      <c r="AX322" s="11" t="s">
        <v>74</v>
      </c>
      <c r="AY322" s="197" t="s">
        <v>132</v>
      </c>
    </row>
    <row r="323" spans="2:65" s="11" customFormat="1" ht="11.25">
      <c r="B323" s="188"/>
      <c r="C323" s="189"/>
      <c r="D323" s="185" t="s">
        <v>144</v>
      </c>
      <c r="E323" s="190" t="s">
        <v>28</v>
      </c>
      <c r="F323" s="191" t="s">
        <v>439</v>
      </c>
      <c r="G323" s="189"/>
      <c r="H323" s="190" t="s">
        <v>28</v>
      </c>
      <c r="I323" s="192"/>
      <c r="J323" s="189"/>
      <c r="K323" s="189"/>
      <c r="L323" s="193"/>
      <c r="M323" s="194"/>
      <c r="N323" s="195"/>
      <c r="O323" s="195"/>
      <c r="P323" s="195"/>
      <c r="Q323" s="195"/>
      <c r="R323" s="195"/>
      <c r="S323" s="195"/>
      <c r="T323" s="196"/>
      <c r="AT323" s="197" t="s">
        <v>144</v>
      </c>
      <c r="AU323" s="197" t="s">
        <v>84</v>
      </c>
      <c r="AV323" s="11" t="s">
        <v>82</v>
      </c>
      <c r="AW323" s="11" t="s">
        <v>35</v>
      </c>
      <c r="AX323" s="11" t="s">
        <v>74</v>
      </c>
      <c r="AY323" s="197" t="s">
        <v>132</v>
      </c>
    </row>
    <row r="324" spans="2:65" s="12" customFormat="1" ht="11.25">
      <c r="B324" s="198"/>
      <c r="C324" s="199"/>
      <c r="D324" s="185" t="s">
        <v>144</v>
      </c>
      <c r="E324" s="200" t="s">
        <v>28</v>
      </c>
      <c r="F324" s="201" t="s">
        <v>82</v>
      </c>
      <c r="G324" s="199"/>
      <c r="H324" s="202">
        <v>1</v>
      </c>
      <c r="I324" s="203"/>
      <c r="J324" s="199"/>
      <c r="K324" s="199"/>
      <c r="L324" s="204"/>
      <c r="M324" s="205"/>
      <c r="N324" s="206"/>
      <c r="O324" s="206"/>
      <c r="P324" s="206"/>
      <c r="Q324" s="206"/>
      <c r="R324" s="206"/>
      <c r="S324" s="206"/>
      <c r="T324" s="207"/>
      <c r="AT324" s="208" t="s">
        <v>144</v>
      </c>
      <c r="AU324" s="208" t="s">
        <v>84</v>
      </c>
      <c r="AV324" s="12" t="s">
        <v>84</v>
      </c>
      <c r="AW324" s="12" t="s">
        <v>35</v>
      </c>
      <c r="AX324" s="12" t="s">
        <v>82</v>
      </c>
      <c r="AY324" s="208" t="s">
        <v>132</v>
      </c>
    </row>
    <row r="325" spans="2:65" s="11" customFormat="1" ht="11.25">
      <c r="B325" s="188"/>
      <c r="C325" s="189"/>
      <c r="D325" s="185" t="s">
        <v>144</v>
      </c>
      <c r="E325" s="190" t="s">
        <v>28</v>
      </c>
      <c r="F325" s="191" t="s">
        <v>38</v>
      </c>
      <c r="G325" s="189"/>
      <c r="H325" s="190" t="s">
        <v>28</v>
      </c>
      <c r="I325" s="192"/>
      <c r="J325" s="189"/>
      <c r="K325" s="189"/>
      <c r="L325" s="193"/>
      <c r="M325" s="194"/>
      <c r="N325" s="195"/>
      <c r="O325" s="195"/>
      <c r="P325" s="195"/>
      <c r="Q325" s="195"/>
      <c r="R325" s="195"/>
      <c r="S325" s="195"/>
      <c r="T325" s="196"/>
      <c r="AT325" s="197" t="s">
        <v>144</v>
      </c>
      <c r="AU325" s="197" t="s">
        <v>84</v>
      </c>
      <c r="AV325" s="11" t="s">
        <v>82</v>
      </c>
      <c r="AW325" s="11" t="s">
        <v>35</v>
      </c>
      <c r="AX325" s="11" t="s">
        <v>74</v>
      </c>
      <c r="AY325" s="197" t="s">
        <v>132</v>
      </c>
    </row>
    <row r="326" spans="2:65" s="11" customFormat="1" ht="11.25">
      <c r="B326" s="188"/>
      <c r="C326" s="189"/>
      <c r="D326" s="185" t="s">
        <v>144</v>
      </c>
      <c r="E326" s="190" t="s">
        <v>28</v>
      </c>
      <c r="F326" s="191" t="s">
        <v>440</v>
      </c>
      <c r="G326" s="189"/>
      <c r="H326" s="190" t="s">
        <v>28</v>
      </c>
      <c r="I326" s="192"/>
      <c r="J326" s="189"/>
      <c r="K326" s="189"/>
      <c r="L326" s="193"/>
      <c r="M326" s="194"/>
      <c r="N326" s="195"/>
      <c r="O326" s="195"/>
      <c r="P326" s="195"/>
      <c r="Q326" s="195"/>
      <c r="R326" s="195"/>
      <c r="S326" s="195"/>
      <c r="T326" s="196"/>
      <c r="AT326" s="197" t="s">
        <v>144</v>
      </c>
      <c r="AU326" s="197" t="s">
        <v>84</v>
      </c>
      <c r="AV326" s="11" t="s">
        <v>82</v>
      </c>
      <c r="AW326" s="11" t="s">
        <v>35</v>
      </c>
      <c r="AX326" s="11" t="s">
        <v>74</v>
      </c>
      <c r="AY326" s="197" t="s">
        <v>132</v>
      </c>
    </row>
    <row r="327" spans="2:65" s="1" customFormat="1" ht="16.5" customHeight="1">
      <c r="B327" s="33"/>
      <c r="C327" s="173" t="s">
        <v>441</v>
      </c>
      <c r="D327" s="173" t="s">
        <v>135</v>
      </c>
      <c r="E327" s="174" t="s">
        <v>442</v>
      </c>
      <c r="F327" s="175" t="s">
        <v>443</v>
      </c>
      <c r="G327" s="176" t="s">
        <v>356</v>
      </c>
      <c r="H327" s="177">
        <v>3.5000000000000003E-2</v>
      </c>
      <c r="I327" s="178"/>
      <c r="J327" s="179">
        <f>ROUND(I327*H327,2)</f>
        <v>0</v>
      </c>
      <c r="K327" s="175" t="s">
        <v>139</v>
      </c>
      <c r="L327" s="37"/>
      <c r="M327" s="180" t="s">
        <v>28</v>
      </c>
      <c r="N327" s="181" t="s">
        <v>45</v>
      </c>
      <c r="O327" s="59"/>
      <c r="P327" s="182">
        <f>O327*H327</f>
        <v>0</v>
      </c>
      <c r="Q327" s="182">
        <v>0</v>
      </c>
      <c r="R327" s="182">
        <f>Q327*H327</f>
        <v>0</v>
      </c>
      <c r="S327" s="182">
        <v>0</v>
      </c>
      <c r="T327" s="183">
        <f>S327*H327</f>
        <v>0</v>
      </c>
      <c r="AR327" s="16" t="s">
        <v>264</v>
      </c>
      <c r="AT327" s="16" t="s">
        <v>135</v>
      </c>
      <c r="AU327" s="16" t="s">
        <v>84</v>
      </c>
      <c r="AY327" s="16" t="s">
        <v>132</v>
      </c>
      <c r="BE327" s="184">
        <f>IF(N327="základní",J327,0)</f>
        <v>0</v>
      </c>
      <c r="BF327" s="184">
        <f>IF(N327="snížená",J327,0)</f>
        <v>0</v>
      </c>
      <c r="BG327" s="184">
        <f>IF(N327="zákl. přenesená",J327,0)</f>
        <v>0</v>
      </c>
      <c r="BH327" s="184">
        <f>IF(N327="sníž. přenesená",J327,0)</f>
        <v>0</v>
      </c>
      <c r="BI327" s="184">
        <f>IF(N327="nulová",J327,0)</f>
        <v>0</v>
      </c>
      <c r="BJ327" s="16" t="s">
        <v>82</v>
      </c>
      <c r="BK327" s="184">
        <f>ROUND(I327*H327,2)</f>
        <v>0</v>
      </c>
      <c r="BL327" s="16" t="s">
        <v>264</v>
      </c>
      <c r="BM327" s="16" t="s">
        <v>444</v>
      </c>
    </row>
    <row r="328" spans="2:65" s="1" customFormat="1" ht="19.5">
      <c r="B328" s="33"/>
      <c r="C328" s="34"/>
      <c r="D328" s="185" t="s">
        <v>142</v>
      </c>
      <c r="E328" s="34"/>
      <c r="F328" s="186" t="s">
        <v>445</v>
      </c>
      <c r="G328" s="34"/>
      <c r="H328" s="34"/>
      <c r="I328" s="102"/>
      <c r="J328" s="34"/>
      <c r="K328" s="34"/>
      <c r="L328" s="37"/>
      <c r="M328" s="187"/>
      <c r="N328" s="59"/>
      <c r="O328" s="59"/>
      <c r="P328" s="59"/>
      <c r="Q328" s="59"/>
      <c r="R328" s="59"/>
      <c r="S328" s="59"/>
      <c r="T328" s="60"/>
      <c r="AT328" s="16" t="s">
        <v>142</v>
      </c>
      <c r="AU328" s="16" t="s">
        <v>84</v>
      </c>
    </row>
    <row r="329" spans="2:65" s="10" customFormat="1" ht="22.9" customHeight="1">
      <c r="B329" s="157"/>
      <c r="C329" s="158"/>
      <c r="D329" s="159" t="s">
        <v>73</v>
      </c>
      <c r="E329" s="171" t="s">
        <v>446</v>
      </c>
      <c r="F329" s="171" t="s">
        <v>447</v>
      </c>
      <c r="G329" s="158"/>
      <c r="H329" s="158"/>
      <c r="I329" s="161"/>
      <c r="J329" s="172">
        <f>BK329</f>
        <v>0</v>
      </c>
      <c r="K329" s="158"/>
      <c r="L329" s="163"/>
      <c r="M329" s="164"/>
      <c r="N329" s="165"/>
      <c r="O329" s="165"/>
      <c r="P329" s="166">
        <f>SUM(P330:P380)</f>
        <v>0</v>
      </c>
      <c r="Q329" s="165"/>
      <c r="R329" s="166">
        <f>SUM(R330:R380)</f>
        <v>1.2372299999999998</v>
      </c>
      <c r="S329" s="165"/>
      <c r="T329" s="167">
        <f>SUM(T330:T380)</f>
        <v>0</v>
      </c>
      <c r="AR329" s="168" t="s">
        <v>84</v>
      </c>
      <c r="AT329" s="169" t="s">
        <v>73</v>
      </c>
      <c r="AU329" s="169" t="s">
        <v>82</v>
      </c>
      <c r="AY329" s="168" t="s">
        <v>132</v>
      </c>
      <c r="BK329" s="170">
        <f>SUM(BK330:BK380)</f>
        <v>0</v>
      </c>
    </row>
    <row r="330" spans="2:65" s="1" customFormat="1" ht="16.5" customHeight="1">
      <c r="B330" s="33"/>
      <c r="C330" s="173" t="s">
        <v>448</v>
      </c>
      <c r="D330" s="173" t="s">
        <v>135</v>
      </c>
      <c r="E330" s="174" t="s">
        <v>449</v>
      </c>
      <c r="F330" s="175" t="s">
        <v>450</v>
      </c>
      <c r="G330" s="176" t="s">
        <v>138</v>
      </c>
      <c r="H330" s="177">
        <v>78</v>
      </c>
      <c r="I330" s="178"/>
      <c r="J330" s="179">
        <f>ROUND(I330*H330,2)</f>
        <v>0</v>
      </c>
      <c r="K330" s="175" t="s">
        <v>139</v>
      </c>
      <c r="L330" s="37"/>
      <c r="M330" s="180" t="s">
        <v>28</v>
      </c>
      <c r="N330" s="181" t="s">
        <v>45</v>
      </c>
      <c r="O330" s="59"/>
      <c r="P330" s="182">
        <f>O330*H330</f>
        <v>0</v>
      </c>
      <c r="Q330" s="182">
        <v>0</v>
      </c>
      <c r="R330" s="182">
        <f>Q330*H330</f>
        <v>0</v>
      </c>
      <c r="S330" s="182">
        <v>0</v>
      </c>
      <c r="T330" s="183">
        <f>S330*H330</f>
        <v>0</v>
      </c>
      <c r="AR330" s="16" t="s">
        <v>140</v>
      </c>
      <c r="AT330" s="16" t="s">
        <v>135</v>
      </c>
      <c r="AU330" s="16" t="s">
        <v>84</v>
      </c>
      <c r="AY330" s="16" t="s">
        <v>132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16" t="s">
        <v>82</v>
      </c>
      <c r="BK330" s="184">
        <f>ROUND(I330*H330,2)</f>
        <v>0</v>
      </c>
      <c r="BL330" s="16" t="s">
        <v>140</v>
      </c>
      <c r="BM330" s="16" t="s">
        <v>451</v>
      </c>
    </row>
    <row r="331" spans="2:65" s="1" customFormat="1" ht="11.25">
      <c r="B331" s="33"/>
      <c r="C331" s="34"/>
      <c r="D331" s="185" t="s">
        <v>142</v>
      </c>
      <c r="E331" s="34"/>
      <c r="F331" s="186" t="s">
        <v>452</v>
      </c>
      <c r="G331" s="34"/>
      <c r="H331" s="34"/>
      <c r="I331" s="102"/>
      <c r="J331" s="34"/>
      <c r="K331" s="34"/>
      <c r="L331" s="37"/>
      <c r="M331" s="187"/>
      <c r="N331" s="59"/>
      <c r="O331" s="59"/>
      <c r="P331" s="59"/>
      <c r="Q331" s="59"/>
      <c r="R331" s="59"/>
      <c r="S331" s="59"/>
      <c r="T331" s="60"/>
      <c r="AT331" s="16" t="s">
        <v>142</v>
      </c>
      <c r="AU331" s="16" t="s">
        <v>84</v>
      </c>
    </row>
    <row r="332" spans="2:65" s="11" customFormat="1" ht="11.25">
      <c r="B332" s="188"/>
      <c r="C332" s="189"/>
      <c r="D332" s="185" t="s">
        <v>144</v>
      </c>
      <c r="E332" s="190" t="s">
        <v>28</v>
      </c>
      <c r="F332" s="191" t="s">
        <v>453</v>
      </c>
      <c r="G332" s="189"/>
      <c r="H332" s="190" t="s">
        <v>28</v>
      </c>
      <c r="I332" s="192"/>
      <c r="J332" s="189"/>
      <c r="K332" s="189"/>
      <c r="L332" s="193"/>
      <c r="M332" s="194"/>
      <c r="N332" s="195"/>
      <c r="O332" s="195"/>
      <c r="P332" s="195"/>
      <c r="Q332" s="195"/>
      <c r="R332" s="195"/>
      <c r="S332" s="195"/>
      <c r="T332" s="196"/>
      <c r="AT332" s="197" t="s">
        <v>144</v>
      </c>
      <c r="AU332" s="197" t="s">
        <v>84</v>
      </c>
      <c r="AV332" s="11" t="s">
        <v>82</v>
      </c>
      <c r="AW332" s="11" t="s">
        <v>35</v>
      </c>
      <c r="AX332" s="11" t="s">
        <v>74</v>
      </c>
      <c r="AY332" s="197" t="s">
        <v>132</v>
      </c>
    </row>
    <row r="333" spans="2:65" s="12" customFormat="1" ht="11.25">
      <c r="B333" s="198"/>
      <c r="C333" s="199"/>
      <c r="D333" s="185" t="s">
        <v>144</v>
      </c>
      <c r="E333" s="200" t="s">
        <v>28</v>
      </c>
      <c r="F333" s="201" t="s">
        <v>261</v>
      </c>
      <c r="G333" s="199"/>
      <c r="H333" s="202">
        <v>76.694999999999993</v>
      </c>
      <c r="I333" s="203"/>
      <c r="J333" s="199"/>
      <c r="K333" s="199"/>
      <c r="L333" s="204"/>
      <c r="M333" s="205"/>
      <c r="N333" s="206"/>
      <c r="O333" s="206"/>
      <c r="P333" s="206"/>
      <c r="Q333" s="206"/>
      <c r="R333" s="206"/>
      <c r="S333" s="206"/>
      <c r="T333" s="207"/>
      <c r="AT333" s="208" t="s">
        <v>144</v>
      </c>
      <c r="AU333" s="208" t="s">
        <v>84</v>
      </c>
      <c r="AV333" s="12" t="s">
        <v>84</v>
      </c>
      <c r="AW333" s="12" t="s">
        <v>35</v>
      </c>
      <c r="AX333" s="12" t="s">
        <v>74</v>
      </c>
      <c r="AY333" s="208" t="s">
        <v>132</v>
      </c>
    </row>
    <row r="334" spans="2:65" s="12" customFormat="1" ht="11.25">
      <c r="B334" s="198"/>
      <c r="C334" s="199"/>
      <c r="D334" s="185" t="s">
        <v>144</v>
      </c>
      <c r="E334" s="200" t="s">
        <v>28</v>
      </c>
      <c r="F334" s="201" t="s">
        <v>454</v>
      </c>
      <c r="G334" s="199"/>
      <c r="H334" s="202">
        <v>1.3049999999999999</v>
      </c>
      <c r="I334" s="203"/>
      <c r="J334" s="199"/>
      <c r="K334" s="199"/>
      <c r="L334" s="204"/>
      <c r="M334" s="205"/>
      <c r="N334" s="206"/>
      <c r="O334" s="206"/>
      <c r="P334" s="206"/>
      <c r="Q334" s="206"/>
      <c r="R334" s="206"/>
      <c r="S334" s="206"/>
      <c r="T334" s="207"/>
      <c r="AT334" s="208" t="s">
        <v>144</v>
      </c>
      <c r="AU334" s="208" t="s">
        <v>84</v>
      </c>
      <c r="AV334" s="12" t="s">
        <v>84</v>
      </c>
      <c r="AW334" s="12" t="s">
        <v>35</v>
      </c>
      <c r="AX334" s="12" t="s">
        <v>74</v>
      </c>
      <c r="AY334" s="208" t="s">
        <v>132</v>
      </c>
    </row>
    <row r="335" spans="2:65" s="13" customFormat="1" ht="11.25">
      <c r="B335" s="209"/>
      <c r="C335" s="210"/>
      <c r="D335" s="185" t="s">
        <v>144</v>
      </c>
      <c r="E335" s="211" t="s">
        <v>28</v>
      </c>
      <c r="F335" s="212" t="s">
        <v>150</v>
      </c>
      <c r="G335" s="210"/>
      <c r="H335" s="213">
        <v>78</v>
      </c>
      <c r="I335" s="214"/>
      <c r="J335" s="210"/>
      <c r="K335" s="210"/>
      <c r="L335" s="215"/>
      <c r="M335" s="216"/>
      <c r="N335" s="217"/>
      <c r="O335" s="217"/>
      <c r="P335" s="217"/>
      <c r="Q335" s="217"/>
      <c r="R335" s="217"/>
      <c r="S335" s="217"/>
      <c r="T335" s="218"/>
      <c r="AT335" s="219" t="s">
        <v>144</v>
      </c>
      <c r="AU335" s="219" t="s">
        <v>84</v>
      </c>
      <c r="AV335" s="13" t="s">
        <v>140</v>
      </c>
      <c r="AW335" s="13" t="s">
        <v>35</v>
      </c>
      <c r="AX335" s="13" t="s">
        <v>82</v>
      </c>
      <c r="AY335" s="219" t="s">
        <v>132</v>
      </c>
    </row>
    <row r="336" spans="2:65" s="1" customFormat="1" ht="16.5" customHeight="1">
      <c r="B336" s="33"/>
      <c r="C336" s="173" t="s">
        <v>455</v>
      </c>
      <c r="D336" s="173" t="s">
        <v>135</v>
      </c>
      <c r="E336" s="174" t="s">
        <v>456</v>
      </c>
      <c r="F336" s="175" t="s">
        <v>457</v>
      </c>
      <c r="G336" s="176" t="s">
        <v>138</v>
      </c>
      <c r="H336" s="177">
        <v>78</v>
      </c>
      <c r="I336" s="178"/>
      <c r="J336" s="179">
        <f>ROUND(I336*H336,2)</f>
        <v>0</v>
      </c>
      <c r="K336" s="175" t="s">
        <v>139</v>
      </c>
      <c r="L336" s="37"/>
      <c r="M336" s="180" t="s">
        <v>28</v>
      </c>
      <c r="N336" s="181" t="s">
        <v>45</v>
      </c>
      <c r="O336" s="59"/>
      <c r="P336" s="182">
        <f>O336*H336</f>
        <v>0</v>
      </c>
      <c r="Q336" s="182">
        <v>0</v>
      </c>
      <c r="R336" s="182">
        <f>Q336*H336</f>
        <v>0</v>
      </c>
      <c r="S336" s="182">
        <v>0</v>
      </c>
      <c r="T336" s="183">
        <f>S336*H336</f>
        <v>0</v>
      </c>
      <c r="AR336" s="16" t="s">
        <v>140</v>
      </c>
      <c r="AT336" s="16" t="s">
        <v>135</v>
      </c>
      <c r="AU336" s="16" t="s">
        <v>84</v>
      </c>
      <c r="AY336" s="16" t="s">
        <v>132</v>
      </c>
      <c r="BE336" s="184">
        <f>IF(N336="základní",J336,0)</f>
        <v>0</v>
      </c>
      <c r="BF336" s="184">
        <f>IF(N336="snížená",J336,0)</f>
        <v>0</v>
      </c>
      <c r="BG336" s="184">
        <f>IF(N336="zákl. přenesená",J336,0)</f>
        <v>0</v>
      </c>
      <c r="BH336" s="184">
        <f>IF(N336="sníž. přenesená",J336,0)</f>
        <v>0</v>
      </c>
      <c r="BI336" s="184">
        <f>IF(N336="nulová",J336,0)</f>
        <v>0</v>
      </c>
      <c r="BJ336" s="16" t="s">
        <v>82</v>
      </c>
      <c r="BK336" s="184">
        <f>ROUND(I336*H336,2)</f>
        <v>0</v>
      </c>
      <c r="BL336" s="16" t="s">
        <v>140</v>
      </c>
      <c r="BM336" s="16" t="s">
        <v>458</v>
      </c>
    </row>
    <row r="337" spans="2:65" s="1" customFormat="1" ht="11.25">
      <c r="B337" s="33"/>
      <c r="C337" s="34"/>
      <c r="D337" s="185" t="s">
        <v>142</v>
      </c>
      <c r="E337" s="34"/>
      <c r="F337" s="186" t="s">
        <v>459</v>
      </c>
      <c r="G337" s="34"/>
      <c r="H337" s="34"/>
      <c r="I337" s="102"/>
      <c r="J337" s="34"/>
      <c r="K337" s="34"/>
      <c r="L337" s="37"/>
      <c r="M337" s="187"/>
      <c r="N337" s="59"/>
      <c r="O337" s="59"/>
      <c r="P337" s="59"/>
      <c r="Q337" s="59"/>
      <c r="R337" s="59"/>
      <c r="S337" s="59"/>
      <c r="T337" s="60"/>
      <c r="AT337" s="16" t="s">
        <v>142</v>
      </c>
      <c r="AU337" s="16" t="s">
        <v>84</v>
      </c>
    </row>
    <row r="338" spans="2:65" s="1" customFormat="1" ht="16.5" customHeight="1">
      <c r="B338" s="33"/>
      <c r="C338" s="173" t="s">
        <v>460</v>
      </c>
      <c r="D338" s="173" t="s">
        <v>135</v>
      </c>
      <c r="E338" s="174" t="s">
        <v>461</v>
      </c>
      <c r="F338" s="175" t="s">
        <v>462</v>
      </c>
      <c r="G338" s="176" t="s">
        <v>138</v>
      </c>
      <c r="H338" s="177">
        <v>78</v>
      </c>
      <c r="I338" s="178"/>
      <c r="J338" s="179">
        <f>ROUND(I338*H338,2)</f>
        <v>0</v>
      </c>
      <c r="K338" s="175" t="s">
        <v>139</v>
      </c>
      <c r="L338" s="37"/>
      <c r="M338" s="180" t="s">
        <v>28</v>
      </c>
      <c r="N338" s="181" t="s">
        <v>45</v>
      </c>
      <c r="O338" s="59"/>
      <c r="P338" s="182">
        <f>O338*H338</f>
        <v>0</v>
      </c>
      <c r="Q338" s="182">
        <v>6.9999999999999994E-5</v>
      </c>
      <c r="R338" s="182">
        <f>Q338*H338</f>
        <v>5.4599999999999996E-3</v>
      </c>
      <c r="S338" s="182">
        <v>0</v>
      </c>
      <c r="T338" s="183">
        <f>S338*H338</f>
        <v>0</v>
      </c>
      <c r="AR338" s="16" t="s">
        <v>140</v>
      </c>
      <c r="AT338" s="16" t="s">
        <v>135</v>
      </c>
      <c r="AU338" s="16" t="s">
        <v>84</v>
      </c>
      <c r="AY338" s="16" t="s">
        <v>132</v>
      </c>
      <c r="BE338" s="184">
        <f>IF(N338="základní",J338,0)</f>
        <v>0</v>
      </c>
      <c r="BF338" s="184">
        <f>IF(N338="snížená",J338,0)</f>
        <v>0</v>
      </c>
      <c r="BG338" s="184">
        <f>IF(N338="zákl. přenesená",J338,0)</f>
        <v>0</v>
      </c>
      <c r="BH338" s="184">
        <f>IF(N338="sníž. přenesená",J338,0)</f>
        <v>0</v>
      </c>
      <c r="BI338" s="184">
        <f>IF(N338="nulová",J338,0)</f>
        <v>0</v>
      </c>
      <c r="BJ338" s="16" t="s">
        <v>82</v>
      </c>
      <c r="BK338" s="184">
        <f>ROUND(I338*H338,2)</f>
        <v>0</v>
      </c>
      <c r="BL338" s="16" t="s">
        <v>140</v>
      </c>
      <c r="BM338" s="16" t="s">
        <v>463</v>
      </c>
    </row>
    <row r="339" spans="2:65" s="1" customFormat="1" ht="11.25">
      <c r="B339" s="33"/>
      <c r="C339" s="34"/>
      <c r="D339" s="185" t="s">
        <v>142</v>
      </c>
      <c r="E339" s="34"/>
      <c r="F339" s="186" t="s">
        <v>464</v>
      </c>
      <c r="G339" s="34"/>
      <c r="H339" s="34"/>
      <c r="I339" s="102"/>
      <c r="J339" s="34"/>
      <c r="K339" s="34"/>
      <c r="L339" s="37"/>
      <c r="M339" s="187"/>
      <c r="N339" s="59"/>
      <c r="O339" s="59"/>
      <c r="P339" s="59"/>
      <c r="Q339" s="59"/>
      <c r="R339" s="59"/>
      <c r="S339" s="59"/>
      <c r="T339" s="60"/>
      <c r="AT339" s="16" t="s">
        <v>142</v>
      </c>
      <c r="AU339" s="16" t="s">
        <v>84</v>
      </c>
    </row>
    <row r="340" spans="2:65" s="1" customFormat="1" ht="16.5" customHeight="1">
      <c r="B340" s="33"/>
      <c r="C340" s="173" t="s">
        <v>465</v>
      </c>
      <c r="D340" s="173" t="s">
        <v>135</v>
      </c>
      <c r="E340" s="174" t="s">
        <v>466</v>
      </c>
      <c r="F340" s="175" t="s">
        <v>467</v>
      </c>
      <c r="G340" s="176" t="s">
        <v>138</v>
      </c>
      <c r="H340" s="177">
        <v>78</v>
      </c>
      <c r="I340" s="178"/>
      <c r="J340" s="179">
        <f>ROUND(I340*H340,2)</f>
        <v>0</v>
      </c>
      <c r="K340" s="175" t="s">
        <v>139</v>
      </c>
      <c r="L340" s="37"/>
      <c r="M340" s="180" t="s">
        <v>28</v>
      </c>
      <c r="N340" s="181" t="s">
        <v>45</v>
      </c>
      <c r="O340" s="59"/>
      <c r="P340" s="182">
        <f>O340*H340</f>
        <v>0</v>
      </c>
      <c r="Q340" s="182">
        <v>1.2E-2</v>
      </c>
      <c r="R340" s="182">
        <f>Q340*H340</f>
        <v>0.93600000000000005</v>
      </c>
      <c r="S340" s="182">
        <v>0</v>
      </c>
      <c r="T340" s="183">
        <f>S340*H340</f>
        <v>0</v>
      </c>
      <c r="AR340" s="16" t="s">
        <v>140</v>
      </c>
      <c r="AT340" s="16" t="s">
        <v>135</v>
      </c>
      <c r="AU340" s="16" t="s">
        <v>84</v>
      </c>
      <c r="AY340" s="16" t="s">
        <v>132</v>
      </c>
      <c r="BE340" s="184">
        <f>IF(N340="základní",J340,0)</f>
        <v>0</v>
      </c>
      <c r="BF340" s="184">
        <f>IF(N340="snížená",J340,0)</f>
        <v>0</v>
      </c>
      <c r="BG340" s="184">
        <f>IF(N340="zákl. přenesená",J340,0)</f>
        <v>0</v>
      </c>
      <c r="BH340" s="184">
        <f>IF(N340="sníž. přenesená",J340,0)</f>
        <v>0</v>
      </c>
      <c r="BI340" s="184">
        <f>IF(N340="nulová",J340,0)</f>
        <v>0</v>
      </c>
      <c r="BJ340" s="16" t="s">
        <v>82</v>
      </c>
      <c r="BK340" s="184">
        <f>ROUND(I340*H340,2)</f>
        <v>0</v>
      </c>
      <c r="BL340" s="16" t="s">
        <v>140</v>
      </c>
      <c r="BM340" s="16" t="s">
        <v>468</v>
      </c>
    </row>
    <row r="341" spans="2:65" s="1" customFormat="1" ht="11.25">
      <c r="B341" s="33"/>
      <c r="C341" s="34"/>
      <c r="D341" s="185" t="s">
        <v>142</v>
      </c>
      <c r="E341" s="34"/>
      <c r="F341" s="186" t="s">
        <v>469</v>
      </c>
      <c r="G341" s="34"/>
      <c r="H341" s="34"/>
      <c r="I341" s="102"/>
      <c r="J341" s="34"/>
      <c r="K341" s="34"/>
      <c r="L341" s="37"/>
      <c r="M341" s="187"/>
      <c r="N341" s="59"/>
      <c r="O341" s="59"/>
      <c r="P341" s="59"/>
      <c r="Q341" s="59"/>
      <c r="R341" s="59"/>
      <c r="S341" s="59"/>
      <c r="T341" s="60"/>
      <c r="AT341" s="16" t="s">
        <v>142</v>
      </c>
      <c r="AU341" s="16" t="s">
        <v>84</v>
      </c>
    </row>
    <row r="342" spans="2:65" s="11" customFormat="1" ht="11.25">
      <c r="B342" s="188"/>
      <c r="C342" s="189"/>
      <c r="D342" s="185" t="s">
        <v>144</v>
      </c>
      <c r="E342" s="190" t="s">
        <v>28</v>
      </c>
      <c r="F342" s="191" t="s">
        <v>470</v>
      </c>
      <c r="G342" s="189"/>
      <c r="H342" s="190" t="s">
        <v>28</v>
      </c>
      <c r="I342" s="192"/>
      <c r="J342" s="189"/>
      <c r="K342" s="189"/>
      <c r="L342" s="193"/>
      <c r="M342" s="194"/>
      <c r="N342" s="195"/>
      <c r="O342" s="195"/>
      <c r="P342" s="195"/>
      <c r="Q342" s="195"/>
      <c r="R342" s="195"/>
      <c r="S342" s="195"/>
      <c r="T342" s="196"/>
      <c r="AT342" s="197" t="s">
        <v>144</v>
      </c>
      <c r="AU342" s="197" t="s">
        <v>84</v>
      </c>
      <c r="AV342" s="11" t="s">
        <v>82</v>
      </c>
      <c r="AW342" s="11" t="s">
        <v>35</v>
      </c>
      <c r="AX342" s="11" t="s">
        <v>74</v>
      </c>
      <c r="AY342" s="197" t="s">
        <v>132</v>
      </c>
    </row>
    <row r="343" spans="2:65" s="11" customFormat="1" ht="11.25">
      <c r="B343" s="188"/>
      <c r="C343" s="189"/>
      <c r="D343" s="185" t="s">
        <v>144</v>
      </c>
      <c r="E343" s="190" t="s">
        <v>28</v>
      </c>
      <c r="F343" s="191" t="s">
        <v>471</v>
      </c>
      <c r="G343" s="189"/>
      <c r="H343" s="190" t="s">
        <v>28</v>
      </c>
      <c r="I343" s="192"/>
      <c r="J343" s="189"/>
      <c r="K343" s="189"/>
      <c r="L343" s="193"/>
      <c r="M343" s="194"/>
      <c r="N343" s="195"/>
      <c r="O343" s="195"/>
      <c r="P343" s="195"/>
      <c r="Q343" s="195"/>
      <c r="R343" s="195"/>
      <c r="S343" s="195"/>
      <c r="T343" s="196"/>
      <c r="AT343" s="197" t="s">
        <v>144</v>
      </c>
      <c r="AU343" s="197" t="s">
        <v>84</v>
      </c>
      <c r="AV343" s="11" t="s">
        <v>82</v>
      </c>
      <c r="AW343" s="11" t="s">
        <v>35</v>
      </c>
      <c r="AX343" s="11" t="s">
        <v>74</v>
      </c>
      <c r="AY343" s="197" t="s">
        <v>132</v>
      </c>
    </row>
    <row r="344" spans="2:65" s="11" customFormat="1" ht="11.25">
      <c r="B344" s="188"/>
      <c r="C344" s="189"/>
      <c r="D344" s="185" t="s">
        <v>144</v>
      </c>
      <c r="E344" s="190" t="s">
        <v>28</v>
      </c>
      <c r="F344" s="191" t="s">
        <v>472</v>
      </c>
      <c r="G344" s="189"/>
      <c r="H344" s="190" t="s">
        <v>28</v>
      </c>
      <c r="I344" s="192"/>
      <c r="J344" s="189"/>
      <c r="K344" s="189"/>
      <c r="L344" s="193"/>
      <c r="M344" s="194"/>
      <c r="N344" s="195"/>
      <c r="O344" s="195"/>
      <c r="P344" s="195"/>
      <c r="Q344" s="195"/>
      <c r="R344" s="195"/>
      <c r="S344" s="195"/>
      <c r="T344" s="196"/>
      <c r="AT344" s="197" t="s">
        <v>144</v>
      </c>
      <c r="AU344" s="197" t="s">
        <v>84</v>
      </c>
      <c r="AV344" s="11" t="s">
        <v>82</v>
      </c>
      <c r="AW344" s="11" t="s">
        <v>35</v>
      </c>
      <c r="AX344" s="11" t="s">
        <v>74</v>
      </c>
      <c r="AY344" s="197" t="s">
        <v>132</v>
      </c>
    </row>
    <row r="345" spans="2:65" s="12" customFormat="1" ht="11.25">
      <c r="B345" s="198"/>
      <c r="C345" s="199"/>
      <c r="D345" s="185" t="s">
        <v>144</v>
      </c>
      <c r="E345" s="200" t="s">
        <v>28</v>
      </c>
      <c r="F345" s="201" t="s">
        <v>473</v>
      </c>
      <c r="G345" s="199"/>
      <c r="H345" s="202">
        <v>78</v>
      </c>
      <c r="I345" s="203"/>
      <c r="J345" s="199"/>
      <c r="K345" s="199"/>
      <c r="L345" s="204"/>
      <c r="M345" s="205"/>
      <c r="N345" s="206"/>
      <c r="O345" s="206"/>
      <c r="P345" s="206"/>
      <c r="Q345" s="206"/>
      <c r="R345" s="206"/>
      <c r="S345" s="206"/>
      <c r="T345" s="207"/>
      <c r="AT345" s="208" t="s">
        <v>144</v>
      </c>
      <c r="AU345" s="208" t="s">
        <v>84</v>
      </c>
      <c r="AV345" s="12" t="s">
        <v>84</v>
      </c>
      <c r="AW345" s="12" t="s">
        <v>35</v>
      </c>
      <c r="AX345" s="12" t="s">
        <v>82</v>
      </c>
      <c r="AY345" s="208" t="s">
        <v>132</v>
      </c>
    </row>
    <row r="346" spans="2:65" s="1" customFormat="1" ht="16.5" customHeight="1">
      <c r="B346" s="33"/>
      <c r="C346" s="173" t="s">
        <v>474</v>
      </c>
      <c r="D346" s="173" t="s">
        <v>135</v>
      </c>
      <c r="E346" s="174" t="s">
        <v>475</v>
      </c>
      <c r="F346" s="175" t="s">
        <v>476</v>
      </c>
      <c r="G346" s="176" t="s">
        <v>138</v>
      </c>
      <c r="H346" s="177">
        <v>78</v>
      </c>
      <c r="I346" s="178"/>
      <c r="J346" s="179">
        <f>ROUND(I346*H346,2)</f>
        <v>0</v>
      </c>
      <c r="K346" s="175" t="s">
        <v>139</v>
      </c>
      <c r="L346" s="37"/>
      <c r="M346" s="180" t="s">
        <v>28</v>
      </c>
      <c r="N346" s="181" t="s">
        <v>45</v>
      </c>
      <c r="O346" s="59"/>
      <c r="P346" s="182">
        <f>O346*H346</f>
        <v>0</v>
      </c>
      <c r="Q346" s="182">
        <v>2.9999999999999997E-4</v>
      </c>
      <c r="R346" s="182">
        <f>Q346*H346</f>
        <v>2.3399999999999997E-2</v>
      </c>
      <c r="S346" s="182">
        <v>0</v>
      </c>
      <c r="T346" s="183">
        <f>S346*H346</f>
        <v>0</v>
      </c>
      <c r="AR346" s="16" t="s">
        <v>140</v>
      </c>
      <c r="AT346" s="16" t="s">
        <v>135</v>
      </c>
      <c r="AU346" s="16" t="s">
        <v>84</v>
      </c>
      <c r="AY346" s="16" t="s">
        <v>132</v>
      </c>
      <c r="BE346" s="184">
        <f>IF(N346="základní",J346,0)</f>
        <v>0</v>
      </c>
      <c r="BF346" s="184">
        <f>IF(N346="snížená",J346,0)</f>
        <v>0</v>
      </c>
      <c r="BG346" s="184">
        <f>IF(N346="zákl. přenesená",J346,0)</f>
        <v>0</v>
      </c>
      <c r="BH346" s="184">
        <f>IF(N346="sníž. přenesená",J346,0)</f>
        <v>0</v>
      </c>
      <c r="BI346" s="184">
        <f>IF(N346="nulová",J346,0)</f>
        <v>0</v>
      </c>
      <c r="BJ346" s="16" t="s">
        <v>82</v>
      </c>
      <c r="BK346" s="184">
        <f>ROUND(I346*H346,2)</f>
        <v>0</v>
      </c>
      <c r="BL346" s="16" t="s">
        <v>140</v>
      </c>
      <c r="BM346" s="16" t="s">
        <v>477</v>
      </c>
    </row>
    <row r="347" spans="2:65" s="1" customFormat="1" ht="11.25">
      <c r="B347" s="33"/>
      <c r="C347" s="34"/>
      <c r="D347" s="185" t="s">
        <v>142</v>
      </c>
      <c r="E347" s="34"/>
      <c r="F347" s="186" t="s">
        <v>478</v>
      </c>
      <c r="G347" s="34"/>
      <c r="H347" s="34"/>
      <c r="I347" s="102"/>
      <c r="J347" s="34"/>
      <c r="K347" s="34"/>
      <c r="L347" s="37"/>
      <c r="M347" s="187"/>
      <c r="N347" s="59"/>
      <c r="O347" s="59"/>
      <c r="P347" s="59"/>
      <c r="Q347" s="59"/>
      <c r="R347" s="59"/>
      <c r="S347" s="59"/>
      <c r="T347" s="60"/>
      <c r="AT347" s="16" t="s">
        <v>142</v>
      </c>
      <c r="AU347" s="16" t="s">
        <v>84</v>
      </c>
    </row>
    <row r="348" spans="2:65" s="11" customFormat="1" ht="11.25">
      <c r="B348" s="188"/>
      <c r="C348" s="189"/>
      <c r="D348" s="185" t="s">
        <v>144</v>
      </c>
      <c r="E348" s="190" t="s">
        <v>28</v>
      </c>
      <c r="F348" s="191" t="s">
        <v>470</v>
      </c>
      <c r="G348" s="189"/>
      <c r="H348" s="190" t="s">
        <v>28</v>
      </c>
      <c r="I348" s="192"/>
      <c r="J348" s="189"/>
      <c r="K348" s="189"/>
      <c r="L348" s="193"/>
      <c r="M348" s="194"/>
      <c r="N348" s="195"/>
      <c r="O348" s="195"/>
      <c r="P348" s="195"/>
      <c r="Q348" s="195"/>
      <c r="R348" s="195"/>
      <c r="S348" s="195"/>
      <c r="T348" s="196"/>
      <c r="AT348" s="197" t="s">
        <v>144</v>
      </c>
      <c r="AU348" s="197" t="s">
        <v>84</v>
      </c>
      <c r="AV348" s="11" t="s">
        <v>82</v>
      </c>
      <c r="AW348" s="11" t="s">
        <v>35</v>
      </c>
      <c r="AX348" s="11" t="s">
        <v>74</v>
      </c>
      <c r="AY348" s="197" t="s">
        <v>132</v>
      </c>
    </row>
    <row r="349" spans="2:65" s="12" customFormat="1" ht="11.25">
      <c r="B349" s="198"/>
      <c r="C349" s="199"/>
      <c r="D349" s="185" t="s">
        <v>144</v>
      </c>
      <c r="E349" s="200" t="s">
        <v>28</v>
      </c>
      <c r="F349" s="201" t="s">
        <v>473</v>
      </c>
      <c r="G349" s="199"/>
      <c r="H349" s="202">
        <v>78</v>
      </c>
      <c r="I349" s="203"/>
      <c r="J349" s="199"/>
      <c r="K349" s="199"/>
      <c r="L349" s="204"/>
      <c r="M349" s="205"/>
      <c r="N349" s="206"/>
      <c r="O349" s="206"/>
      <c r="P349" s="206"/>
      <c r="Q349" s="206"/>
      <c r="R349" s="206"/>
      <c r="S349" s="206"/>
      <c r="T349" s="207"/>
      <c r="AT349" s="208" t="s">
        <v>144</v>
      </c>
      <c r="AU349" s="208" t="s">
        <v>84</v>
      </c>
      <c r="AV349" s="12" t="s">
        <v>84</v>
      </c>
      <c r="AW349" s="12" t="s">
        <v>35</v>
      </c>
      <c r="AX349" s="12" t="s">
        <v>82</v>
      </c>
      <c r="AY349" s="208" t="s">
        <v>132</v>
      </c>
    </row>
    <row r="350" spans="2:65" s="1" customFormat="1" ht="16.5" customHeight="1">
      <c r="B350" s="33"/>
      <c r="C350" s="173" t="s">
        <v>479</v>
      </c>
      <c r="D350" s="173" t="s">
        <v>135</v>
      </c>
      <c r="E350" s="174" t="s">
        <v>480</v>
      </c>
      <c r="F350" s="175" t="s">
        <v>481</v>
      </c>
      <c r="G350" s="176" t="s">
        <v>234</v>
      </c>
      <c r="H350" s="177">
        <v>80</v>
      </c>
      <c r="I350" s="178"/>
      <c r="J350" s="179">
        <f>ROUND(I350*H350,2)</f>
        <v>0</v>
      </c>
      <c r="K350" s="175" t="s">
        <v>139</v>
      </c>
      <c r="L350" s="37"/>
      <c r="M350" s="180" t="s">
        <v>28</v>
      </c>
      <c r="N350" s="181" t="s">
        <v>45</v>
      </c>
      <c r="O350" s="59"/>
      <c r="P350" s="182">
        <f>O350*H350</f>
        <v>0</v>
      </c>
      <c r="Q350" s="182">
        <v>2.0000000000000002E-5</v>
      </c>
      <c r="R350" s="182">
        <f>Q350*H350</f>
        <v>1.6000000000000001E-3</v>
      </c>
      <c r="S350" s="182">
        <v>0</v>
      </c>
      <c r="T350" s="183">
        <f>S350*H350</f>
        <v>0</v>
      </c>
      <c r="AR350" s="16" t="s">
        <v>140</v>
      </c>
      <c r="AT350" s="16" t="s">
        <v>135</v>
      </c>
      <c r="AU350" s="16" t="s">
        <v>84</v>
      </c>
      <c r="AY350" s="16" t="s">
        <v>132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16" t="s">
        <v>82</v>
      </c>
      <c r="BK350" s="184">
        <f>ROUND(I350*H350,2)</f>
        <v>0</v>
      </c>
      <c r="BL350" s="16" t="s">
        <v>140</v>
      </c>
      <c r="BM350" s="16" t="s">
        <v>482</v>
      </c>
    </row>
    <row r="351" spans="2:65" s="1" customFormat="1" ht="11.25">
      <c r="B351" s="33"/>
      <c r="C351" s="34"/>
      <c r="D351" s="185" t="s">
        <v>142</v>
      </c>
      <c r="E351" s="34"/>
      <c r="F351" s="186" t="s">
        <v>483</v>
      </c>
      <c r="G351" s="34"/>
      <c r="H351" s="34"/>
      <c r="I351" s="102"/>
      <c r="J351" s="34"/>
      <c r="K351" s="34"/>
      <c r="L351" s="37"/>
      <c r="M351" s="187"/>
      <c r="N351" s="59"/>
      <c r="O351" s="59"/>
      <c r="P351" s="59"/>
      <c r="Q351" s="59"/>
      <c r="R351" s="59"/>
      <c r="S351" s="59"/>
      <c r="T351" s="60"/>
      <c r="AT351" s="16" t="s">
        <v>142</v>
      </c>
      <c r="AU351" s="16" t="s">
        <v>84</v>
      </c>
    </row>
    <row r="352" spans="2:65" s="1" customFormat="1" ht="16.5" customHeight="1">
      <c r="B352" s="33"/>
      <c r="C352" s="231" t="s">
        <v>484</v>
      </c>
      <c r="D352" s="231" t="s">
        <v>399</v>
      </c>
      <c r="E352" s="232" t="s">
        <v>485</v>
      </c>
      <c r="F352" s="233" t="s">
        <v>486</v>
      </c>
      <c r="G352" s="234" t="s">
        <v>138</v>
      </c>
      <c r="H352" s="235">
        <v>95</v>
      </c>
      <c r="I352" s="236"/>
      <c r="J352" s="237">
        <f>ROUND(I352*H352,2)</f>
        <v>0</v>
      </c>
      <c r="K352" s="233" t="s">
        <v>28</v>
      </c>
      <c r="L352" s="238"/>
      <c r="M352" s="239" t="s">
        <v>28</v>
      </c>
      <c r="N352" s="240" t="s">
        <v>45</v>
      </c>
      <c r="O352" s="59"/>
      <c r="P352" s="182">
        <f>O352*H352</f>
        <v>0</v>
      </c>
      <c r="Q352" s="182">
        <v>2.7499999999999998E-3</v>
      </c>
      <c r="R352" s="182">
        <f>Q352*H352</f>
        <v>0.26124999999999998</v>
      </c>
      <c r="S352" s="182">
        <v>0</v>
      </c>
      <c r="T352" s="183">
        <f>S352*H352</f>
        <v>0</v>
      </c>
      <c r="AR352" s="16" t="s">
        <v>193</v>
      </c>
      <c r="AT352" s="16" t="s">
        <v>399</v>
      </c>
      <c r="AU352" s="16" t="s">
        <v>84</v>
      </c>
      <c r="AY352" s="16" t="s">
        <v>132</v>
      </c>
      <c r="BE352" s="184">
        <f>IF(N352="základní",J352,0)</f>
        <v>0</v>
      </c>
      <c r="BF352" s="184">
        <f>IF(N352="snížená",J352,0)</f>
        <v>0</v>
      </c>
      <c r="BG352" s="184">
        <f>IF(N352="zákl. přenesená",J352,0)</f>
        <v>0</v>
      </c>
      <c r="BH352" s="184">
        <f>IF(N352="sníž. přenesená",J352,0)</f>
        <v>0</v>
      </c>
      <c r="BI352" s="184">
        <f>IF(N352="nulová",J352,0)</f>
        <v>0</v>
      </c>
      <c r="BJ352" s="16" t="s">
        <v>82</v>
      </c>
      <c r="BK352" s="184">
        <f>ROUND(I352*H352,2)</f>
        <v>0</v>
      </c>
      <c r="BL352" s="16" t="s">
        <v>140</v>
      </c>
      <c r="BM352" s="16" t="s">
        <v>487</v>
      </c>
    </row>
    <row r="353" spans="2:65" s="1" customFormat="1" ht="11.25">
      <c r="B353" s="33"/>
      <c r="C353" s="34"/>
      <c r="D353" s="185" t="s">
        <v>142</v>
      </c>
      <c r="E353" s="34"/>
      <c r="F353" s="186" t="s">
        <v>486</v>
      </c>
      <c r="G353" s="34"/>
      <c r="H353" s="34"/>
      <c r="I353" s="102"/>
      <c r="J353" s="34"/>
      <c r="K353" s="34"/>
      <c r="L353" s="37"/>
      <c r="M353" s="187"/>
      <c r="N353" s="59"/>
      <c r="O353" s="59"/>
      <c r="P353" s="59"/>
      <c r="Q353" s="59"/>
      <c r="R353" s="59"/>
      <c r="S353" s="59"/>
      <c r="T353" s="60"/>
      <c r="AT353" s="16" t="s">
        <v>142</v>
      </c>
      <c r="AU353" s="16" t="s">
        <v>84</v>
      </c>
    </row>
    <row r="354" spans="2:65" s="11" customFormat="1" ht="11.25">
      <c r="B354" s="188"/>
      <c r="C354" s="189"/>
      <c r="D354" s="185" t="s">
        <v>144</v>
      </c>
      <c r="E354" s="190" t="s">
        <v>28</v>
      </c>
      <c r="F354" s="191" t="s">
        <v>488</v>
      </c>
      <c r="G354" s="189"/>
      <c r="H354" s="190" t="s">
        <v>28</v>
      </c>
      <c r="I354" s="192"/>
      <c r="J354" s="189"/>
      <c r="K354" s="189"/>
      <c r="L354" s="193"/>
      <c r="M354" s="194"/>
      <c r="N354" s="195"/>
      <c r="O354" s="195"/>
      <c r="P354" s="195"/>
      <c r="Q354" s="195"/>
      <c r="R354" s="195"/>
      <c r="S354" s="195"/>
      <c r="T354" s="196"/>
      <c r="AT354" s="197" t="s">
        <v>144</v>
      </c>
      <c r="AU354" s="197" t="s">
        <v>84</v>
      </c>
      <c r="AV354" s="11" t="s">
        <v>82</v>
      </c>
      <c r="AW354" s="11" t="s">
        <v>35</v>
      </c>
      <c r="AX354" s="11" t="s">
        <v>74</v>
      </c>
      <c r="AY354" s="197" t="s">
        <v>132</v>
      </c>
    </row>
    <row r="355" spans="2:65" s="12" customFormat="1" ht="11.25">
      <c r="B355" s="198"/>
      <c r="C355" s="199"/>
      <c r="D355" s="185" t="s">
        <v>144</v>
      </c>
      <c r="E355" s="200" t="s">
        <v>28</v>
      </c>
      <c r="F355" s="201" t="s">
        <v>489</v>
      </c>
      <c r="G355" s="199"/>
      <c r="H355" s="202">
        <v>86</v>
      </c>
      <c r="I355" s="203"/>
      <c r="J355" s="199"/>
      <c r="K355" s="199"/>
      <c r="L355" s="204"/>
      <c r="M355" s="205"/>
      <c r="N355" s="206"/>
      <c r="O355" s="206"/>
      <c r="P355" s="206"/>
      <c r="Q355" s="206"/>
      <c r="R355" s="206"/>
      <c r="S355" s="206"/>
      <c r="T355" s="207"/>
      <c r="AT355" s="208" t="s">
        <v>144</v>
      </c>
      <c r="AU355" s="208" t="s">
        <v>84</v>
      </c>
      <c r="AV355" s="12" t="s">
        <v>84</v>
      </c>
      <c r="AW355" s="12" t="s">
        <v>35</v>
      </c>
      <c r="AX355" s="12" t="s">
        <v>74</v>
      </c>
      <c r="AY355" s="208" t="s">
        <v>132</v>
      </c>
    </row>
    <row r="356" spans="2:65" s="11" customFormat="1" ht="11.25">
      <c r="B356" s="188"/>
      <c r="C356" s="189"/>
      <c r="D356" s="185" t="s">
        <v>144</v>
      </c>
      <c r="E356" s="190" t="s">
        <v>28</v>
      </c>
      <c r="F356" s="191" t="s">
        <v>490</v>
      </c>
      <c r="G356" s="189"/>
      <c r="H356" s="190" t="s">
        <v>28</v>
      </c>
      <c r="I356" s="192"/>
      <c r="J356" s="189"/>
      <c r="K356" s="189"/>
      <c r="L356" s="193"/>
      <c r="M356" s="194"/>
      <c r="N356" s="195"/>
      <c r="O356" s="195"/>
      <c r="P356" s="195"/>
      <c r="Q356" s="195"/>
      <c r="R356" s="195"/>
      <c r="S356" s="195"/>
      <c r="T356" s="196"/>
      <c r="AT356" s="197" t="s">
        <v>144</v>
      </c>
      <c r="AU356" s="197" t="s">
        <v>84</v>
      </c>
      <c r="AV356" s="11" t="s">
        <v>82</v>
      </c>
      <c r="AW356" s="11" t="s">
        <v>35</v>
      </c>
      <c r="AX356" s="11" t="s">
        <v>74</v>
      </c>
      <c r="AY356" s="197" t="s">
        <v>132</v>
      </c>
    </row>
    <row r="357" spans="2:65" s="12" customFormat="1" ht="11.25">
      <c r="B357" s="198"/>
      <c r="C357" s="199"/>
      <c r="D357" s="185" t="s">
        <v>144</v>
      </c>
      <c r="E357" s="200" t="s">
        <v>28</v>
      </c>
      <c r="F357" s="201" t="s">
        <v>491</v>
      </c>
      <c r="G357" s="199"/>
      <c r="H357" s="202">
        <v>9</v>
      </c>
      <c r="I357" s="203"/>
      <c r="J357" s="199"/>
      <c r="K357" s="199"/>
      <c r="L357" s="204"/>
      <c r="M357" s="205"/>
      <c r="N357" s="206"/>
      <c r="O357" s="206"/>
      <c r="P357" s="206"/>
      <c r="Q357" s="206"/>
      <c r="R357" s="206"/>
      <c r="S357" s="206"/>
      <c r="T357" s="207"/>
      <c r="AT357" s="208" t="s">
        <v>144</v>
      </c>
      <c r="AU357" s="208" t="s">
        <v>84</v>
      </c>
      <c r="AV357" s="12" t="s">
        <v>84</v>
      </c>
      <c r="AW357" s="12" t="s">
        <v>35</v>
      </c>
      <c r="AX357" s="12" t="s">
        <v>74</v>
      </c>
      <c r="AY357" s="208" t="s">
        <v>132</v>
      </c>
    </row>
    <row r="358" spans="2:65" s="13" customFormat="1" ht="11.25">
      <c r="B358" s="209"/>
      <c r="C358" s="210"/>
      <c r="D358" s="185" t="s">
        <v>144</v>
      </c>
      <c r="E358" s="211" t="s">
        <v>28</v>
      </c>
      <c r="F358" s="212" t="s">
        <v>150</v>
      </c>
      <c r="G358" s="210"/>
      <c r="H358" s="213">
        <v>95</v>
      </c>
      <c r="I358" s="214"/>
      <c r="J358" s="210"/>
      <c r="K358" s="210"/>
      <c r="L358" s="215"/>
      <c r="M358" s="216"/>
      <c r="N358" s="217"/>
      <c r="O358" s="217"/>
      <c r="P358" s="217"/>
      <c r="Q358" s="217"/>
      <c r="R358" s="217"/>
      <c r="S358" s="217"/>
      <c r="T358" s="218"/>
      <c r="AT358" s="219" t="s">
        <v>144</v>
      </c>
      <c r="AU358" s="219" t="s">
        <v>84</v>
      </c>
      <c r="AV358" s="13" t="s">
        <v>140</v>
      </c>
      <c r="AW358" s="13" t="s">
        <v>35</v>
      </c>
      <c r="AX358" s="13" t="s">
        <v>82</v>
      </c>
      <c r="AY358" s="219" t="s">
        <v>132</v>
      </c>
    </row>
    <row r="359" spans="2:65" s="11" customFormat="1" ht="11.25">
      <c r="B359" s="188"/>
      <c r="C359" s="189"/>
      <c r="D359" s="185" t="s">
        <v>144</v>
      </c>
      <c r="E359" s="190" t="s">
        <v>28</v>
      </c>
      <c r="F359" s="191" t="s">
        <v>38</v>
      </c>
      <c r="G359" s="189"/>
      <c r="H359" s="190" t="s">
        <v>28</v>
      </c>
      <c r="I359" s="192"/>
      <c r="J359" s="189"/>
      <c r="K359" s="189"/>
      <c r="L359" s="193"/>
      <c r="M359" s="194"/>
      <c r="N359" s="195"/>
      <c r="O359" s="195"/>
      <c r="P359" s="195"/>
      <c r="Q359" s="195"/>
      <c r="R359" s="195"/>
      <c r="S359" s="195"/>
      <c r="T359" s="196"/>
      <c r="AT359" s="197" t="s">
        <v>144</v>
      </c>
      <c r="AU359" s="197" t="s">
        <v>84</v>
      </c>
      <c r="AV359" s="11" t="s">
        <v>82</v>
      </c>
      <c r="AW359" s="11" t="s">
        <v>35</v>
      </c>
      <c r="AX359" s="11" t="s">
        <v>74</v>
      </c>
      <c r="AY359" s="197" t="s">
        <v>132</v>
      </c>
    </row>
    <row r="360" spans="2:65" s="11" customFormat="1" ht="11.25">
      <c r="B360" s="188"/>
      <c r="C360" s="189"/>
      <c r="D360" s="185" t="s">
        <v>144</v>
      </c>
      <c r="E360" s="190" t="s">
        <v>28</v>
      </c>
      <c r="F360" s="191" t="s">
        <v>492</v>
      </c>
      <c r="G360" s="189"/>
      <c r="H360" s="190" t="s">
        <v>28</v>
      </c>
      <c r="I360" s="192"/>
      <c r="J360" s="189"/>
      <c r="K360" s="189"/>
      <c r="L360" s="193"/>
      <c r="M360" s="194"/>
      <c r="N360" s="195"/>
      <c r="O360" s="195"/>
      <c r="P360" s="195"/>
      <c r="Q360" s="195"/>
      <c r="R360" s="195"/>
      <c r="S360" s="195"/>
      <c r="T360" s="196"/>
      <c r="AT360" s="197" t="s">
        <v>144</v>
      </c>
      <c r="AU360" s="197" t="s">
        <v>84</v>
      </c>
      <c r="AV360" s="11" t="s">
        <v>82</v>
      </c>
      <c r="AW360" s="11" t="s">
        <v>35</v>
      </c>
      <c r="AX360" s="11" t="s">
        <v>74</v>
      </c>
      <c r="AY360" s="197" t="s">
        <v>132</v>
      </c>
    </row>
    <row r="361" spans="2:65" s="11" customFormat="1" ht="11.25">
      <c r="B361" s="188"/>
      <c r="C361" s="189"/>
      <c r="D361" s="185" t="s">
        <v>144</v>
      </c>
      <c r="E361" s="190" t="s">
        <v>28</v>
      </c>
      <c r="F361" s="191" t="s">
        <v>493</v>
      </c>
      <c r="G361" s="189"/>
      <c r="H361" s="190" t="s">
        <v>28</v>
      </c>
      <c r="I361" s="192"/>
      <c r="J361" s="189"/>
      <c r="K361" s="189"/>
      <c r="L361" s="193"/>
      <c r="M361" s="194"/>
      <c r="N361" s="195"/>
      <c r="O361" s="195"/>
      <c r="P361" s="195"/>
      <c r="Q361" s="195"/>
      <c r="R361" s="195"/>
      <c r="S361" s="195"/>
      <c r="T361" s="196"/>
      <c r="AT361" s="197" t="s">
        <v>144</v>
      </c>
      <c r="AU361" s="197" t="s">
        <v>84</v>
      </c>
      <c r="AV361" s="11" t="s">
        <v>82</v>
      </c>
      <c r="AW361" s="11" t="s">
        <v>35</v>
      </c>
      <c r="AX361" s="11" t="s">
        <v>74</v>
      </c>
      <c r="AY361" s="197" t="s">
        <v>132</v>
      </c>
    </row>
    <row r="362" spans="2:65" s="11" customFormat="1" ht="11.25">
      <c r="B362" s="188"/>
      <c r="C362" s="189"/>
      <c r="D362" s="185" t="s">
        <v>144</v>
      </c>
      <c r="E362" s="190" t="s">
        <v>28</v>
      </c>
      <c r="F362" s="191" t="s">
        <v>494</v>
      </c>
      <c r="G362" s="189"/>
      <c r="H362" s="190" t="s">
        <v>28</v>
      </c>
      <c r="I362" s="192"/>
      <c r="J362" s="189"/>
      <c r="K362" s="189"/>
      <c r="L362" s="193"/>
      <c r="M362" s="194"/>
      <c r="N362" s="195"/>
      <c r="O362" s="195"/>
      <c r="P362" s="195"/>
      <c r="Q362" s="195"/>
      <c r="R362" s="195"/>
      <c r="S362" s="195"/>
      <c r="T362" s="196"/>
      <c r="AT362" s="197" t="s">
        <v>144</v>
      </c>
      <c r="AU362" s="197" t="s">
        <v>84</v>
      </c>
      <c r="AV362" s="11" t="s">
        <v>82</v>
      </c>
      <c r="AW362" s="11" t="s">
        <v>35</v>
      </c>
      <c r="AX362" s="11" t="s">
        <v>74</v>
      </c>
      <c r="AY362" s="197" t="s">
        <v>132</v>
      </c>
    </row>
    <row r="363" spans="2:65" s="11" customFormat="1" ht="11.25">
      <c r="B363" s="188"/>
      <c r="C363" s="189"/>
      <c r="D363" s="185" t="s">
        <v>144</v>
      </c>
      <c r="E363" s="190" t="s">
        <v>28</v>
      </c>
      <c r="F363" s="191" t="s">
        <v>495</v>
      </c>
      <c r="G363" s="189"/>
      <c r="H363" s="190" t="s">
        <v>28</v>
      </c>
      <c r="I363" s="192"/>
      <c r="J363" s="189"/>
      <c r="K363" s="189"/>
      <c r="L363" s="193"/>
      <c r="M363" s="194"/>
      <c r="N363" s="195"/>
      <c r="O363" s="195"/>
      <c r="P363" s="195"/>
      <c r="Q363" s="195"/>
      <c r="R363" s="195"/>
      <c r="S363" s="195"/>
      <c r="T363" s="196"/>
      <c r="AT363" s="197" t="s">
        <v>144</v>
      </c>
      <c r="AU363" s="197" t="s">
        <v>84</v>
      </c>
      <c r="AV363" s="11" t="s">
        <v>82</v>
      </c>
      <c r="AW363" s="11" t="s">
        <v>35</v>
      </c>
      <c r="AX363" s="11" t="s">
        <v>74</v>
      </c>
      <c r="AY363" s="197" t="s">
        <v>132</v>
      </c>
    </row>
    <row r="364" spans="2:65" s="1" customFormat="1" ht="16.5" customHeight="1">
      <c r="B364" s="33"/>
      <c r="C364" s="173" t="s">
        <v>496</v>
      </c>
      <c r="D364" s="173" t="s">
        <v>135</v>
      </c>
      <c r="E364" s="174" t="s">
        <v>497</v>
      </c>
      <c r="F364" s="175" t="s">
        <v>498</v>
      </c>
      <c r="G364" s="176" t="s">
        <v>234</v>
      </c>
      <c r="H364" s="177">
        <v>36</v>
      </c>
      <c r="I364" s="178"/>
      <c r="J364" s="179">
        <f>ROUND(I364*H364,2)</f>
        <v>0</v>
      </c>
      <c r="K364" s="175" t="s">
        <v>139</v>
      </c>
      <c r="L364" s="37"/>
      <c r="M364" s="180" t="s">
        <v>28</v>
      </c>
      <c r="N364" s="181" t="s">
        <v>45</v>
      </c>
      <c r="O364" s="59"/>
      <c r="P364" s="182">
        <f>O364*H364</f>
        <v>0</v>
      </c>
      <c r="Q364" s="182">
        <v>1.0000000000000001E-5</v>
      </c>
      <c r="R364" s="182">
        <f>Q364*H364</f>
        <v>3.6000000000000002E-4</v>
      </c>
      <c r="S364" s="182">
        <v>0</v>
      </c>
      <c r="T364" s="183">
        <f>S364*H364</f>
        <v>0</v>
      </c>
      <c r="AR364" s="16" t="s">
        <v>140</v>
      </c>
      <c r="AT364" s="16" t="s">
        <v>135</v>
      </c>
      <c r="AU364" s="16" t="s">
        <v>84</v>
      </c>
      <c r="AY364" s="16" t="s">
        <v>132</v>
      </c>
      <c r="BE364" s="184">
        <f>IF(N364="základní",J364,0)</f>
        <v>0</v>
      </c>
      <c r="BF364" s="184">
        <f>IF(N364="snížená",J364,0)</f>
        <v>0</v>
      </c>
      <c r="BG364" s="184">
        <f>IF(N364="zákl. přenesená",J364,0)</f>
        <v>0</v>
      </c>
      <c r="BH364" s="184">
        <f>IF(N364="sníž. přenesená",J364,0)</f>
        <v>0</v>
      </c>
      <c r="BI364" s="184">
        <f>IF(N364="nulová",J364,0)</f>
        <v>0</v>
      </c>
      <c r="BJ364" s="16" t="s">
        <v>82</v>
      </c>
      <c r="BK364" s="184">
        <f>ROUND(I364*H364,2)</f>
        <v>0</v>
      </c>
      <c r="BL364" s="16" t="s">
        <v>140</v>
      </c>
      <c r="BM364" s="16" t="s">
        <v>499</v>
      </c>
    </row>
    <row r="365" spans="2:65" s="1" customFormat="1" ht="11.25">
      <c r="B365" s="33"/>
      <c r="C365" s="34"/>
      <c r="D365" s="185" t="s">
        <v>142</v>
      </c>
      <c r="E365" s="34"/>
      <c r="F365" s="186" t="s">
        <v>500</v>
      </c>
      <c r="G365" s="34"/>
      <c r="H365" s="34"/>
      <c r="I365" s="102"/>
      <c r="J365" s="34"/>
      <c r="K365" s="34"/>
      <c r="L365" s="37"/>
      <c r="M365" s="187"/>
      <c r="N365" s="59"/>
      <c r="O365" s="59"/>
      <c r="P365" s="59"/>
      <c r="Q365" s="59"/>
      <c r="R365" s="59"/>
      <c r="S365" s="59"/>
      <c r="T365" s="60"/>
      <c r="AT365" s="16" t="s">
        <v>142</v>
      </c>
      <c r="AU365" s="16" t="s">
        <v>84</v>
      </c>
    </row>
    <row r="366" spans="2:65" s="11" customFormat="1" ht="11.25">
      <c r="B366" s="188"/>
      <c r="C366" s="189"/>
      <c r="D366" s="185" t="s">
        <v>144</v>
      </c>
      <c r="E366" s="190" t="s">
        <v>28</v>
      </c>
      <c r="F366" s="191" t="s">
        <v>501</v>
      </c>
      <c r="G366" s="189"/>
      <c r="H366" s="190" t="s">
        <v>28</v>
      </c>
      <c r="I366" s="192"/>
      <c r="J366" s="189"/>
      <c r="K366" s="189"/>
      <c r="L366" s="193"/>
      <c r="M366" s="194"/>
      <c r="N366" s="195"/>
      <c r="O366" s="195"/>
      <c r="P366" s="195"/>
      <c r="Q366" s="195"/>
      <c r="R366" s="195"/>
      <c r="S366" s="195"/>
      <c r="T366" s="196"/>
      <c r="AT366" s="197" t="s">
        <v>144</v>
      </c>
      <c r="AU366" s="197" t="s">
        <v>84</v>
      </c>
      <c r="AV366" s="11" t="s">
        <v>82</v>
      </c>
      <c r="AW366" s="11" t="s">
        <v>35</v>
      </c>
      <c r="AX366" s="11" t="s">
        <v>74</v>
      </c>
      <c r="AY366" s="197" t="s">
        <v>132</v>
      </c>
    </row>
    <row r="367" spans="2:65" s="12" customFormat="1" ht="11.25">
      <c r="B367" s="198"/>
      <c r="C367" s="199"/>
      <c r="D367" s="185" t="s">
        <v>144</v>
      </c>
      <c r="E367" s="200" t="s">
        <v>28</v>
      </c>
      <c r="F367" s="201" t="s">
        <v>502</v>
      </c>
      <c r="G367" s="199"/>
      <c r="H367" s="202">
        <v>35.299999999999997</v>
      </c>
      <c r="I367" s="203"/>
      <c r="J367" s="199"/>
      <c r="K367" s="199"/>
      <c r="L367" s="204"/>
      <c r="M367" s="205"/>
      <c r="N367" s="206"/>
      <c r="O367" s="206"/>
      <c r="P367" s="206"/>
      <c r="Q367" s="206"/>
      <c r="R367" s="206"/>
      <c r="S367" s="206"/>
      <c r="T367" s="207"/>
      <c r="AT367" s="208" t="s">
        <v>144</v>
      </c>
      <c r="AU367" s="208" t="s">
        <v>84</v>
      </c>
      <c r="AV367" s="12" t="s">
        <v>84</v>
      </c>
      <c r="AW367" s="12" t="s">
        <v>35</v>
      </c>
      <c r="AX367" s="12" t="s">
        <v>74</v>
      </c>
      <c r="AY367" s="208" t="s">
        <v>132</v>
      </c>
    </row>
    <row r="368" spans="2:65" s="12" customFormat="1" ht="11.25">
      <c r="B368" s="198"/>
      <c r="C368" s="199"/>
      <c r="D368" s="185" t="s">
        <v>144</v>
      </c>
      <c r="E368" s="200" t="s">
        <v>28</v>
      </c>
      <c r="F368" s="201" t="s">
        <v>503</v>
      </c>
      <c r="G368" s="199"/>
      <c r="H368" s="202">
        <v>0.7</v>
      </c>
      <c r="I368" s="203"/>
      <c r="J368" s="199"/>
      <c r="K368" s="199"/>
      <c r="L368" s="204"/>
      <c r="M368" s="205"/>
      <c r="N368" s="206"/>
      <c r="O368" s="206"/>
      <c r="P368" s="206"/>
      <c r="Q368" s="206"/>
      <c r="R368" s="206"/>
      <c r="S368" s="206"/>
      <c r="T368" s="207"/>
      <c r="AT368" s="208" t="s">
        <v>144</v>
      </c>
      <c r="AU368" s="208" t="s">
        <v>84</v>
      </c>
      <c r="AV368" s="12" t="s">
        <v>84</v>
      </c>
      <c r="AW368" s="12" t="s">
        <v>35</v>
      </c>
      <c r="AX368" s="12" t="s">
        <v>74</v>
      </c>
      <c r="AY368" s="208" t="s">
        <v>132</v>
      </c>
    </row>
    <row r="369" spans="2:65" s="13" customFormat="1" ht="11.25">
      <c r="B369" s="209"/>
      <c r="C369" s="210"/>
      <c r="D369" s="185" t="s">
        <v>144</v>
      </c>
      <c r="E369" s="211" t="s">
        <v>28</v>
      </c>
      <c r="F369" s="212" t="s">
        <v>150</v>
      </c>
      <c r="G369" s="210"/>
      <c r="H369" s="213">
        <v>36</v>
      </c>
      <c r="I369" s="214"/>
      <c r="J369" s="210"/>
      <c r="K369" s="210"/>
      <c r="L369" s="215"/>
      <c r="M369" s="216"/>
      <c r="N369" s="217"/>
      <c r="O369" s="217"/>
      <c r="P369" s="217"/>
      <c r="Q369" s="217"/>
      <c r="R369" s="217"/>
      <c r="S369" s="217"/>
      <c r="T369" s="218"/>
      <c r="AT369" s="219" t="s">
        <v>144</v>
      </c>
      <c r="AU369" s="219" t="s">
        <v>84</v>
      </c>
      <c r="AV369" s="13" t="s">
        <v>140</v>
      </c>
      <c r="AW369" s="13" t="s">
        <v>35</v>
      </c>
      <c r="AX369" s="13" t="s">
        <v>82</v>
      </c>
      <c r="AY369" s="219" t="s">
        <v>132</v>
      </c>
    </row>
    <row r="370" spans="2:65" s="1" customFormat="1" ht="16.5" customHeight="1">
      <c r="B370" s="33"/>
      <c r="C370" s="173" t="s">
        <v>504</v>
      </c>
      <c r="D370" s="173" t="s">
        <v>135</v>
      </c>
      <c r="E370" s="174" t="s">
        <v>505</v>
      </c>
      <c r="F370" s="175" t="s">
        <v>506</v>
      </c>
      <c r="G370" s="176" t="s">
        <v>234</v>
      </c>
      <c r="H370" s="177">
        <v>36</v>
      </c>
      <c r="I370" s="178"/>
      <c r="J370" s="179">
        <f>ROUND(I370*H370,2)</f>
        <v>0</v>
      </c>
      <c r="K370" s="175" t="s">
        <v>139</v>
      </c>
      <c r="L370" s="37"/>
      <c r="M370" s="180" t="s">
        <v>28</v>
      </c>
      <c r="N370" s="181" t="s">
        <v>45</v>
      </c>
      <c r="O370" s="59"/>
      <c r="P370" s="182">
        <f>O370*H370</f>
        <v>0</v>
      </c>
      <c r="Q370" s="182">
        <v>1.0000000000000001E-5</v>
      </c>
      <c r="R370" s="182">
        <f>Q370*H370</f>
        <v>3.6000000000000002E-4</v>
      </c>
      <c r="S370" s="182">
        <v>0</v>
      </c>
      <c r="T370" s="183">
        <f>S370*H370</f>
        <v>0</v>
      </c>
      <c r="AR370" s="16" t="s">
        <v>140</v>
      </c>
      <c r="AT370" s="16" t="s">
        <v>135</v>
      </c>
      <c r="AU370" s="16" t="s">
        <v>84</v>
      </c>
      <c r="AY370" s="16" t="s">
        <v>132</v>
      </c>
      <c r="BE370" s="184">
        <f>IF(N370="základní",J370,0)</f>
        <v>0</v>
      </c>
      <c r="BF370" s="184">
        <f>IF(N370="snížená",J370,0)</f>
        <v>0</v>
      </c>
      <c r="BG370" s="184">
        <f>IF(N370="zákl. přenesená",J370,0)</f>
        <v>0</v>
      </c>
      <c r="BH370" s="184">
        <f>IF(N370="sníž. přenesená",J370,0)</f>
        <v>0</v>
      </c>
      <c r="BI370" s="184">
        <f>IF(N370="nulová",J370,0)</f>
        <v>0</v>
      </c>
      <c r="BJ370" s="16" t="s">
        <v>82</v>
      </c>
      <c r="BK370" s="184">
        <f>ROUND(I370*H370,2)</f>
        <v>0</v>
      </c>
      <c r="BL370" s="16" t="s">
        <v>140</v>
      </c>
      <c r="BM370" s="16" t="s">
        <v>507</v>
      </c>
    </row>
    <row r="371" spans="2:65" s="1" customFormat="1" ht="11.25">
      <c r="B371" s="33"/>
      <c r="C371" s="34"/>
      <c r="D371" s="185" t="s">
        <v>142</v>
      </c>
      <c r="E371" s="34"/>
      <c r="F371" s="186" t="s">
        <v>508</v>
      </c>
      <c r="G371" s="34"/>
      <c r="H371" s="34"/>
      <c r="I371" s="102"/>
      <c r="J371" s="34"/>
      <c r="K371" s="34"/>
      <c r="L371" s="37"/>
      <c r="M371" s="187"/>
      <c r="N371" s="59"/>
      <c r="O371" s="59"/>
      <c r="P371" s="59"/>
      <c r="Q371" s="59"/>
      <c r="R371" s="59"/>
      <c r="S371" s="59"/>
      <c r="T371" s="60"/>
      <c r="AT371" s="16" t="s">
        <v>142</v>
      </c>
      <c r="AU371" s="16" t="s">
        <v>84</v>
      </c>
    </row>
    <row r="372" spans="2:65" s="11" customFormat="1" ht="11.25">
      <c r="B372" s="188"/>
      <c r="C372" s="189"/>
      <c r="D372" s="185" t="s">
        <v>144</v>
      </c>
      <c r="E372" s="190" t="s">
        <v>28</v>
      </c>
      <c r="F372" s="191" t="s">
        <v>509</v>
      </c>
      <c r="G372" s="189"/>
      <c r="H372" s="190" t="s">
        <v>28</v>
      </c>
      <c r="I372" s="192"/>
      <c r="J372" s="189"/>
      <c r="K372" s="189"/>
      <c r="L372" s="193"/>
      <c r="M372" s="194"/>
      <c r="N372" s="195"/>
      <c r="O372" s="195"/>
      <c r="P372" s="195"/>
      <c r="Q372" s="195"/>
      <c r="R372" s="195"/>
      <c r="S372" s="195"/>
      <c r="T372" s="196"/>
      <c r="AT372" s="197" t="s">
        <v>144</v>
      </c>
      <c r="AU372" s="197" t="s">
        <v>84</v>
      </c>
      <c r="AV372" s="11" t="s">
        <v>82</v>
      </c>
      <c r="AW372" s="11" t="s">
        <v>35</v>
      </c>
      <c r="AX372" s="11" t="s">
        <v>74</v>
      </c>
      <c r="AY372" s="197" t="s">
        <v>132</v>
      </c>
    </row>
    <row r="373" spans="2:65" s="11" customFormat="1" ht="11.25">
      <c r="B373" s="188"/>
      <c r="C373" s="189"/>
      <c r="D373" s="185" t="s">
        <v>144</v>
      </c>
      <c r="E373" s="190" t="s">
        <v>28</v>
      </c>
      <c r="F373" s="191" t="s">
        <v>510</v>
      </c>
      <c r="G373" s="189"/>
      <c r="H373" s="190" t="s">
        <v>28</v>
      </c>
      <c r="I373" s="192"/>
      <c r="J373" s="189"/>
      <c r="K373" s="189"/>
      <c r="L373" s="193"/>
      <c r="M373" s="194"/>
      <c r="N373" s="195"/>
      <c r="O373" s="195"/>
      <c r="P373" s="195"/>
      <c r="Q373" s="195"/>
      <c r="R373" s="195"/>
      <c r="S373" s="195"/>
      <c r="T373" s="196"/>
      <c r="AT373" s="197" t="s">
        <v>144</v>
      </c>
      <c r="AU373" s="197" t="s">
        <v>84</v>
      </c>
      <c r="AV373" s="11" t="s">
        <v>82</v>
      </c>
      <c r="AW373" s="11" t="s">
        <v>35</v>
      </c>
      <c r="AX373" s="11" t="s">
        <v>74</v>
      </c>
      <c r="AY373" s="197" t="s">
        <v>132</v>
      </c>
    </row>
    <row r="374" spans="2:65" s="12" customFormat="1" ht="11.25">
      <c r="B374" s="198"/>
      <c r="C374" s="199"/>
      <c r="D374" s="185" t="s">
        <v>144</v>
      </c>
      <c r="E374" s="200" t="s">
        <v>28</v>
      </c>
      <c r="F374" s="201" t="s">
        <v>511</v>
      </c>
      <c r="G374" s="199"/>
      <c r="H374" s="202">
        <v>36</v>
      </c>
      <c r="I374" s="203"/>
      <c r="J374" s="199"/>
      <c r="K374" s="199"/>
      <c r="L374" s="204"/>
      <c r="M374" s="205"/>
      <c r="N374" s="206"/>
      <c r="O374" s="206"/>
      <c r="P374" s="206"/>
      <c r="Q374" s="206"/>
      <c r="R374" s="206"/>
      <c r="S374" s="206"/>
      <c r="T374" s="207"/>
      <c r="AT374" s="208" t="s">
        <v>144</v>
      </c>
      <c r="AU374" s="208" t="s">
        <v>84</v>
      </c>
      <c r="AV374" s="12" t="s">
        <v>84</v>
      </c>
      <c r="AW374" s="12" t="s">
        <v>35</v>
      </c>
      <c r="AX374" s="12" t="s">
        <v>82</v>
      </c>
      <c r="AY374" s="208" t="s">
        <v>132</v>
      </c>
    </row>
    <row r="375" spans="2:65" s="1" customFormat="1" ht="16.5" customHeight="1">
      <c r="B375" s="33"/>
      <c r="C375" s="231" t="s">
        <v>512</v>
      </c>
      <c r="D375" s="231" t="s">
        <v>399</v>
      </c>
      <c r="E375" s="232" t="s">
        <v>513</v>
      </c>
      <c r="F375" s="233" t="s">
        <v>514</v>
      </c>
      <c r="G375" s="234" t="s">
        <v>234</v>
      </c>
      <c r="H375" s="235">
        <v>40</v>
      </c>
      <c r="I375" s="236"/>
      <c r="J375" s="237">
        <f>ROUND(I375*H375,2)</f>
        <v>0</v>
      </c>
      <c r="K375" s="233" t="s">
        <v>28</v>
      </c>
      <c r="L375" s="238"/>
      <c r="M375" s="239" t="s">
        <v>28</v>
      </c>
      <c r="N375" s="240" t="s">
        <v>45</v>
      </c>
      <c r="O375" s="59"/>
      <c r="P375" s="182">
        <f>O375*H375</f>
        <v>0</v>
      </c>
      <c r="Q375" s="182">
        <v>2.2000000000000001E-4</v>
      </c>
      <c r="R375" s="182">
        <f>Q375*H375</f>
        <v>8.8000000000000005E-3</v>
      </c>
      <c r="S375" s="182">
        <v>0</v>
      </c>
      <c r="T375" s="183">
        <f>S375*H375</f>
        <v>0</v>
      </c>
      <c r="AR375" s="16" t="s">
        <v>193</v>
      </c>
      <c r="AT375" s="16" t="s">
        <v>399</v>
      </c>
      <c r="AU375" s="16" t="s">
        <v>84</v>
      </c>
      <c r="AY375" s="16" t="s">
        <v>132</v>
      </c>
      <c r="BE375" s="184">
        <f>IF(N375="základní",J375,0)</f>
        <v>0</v>
      </c>
      <c r="BF375" s="184">
        <f>IF(N375="snížená",J375,0)</f>
        <v>0</v>
      </c>
      <c r="BG375" s="184">
        <f>IF(N375="zákl. přenesená",J375,0)</f>
        <v>0</v>
      </c>
      <c r="BH375" s="184">
        <f>IF(N375="sníž. přenesená",J375,0)</f>
        <v>0</v>
      </c>
      <c r="BI375" s="184">
        <f>IF(N375="nulová",J375,0)</f>
        <v>0</v>
      </c>
      <c r="BJ375" s="16" t="s">
        <v>82</v>
      </c>
      <c r="BK375" s="184">
        <f>ROUND(I375*H375,2)</f>
        <v>0</v>
      </c>
      <c r="BL375" s="16" t="s">
        <v>140</v>
      </c>
      <c r="BM375" s="16" t="s">
        <v>515</v>
      </c>
    </row>
    <row r="376" spans="2:65" s="1" customFormat="1" ht="11.25">
      <c r="B376" s="33"/>
      <c r="C376" s="34"/>
      <c r="D376" s="185" t="s">
        <v>142</v>
      </c>
      <c r="E376" s="34"/>
      <c r="F376" s="186" t="s">
        <v>514</v>
      </c>
      <c r="G376" s="34"/>
      <c r="H376" s="34"/>
      <c r="I376" s="102"/>
      <c r="J376" s="34"/>
      <c r="K376" s="34"/>
      <c r="L376" s="37"/>
      <c r="M376" s="187"/>
      <c r="N376" s="59"/>
      <c r="O376" s="59"/>
      <c r="P376" s="59"/>
      <c r="Q376" s="59"/>
      <c r="R376" s="59"/>
      <c r="S376" s="59"/>
      <c r="T376" s="60"/>
      <c r="AT376" s="16" t="s">
        <v>142</v>
      </c>
      <c r="AU376" s="16" t="s">
        <v>84</v>
      </c>
    </row>
    <row r="377" spans="2:65" s="11" customFormat="1" ht="11.25">
      <c r="B377" s="188"/>
      <c r="C377" s="189"/>
      <c r="D377" s="185" t="s">
        <v>144</v>
      </c>
      <c r="E377" s="190" t="s">
        <v>28</v>
      </c>
      <c r="F377" s="191" t="s">
        <v>516</v>
      </c>
      <c r="G377" s="189"/>
      <c r="H377" s="190" t="s">
        <v>28</v>
      </c>
      <c r="I377" s="192"/>
      <c r="J377" s="189"/>
      <c r="K377" s="189"/>
      <c r="L377" s="193"/>
      <c r="M377" s="194"/>
      <c r="N377" s="195"/>
      <c r="O377" s="195"/>
      <c r="P377" s="195"/>
      <c r="Q377" s="195"/>
      <c r="R377" s="195"/>
      <c r="S377" s="195"/>
      <c r="T377" s="196"/>
      <c r="AT377" s="197" t="s">
        <v>144</v>
      </c>
      <c r="AU377" s="197" t="s">
        <v>84</v>
      </c>
      <c r="AV377" s="11" t="s">
        <v>82</v>
      </c>
      <c r="AW377" s="11" t="s">
        <v>35</v>
      </c>
      <c r="AX377" s="11" t="s">
        <v>74</v>
      </c>
      <c r="AY377" s="197" t="s">
        <v>132</v>
      </c>
    </row>
    <row r="378" spans="2:65" s="12" customFormat="1" ht="11.25">
      <c r="B378" s="198"/>
      <c r="C378" s="199"/>
      <c r="D378" s="185" t="s">
        <v>144</v>
      </c>
      <c r="E378" s="200" t="s">
        <v>28</v>
      </c>
      <c r="F378" s="201" t="s">
        <v>517</v>
      </c>
      <c r="G378" s="199"/>
      <c r="H378" s="202">
        <v>40</v>
      </c>
      <c r="I378" s="203"/>
      <c r="J378" s="199"/>
      <c r="K378" s="199"/>
      <c r="L378" s="204"/>
      <c r="M378" s="205"/>
      <c r="N378" s="206"/>
      <c r="O378" s="206"/>
      <c r="P378" s="206"/>
      <c r="Q378" s="206"/>
      <c r="R378" s="206"/>
      <c r="S378" s="206"/>
      <c r="T378" s="207"/>
      <c r="AT378" s="208" t="s">
        <v>144</v>
      </c>
      <c r="AU378" s="208" t="s">
        <v>84</v>
      </c>
      <c r="AV378" s="12" t="s">
        <v>84</v>
      </c>
      <c r="AW378" s="12" t="s">
        <v>35</v>
      </c>
      <c r="AX378" s="12" t="s">
        <v>82</v>
      </c>
      <c r="AY378" s="208" t="s">
        <v>132</v>
      </c>
    </row>
    <row r="379" spans="2:65" s="1" customFormat="1" ht="16.5" customHeight="1">
      <c r="B379" s="33"/>
      <c r="C379" s="173" t="s">
        <v>518</v>
      </c>
      <c r="D379" s="173" t="s">
        <v>135</v>
      </c>
      <c r="E379" s="174" t="s">
        <v>519</v>
      </c>
      <c r="F379" s="175" t="s">
        <v>520</v>
      </c>
      <c r="G379" s="176" t="s">
        <v>356</v>
      </c>
      <c r="H379" s="177">
        <v>1.2370000000000001</v>
      </c>
      <c r="I379" s="178"/>
      <c r="J379" s="179">
        <f>ROUND(I379*H379,2)</f>
        <v>0</v>
      </c>
      <c r="K379" s="175" t="s">
        <v>139</v>
      </c>
      <c r="L379" s="37"/>
      <c r="M379" s="180" t="s">
        <v>28</v>
      </c>
      <c r="N379" s="181" t="s">
        <v>45</v>
      </c>
      <c r="O379" s="59"/>
      <c r="P379" s="182">
        <f>O379*H379</f>
        <v>0</v>
      </c>
      <c r="Q379" s="182">
        <v>0</v>
      </c>
      <c r="R379" s="182">
        <f>Q379*H379</f>
        <v>0</v>
      </c>
      <c r="S379" s="182">
        <v>0</v>
      </c>
      <c r="T379" s="183">
        <f>S379*H379</f>
        <v>0</v>
      </c>
      <c r="AR379" s="16" t="s">
        <v>264</v>
      </c>
      <c r="AT379" s="16" t="s">
        <v>135</v>
      </c>
      <c r="AU379" s="16" t="s">
        <v>84</v>
      </c>
      <c r="AY379" s="16" t="s">
        <v>132</v>
      </c>
      <c r="BE379" s="184">
        <f>IF(N379="základní",J379,0)</f>
        <v>0</v>
      </c>
      <c r="BF379" s="184">
        <f>IF(N379="snížená",J379,0)</f>
        <v>0</v>
      </c>
      <c r="BG379" s="184">
        <f>IF(N379="zákl. přenesená",J379,0)</f>
        <v>0</v>
      </c>
      <c r="BH379" s="184">
        <f>IF(N379="sníž. přenesená",J379,0)</f>
        <v>0</v>
      </c>
      <c r="BI379" s="184">
        <f>IF(N379="nulová",J379,0)</f>
        <v>0</v>
      </c>
      <c r="BJ379" s="16" t="s">
        <v>82</v>
      </c>
      <c r="BK379" s="184">
        <f>ROUND(I379*H379,2)</f>
        <v>0</v>
      </c>
      <c r="BL379" s="16" t="s">
        <v>264</v>
      </c>
      <c r="BM379" s="16" t="s">
        <v>521</v>
      </c>
    </row>
    <row r="380" spans="2:65" s="1" customFormat="1" ht="19.5">
      <c r="B380" s="33"/>
      <c r="C380" s="34"/>
      <c r="D380" s="185" t="s">
        <v>142</v>
      </c>
      <c r="E380" s="34"/>
      <c r="F380" s="186" t="s">
        <v>522</v>
      </c>
      <c r="G380" s="34"/>
      <c r="H380" s="34"/>
      <c r="I380" s="102"/>
      <c r="J380" s="34"/>
      <c r="K380" s="34"/>
      <c r="L380" s="37"/>
      <c r="M380" s="187"/>
      <c r="N380" s="59"/>
      <c r="O380" s="59"/>
      <c r="P380" s="59"/>
      <c r="Q380" s="59"/>
      <c r="R380" s="59"/>
      <c r="S380" s="59"/>
      <c r="T380" s="60"/>
      <c r="AT380" s="16" t="s">
        <v>142</v>
      </c>
      <c r="AU380" s="16" t="s">
        <v>84</v>
      </c>
    </row>
    <row r="381" spans="2:65" s="10" customFormat="1" ht="22.9" customHeight="1">
      <c r="B381" s="157"/>
      <c r="C381" s="158"/>
      <c r="D381" s="159" t="s">
        <v>73</v>
      </c>
      <c r="E381" s="171" t="s">
        <v>523</v>
      </c>
      <c r="F381" s="171" t="s">
        <v>524</v>
      </c>
      <c r="G381" s="158"/>
      <c r="H381" s="158"/>
      <c r="I381" s="161"/>
      <c r="J381" s="172">
        <f>BK381</f>
        <v>0</v>
      </c>
      <c r="K381" s="158"/>
      <c r="L381" s="163"/>
      <c r="M381" s="164"/>
      <c r="N381" s="165"/>
      <c r="O381" s="165"/>
      <c r="P381" s="166">
        <f>SUM(P382:P404)</f>
        <v>0</v>
      </c>
      <c r="Q381" s="165"/>
      <c r="R381" s="166">
        <f>SUM(R382:R404)</f>
        <v>6.4531000000000005E-2</v>
      </c>
      <c r="S381" s="165"/>
      <c r="T381" s="167">
        <f>SUM(T382:T404)</f>
        <v>0</v>
      </c>
      <c r="AR381" s="168" t="s">
        <v>84</v>
      </c>
      <c r="AT381" s="169" t="s">
        <v>73</v>
      </c>
      <c r="AU381" s="169" t="s">
        <v>82</v>
      </c>
      <c r="AY381" s="168" t="s">
        <v>132</v>
      </c>
      <c r="BK381" s="170">
        <f>SUM(BK382:BK404)</f>
        <v>0</v>
      </c>
    </row>
    <row r="382" spans="2:65" s="1" customFormat="1" ht="16.5" customHeight="1">
      <c r="B382" s="33"/>
      <c r="C382" s="173" t="s">
        <v>525</v>
      </c>
      <c r="D382" s="173" t="s">
        <v>135</v>
      </c>
      <c r="E382" s="174" t="s">
        <v>526</v>
      </c>
      <c r="F382" s="175" t="s">
        <v>527</v>
      </c>
      <c r="G382" s="176" t="s">
        <v>138</v>
      </c>
      <c r="H382" s="177">
        <v>4</v>
      </c>
      <c r="I382" s="178"/>
      <c r="J382" s="179">
        <f>ROUND(I382*H382,2)</f>
        <v>0</v>
      </c>
      <c r="K382" s="175" t="s">
        <v>139</v>
      </c>
      <c r="L382" s="37"/>
      <c r="M382" s="180" t="s">
        <v>28</v>
      </c>
      <c r="N382" s="181" t="s">
        <v>45</v>
      </c>
      <c r="O382" s="59"/>
      <c r="P382" s="182">
        <f>O382*H382</f>
        <v>0</v>
      </c>
      <c r="Q382" s="182">
        <v>4.9500000000000004E-3</v>
      </c>
      <c r="R382" s="182">
        <f>Q382*H382</f>
        <v>1.9800000000000002E-2</v>
      </c>
      <c r="S382" s="182">
        <v>0</v>
      </c>
      <c r="T382" s="183">
        <f>S382*H382</f>
        <v>0</v>
      </c>
      <c r="AR382" s="16" t="s">
        <v>264</v>
      </c>
      <c r="AT382" s="16" t="s">
        <v>135</v>
      </c>
      <c r="AU382" s="16" t="s">
        <v>84</v>
      </c>
      <c r="AY382" s="16" t="s">
        <v>132</v>
      </c>
      <c r="BE382" s="184">
        <f>IF(N382="základní",J382,0)</f>
        <v>0</v>
      </c>
      <c r="BF382" s="184">
        <f>IF(N382="snížená",J382,0)</f>
        <v>0</v>
      </c>
      <c r="BG382" s="184">
        <f>IF(N382="zákl. přenesená",J382,0)</f>
        <v>0</v>
      </c>
      <c r="BH382" s="184">
        <f>IF(N382="sníž. přenesená",J382,0)</f>
        <v>0</v>
      </c>
      <c r="BI382" s="184">
        <f>IF(N382="nulová",J382,0)</f>
        <v>0</v>
      </c>
      <c r="BJ382" s="16" t="s">
        <v>82</v>
      </c>
      <c r="BK382" s="184">
        <f>ROUND(I382*H382,2)</f>
        <v>0</v>
      </c>
      <c r="BL382" s="16" t="s">
        <v>264</v>
      </c>
      <c r="BM382" s="16" t="s">
        <v>528</v>
      </c>
    </row>
    <row r="383" spans="2:65" s="1" customFormat="1" ht="11.25">
      <c r="B383" s="33"/>
      <c r="C383" s="34"/>
      <c r="D383" s="185" t="s">
        <v>142</v>
      </c>
      <c r="E383" s="34"/>
      <c r="F383" s="186" t="s">
        <v>529</v>
      </c>
      <c r="G383" s="34"/>
      <c r="H383" s="34"/>
      <c r="I383" s="102"/>
      <c r="J383" s="34"/>
      <c r="K383" s="34"/>
      <c r="L383" s="37"/>
      <c r="M383" s="187"/>
      <c r="N383" s="59"/>
      <c r="O383" s="59"/>
      <c r="P383" s="59"/>
      <c r="Q383" s="59"/>
      <c r="R383" s="59"/>
      <c r="S383" s="59"/>
      <c r="T383" s="60"/>
      <c r="AT383" s="16" t="s">
        <v>142</v>
      </c>
      <c r="AU383" s="16" t="s">
        <v>84</v>
      </c>
    </row>
    <row r="384" spans="2:65" s="11" customFormat="1" ht="11.25">
      <c r="B384" s="188"/>
      <c r="C384" s="189"/>
      <c r="D384" s="185" t="s">
        <v>144</v>
      </c>
      <c r="E384" s="190" t="s">
        <v>28</v>
      </c>
      <c r="F384" s="191" t="s">
        <v>530</v>
      </c>
      <c r="G384" s="189"/>
      <c r="H384" s="190" t="s">
        <v>28</v>
      </c>
      <c r="I384" s="192"/>
      <c r="J384" s="189"/>
      <c r="K384" s="189"/>
      <c r="L384" s="193"/>
      <c r="M384" s="194"/>
      <c r="N384" s="195"/>
      <c r="O384" s="195"/>
      <c r="P384" s="195"/>
      <c r="Q384" s="195"/>
      <c r="R384" s="195"/>
      <c r="S384" s="195"/>
      <c r="T384" s="196"/>
      <c r="AT384" s="197" t="s">
        <v>144</v>
      </c>
      <c r="AU384" s="197" t="s">
        <v>84</v>
      </c>
      <c r="AV384" s="11" t="s">
        <v>82</v>
      </c>
      <c r="AW384" s="11" t="s">
        <v>35</v>
      </c>
      <c r="AX384" s="11" t="s">
        <v>74</v>
      </c>
      <c r="AY384" s="197" t="s">
        <v>132</v>
      </c>
    </row>
    <row r="385" spans="2:65" s="11" customFormat="1" ht="11.25">
      <c r="B385" s="188"/>
      <c r="C385" s="189"/>
      <c r="D385" s="185" t="s">
        <v>144</v>
      </c>
      <c r="E385" s="190" t="s">
        <v>28</v>
      </c>
      <c r="F385" s="191" t="s">
        <v>531</v>
      </c>
      <c r="G385" s="189"/>
      <c r="H385" s="190" t="s">
        <v>28</v>
      </c>
      <c r="I385" s="192"/>
      <c r="J385" s="189"/>
      <c r="K385" s="189"/>
      <c r="L385" s="193"/>
      <c r="M385" s="194"/>
      <c r="N385" s="195"/>
      <c r="O385" s="195"/>
      <c r="P385" s="195"/>
      <c r="Q385" s="195"/>
      <c r="R385" s="195"/>
      <c r="S385" s="195"/>
      <c r="T385" s="196"/>
      <c r="AT385" s="197" t="s">
        <v>144</v>
      </c>
      <c r="AU385" s="197" t="s">
        <v>84</v>
      </c>
      <c r="AV385" s="11" t="s">
        <v>82</v>
      </c>
      <c r="AW385" s="11" t="s">
        <v>35</v>
      </c>
      <c r="AX385" s="11" t="s">
        <v>74</v>
      </c>
      <c r="AY385" s="197" t="s">
        <v>132</v>
      </c>
    </row>
    <row r="386" spans="2:65" s="12" customFormat="1" ht="11.25">
      <c r="B386" s="198"/>
      <c r="C386" s="199"/>
      <c r="D386" s="185" t="s">
        <v>144</v>
      </c>
      <c r="E386" s="200" t="s">
        <v>28</v>
      </c>
      <c r="F386" s="201" t="s">
        <v>532</v>
      </c>
      <c r="G386" s="199"/>
      <c r="H386" s="202">
        <v>4</v>
      </c>
      <c r="I386" s="203"/>
      <c r="J386" s="199"/>
      <c r="K386" s="199"/>
      <c r="L386" s="204"/>
      <c r="M386" s="205"/>
      <c r="N386" s="206"/>
      <c r="O386" s="206"/>
      <c r="P386" s="206"/>
      <c r="Q386" s="206"/>
      <c r="R386" s="206"/>
      <c r="S386" s="206"/>
      <c r="T386" s="207"/>
      <c r="AT386" s="208" t="s">
        <v>144</v>
      </c>
      <c r="AU386" s="208" t="s">
        <v>84</v>
      </c>
      <c r="AV386" s="12" t="s">
        <v>84</v>
      </c>
      <c r="AW386" s="12" t="s">
        <v>35</v>
      </c>
      <c r="AX386" s="12" t="s">
        <v>82</v>
      </c>
      <c r="AY386" s="208" t="s">
        <v>132</v>
      </c>
    </row>
    <row r="387" spans="2:65" s="1" customFormat="1" ht="16.5" customHeight="1">
      <c r="B387" s="33"/>
      <c r="C387" s="231" t="s">
        <v>533</v>
      </c>
      <c r="D387" s="231" t="s">
        <v>399</v>
      </c>
      <c r="E387" s="232" t="s">
        <v>534</v>
      </c>
      <c r="F387" s="233" t="s">
        <v>535</v>
      </c>
      <c r="G387" s="234" t="s">
        <v>138</v>
      </c>
      <c r="H387" s="235">
        <v>4.4000000000000004</v>
      </c>
      <c r="I387" s="236"/>
      <c r="J387" s="237">
        <f>ROUND(I387*H387,2)</f>
        <v>0</v>
      </c>
      <c r="K387" s="233" t="s">
        <v>139</v>
      </c>
      <c r="L387" s="238"/>
      <c r="M387" s="239" t="s">
        <v>28</v>
      </c>
      <c r="N387" s="240" t="s">
        <v>45</v>
      </c>
      <c r="O387" s="59"/>
      <c r="P387" s="182">
        <f>O387*H387</f>
        <v>0</v>
      </c>
      <c r="Q387" s="182">
        <v>9.7999999999999997E-3</v>
      </c>
      <c r="R387" s="182">
        <f>Q387*H387</f>
        <v>4.3120000000000006E-2</v>
      </c>
      <c r="S387" s="182">
        <v>0</v>
      </c>
      <c r="T387" s="183">
        <f>S387*H387</f>
        <v>0</v>
      </c>
      <c r="AR387" s="16" t="s">
        <v>371</v>
      </c>
      <c r="AT387" s="16" t="s">
        <v>399</v>
      </c>
      <c r="AU387" s="16" t="s">
        <v>84</v>
      </c>
      <c r="AY387" s="16" t="s">
        <v>132</v>
      </c>
      <c r="BE387" s="184">
        <f>IF(N387="základní",J387,0)</f>
        <v>0</v>
      </c>
      <c r="BF387" s="184">
        <f>IF(N387="snížená",J387,0)</f>
        <v>0</v>
      </c>
      <c r="BG387" s="184">
        <f>IF(N387="zákl. přenesená",J387,0)</f>
        <v>0</v>
      </c>
      <c r="BH387" s="184">
        <f>IF(N387="sníž. přenesená",J387,0)</f>
        <v>0</v>
      </c>
      <c r="BI387" s="184">
        <f>IF(N387="nulová",J387,0)</f>
        <v>0</v>
      </c>
      <c r="BJ387" s="16" t="s">
        <v>82</v>
      </c>
      <c r="BK387" s="184">
        <f>ROUND(I387*H387,2)</f>
        <v>0</v>
      </c>
      <c r="BL387" s="16" t="s">
        <v>264</v>
      </c>
      <c r="BM387" s="16" t="s">
        <v>536</v>
      </c>
    </row>
    <row r="388" spans="2:65" s="1" customFormat="1" ht="11.25">
      <c r="B388" s="33"/>
      <c r="C388" s="34"/>
      <c r="D388" s="185" t="s">
        <v>142</v>
      </c>
      <c r="E388" s="34"/>
      <c r="F388" s="186" t="s">
        <v>535</v>
      </c>
      <c r="G388" s="34"/>
      <c r="H388" s="34"/>
      <c r="I388" s="102"/>
      <c r="J388" s="34"/>
      <c r="K388" s="34"/>
      <c r="L388" s="37"/>
      <c r="M388" s="187"/>
      <c r="N388" s="59"/>
      <c r="O388" s="59"/>
      <c r="P388" s="59"/>
      <c r="Q388" s="59"/>
      <c r="R388" s="59"/>
      <c r="S388" s="59"/>
      <c r="T388" s="60"/>
      <c r="AT388" s="16" t="s">
        <v>142</v>
      </c>
      <c r="AU388" s="16" t="s">
        <v>84</v>
      </c>
    </row>
    <row r="389" spans="2:65" s="11" customFormat="1" ht="11.25">
      <c r="B389" s="188"/>
      <c r="C389" s="189"/>
      <c r="D389" s="185" t="s">
        <v>144</v>
      </c>
      <c r="E389" s="190" t="s">
        <v>28</v>
      </c>
      <c r="F389" s="191" t="s">
        <v>537</v>
      </c>
      <c r="G389" s="189"/>
      <c r="H389" s="190" t="s">
        <v>28</v>
      </c>
      <c r="I389" s="192"/>
      <c r="J389" s="189"/>
      <c r="K389" s="189"/>
      <c r="L389" s="193"/>
      <c r="M389" s="194"/>
      <c r="N389" s="195"/>
      <c r="O389" s="195"/>
      <c r="P389" s="195"/>
      <c r="Q389" s="195"/>
      <c r="R389" s="195"/>
      <c r="S389" s="195"/>
      <c r="T389" s="196"/>
      <c r="AT389" s="197" t="s">
        <v>144</v>
      </c>
      <c r="AU389" s="197" t="s">
        <v>84</v>
      </c>
      <c r="AV389" s="11" t="s">
        <v>82</v>
      </c>
      <c r="AW389" s="11" t="s">
        <v>35</v>
      </c>
      <c r="AX389" s="11" t="s">
        <v>74</v>
      </c>
      <c r="AY389" s="197" t="s">
        <v>132</v>
      </c>
    </row>
    <row r="390" spans="2:65" s="11" customFormat="1" ht="11.25">
      <c r="B390" s="188"/>
      <c r="C390" s="189"/>
      <c r="D390" s="185" t="s">
        <v>144</v>
      </c>
      <c r="E390" s="190" t="s">
        <v>28</v>
      </c>
      <c r="F390" s="191" t="s">
        <v>538</v>
      </c>
      <c r="G390" s="189"/>
      <c r="H390" s="190" t="s">
        <v>28</v>
      </c>
      <c r="I390" s="192"/>
      <c r="J390" s="189"/>
      <c r="K390" s="189"/>
      <c r="L390" s="193"/>
      <c r="M390" s="194"/>
      <c r="N390" s="195"/>
      <c r="O390" s="195"/>
      <c r="P390" s="195"/>
      <c r="Q390" s="195"/>
      <c r="R390" s="195"/>
      <c r="S390" s="195"/>
      <c r="T390" s="196"/>
      <c r="AT390" s="197" t="s">
        <v>144</v>
      </c>
      <c r="AU390" s="197" t="s">
        <v>84</v>
      </c>
      <c r="AV390" s="11" t="s">
        <v>82</v>
      </c>
      <c r="AW390" s="11" t="s">
        <v>35</v>
      </c>
      <c r="AX390" s="11" t="s">
        <v>74</v>
      </c>
      <c r="AY390" s="197" t="s">
        <v>132</v>
      </c>
    </row>
    <row r="391" spans="2:65" s="11" customFormat="1" ht="11.25">
      <c r="B391" s="188"/>
      <c r="C391" s="189"/>
      <c r="D391" s="185" t="s">
        <v>144</v>
      </c>
      <c r="E391" s="190" t="s">
        <v>28</v>
      </c>
      <c r="F391" s="191" t="s">
        <v>539</v>
      </c>
      <c r="G391" s="189"/>
      <c r="H391" s="190" t="s">
        <v>28</v>
      </c>
      <c r="I391" s="192"/>
      <c r="J391" s="189"/>
      <c r="K391" s="189"/>
      <c r="L391" s="193"/>
      <c r="M391" s="194"/>
      <c r="N391" s="195"/>
      <c r="O391" s="195"/>
      <c r="P391" s="195"/>
      <c r="Q391" s="195"/>
      <c r="R391" s="195"/>
      <c r="S391" s="195"/>
      <c r="T391" s="196"/>
      <c r="AT391" s="197" t="s">
        <v>144</v>
      </c>
      <c r="AU391" s="197" t="s">
        <v>84</v>
      </c>
      <c r="AV391" s="11" t="s">
        <v>82</v>
      </c>
      <c r="AW391" s="11" t="s">
        <v>35</v>
      </c>
      <c r="AX391" s="11" t="s">
        <v>74</v>
      </c>
      <c r="AY391" s="197" t="s">
        <v>132</v>
      </c>
    </row>
    <row r="392" spans="2:65" s="12" customFormat="1" ht="11.25">
      <c r="B392" s="198"/>
      <c r="C392" s="199"/>
      <c r="D392" s="185" t="s">
        <v>144</v>
      </c>
      <c r="E392" s="200" t="s">
        <v>28</v>
      </c>
      <c r="F392" s="201" t="s">
        <v>540</v>
      </c>
      <c r="G392" s="199"/>
      <c r="H392" s="202">
        <v>4.4000000000000004</v>
      </c>
      <c r="I392" s="203"/>
      <c r="J392" s="199"/>
      <c r="K392" s="199"/>
      <c r="L392" s="204"/>
      <c r="M392" s="205"/>
      <c r="N392" s="206"/>
      <c r="O392" s="206"/>
      <c r="P392" s="206"/>
      <c r="Q392" s="206"/>
      <c r="R392" s="206"/>
      <c r="S392" s="206"/>
      <c r="T392" s="207"/>
      <c r="AT392" s="208" t="s">
        <v>144</v>
      </c>
      <c r="AU392" s="208" t="s">
        <v>84</v>
      </c>
      <c r="AV392" s="12" t="s">
        <v>84</v>
      </c>
      <c r="AW392" s="12" t="s">
        <v>35</v>
      </c>
      <c r="AX392" s="12" t="s">
        <v>82</v>
      </c>
      <c r="AY392" s="208" t="s">
        <v>132</v>
      </c>
    </row>
    <row r="393" spans="2:65" s="1" customFormat="1" ht="16.5" customHeight="1">
      <c r="B393" s="33"/>
      <c r="C393" s="173" t="s">
        <v>541</v>
      </c>
      <c r="D393" s="173" t="s">
        <v>135</v>
      </c>
      <c r="E393" s="174" t="s">
        <v>542</v>
      </c>
      <c r="F393" s="175" t="s">
        <v>543</v>
      </c>
      <c r="G393" s="176" t="s">
        <v>234</v>
      </c>
      <c r="H393" s="177">
        <v>1.6</v>
      </c>
      <c r="I393" s="178"/>
      <c r="J393" s="179">
        <f>ROUND(I393*H393,2)</f>
        <v>0</v>
      </c>
      <c r="K393" s="175" t="s">
        <v>139</v>
      </c>
      <c r="L393" s="37"/>
      <c r="M393" s="180" t="s">
        <v>28</v>
      </c>
      <c r="N393" s="181" t="s">
        <v>45</v>
      </c>
      <c r="O393" s="59"/>
      <c r="P393" s="182">
        <f>O393*H393</f>
        <v>0</v>
      </c>
      <c r="Q393" s="182">
        <v>3.1E-4</v>
      </c>
      <c r="R393" s="182">
        <f>Q393*H393</f>
        <v>4.9600000000000002E-4</v>
      </c>
      <c r="S393" s="182">
        <v>0</v>
      </c>
      <c r="T393" s="183">
        <f>S393*H393</f>
        <v>0</v>
      </c>
      <c r="AR393" s="16" t="s">
        <v>264</v>
      </c>
      <c r="AT393" s="16" t="s">
        <v>135</v>
      </c>
      <c r="AU393" s="16" t="s">
        <v>84</v>
      </c>
      <c r="AY393" s="16" t="s">
        <v>132</v>
      </c>
      <c r="BE393" s="184">
        <f>IF(N393="základní",J393,0)</f>
        <v>0</v>
      </c>
      <c r="BF393" s="184">
        <f>IF(N393="snížená",J393,0)</f>
        <v>0</v>
      </c>
      <c r="BG393" s="184">
        <f>IF(N393="zákl. přenesená",J393,0)</f>
        <v>0</v>
      </c>
      <c r="BH393" s="184">
        <f>IF(N393="sníž. přenesená",J393,0)</f>
        <v>0</v>
      </c>
      <c r="BI393" s="184">
        <f>IF(N393="nulová",J393,0)</f>
        <v>0</v>
      </c>
      <c r="BJ393" s="16" t="s">
        <v>82</v>
      </c>
      <c r="BK393" s="184">
        <f>ROUND(I393*H393,2)</f>
        <v>0</v>
      </c>
      <c r="BL393" s="16" t="s">
        <v>264</v>
      </c>
      <c r="BM393" s="16" t="s">
        <v>544</v>
      </c>
    </row>
    <row r="394" spans="2:65" s="1" customFormat="1" ht="11.25">
      <c r="B394" s="33"/>
      <c r="C394" s="34"/>
      <c r="D394" s="185" t="s">
        <v>142</v>
      </c>
      <c r="E394" s="34"/>
      <c r="F394" s="186" t="s">
        <v>545</v>
      </c>
      <c r="G394" s="34"/>
      <c r="H394" s="34"/>
      <c r="I394" s="102"/>
      <c r="J394" s="34"/>
      <c r="K394" s="34"/>
      <c r="L394" s="37"/>
      <c r="M394" s="187"/>
      <c r="N394" s="59"/>
      <c r="O394" s="59"/>
      <c r="P394" s="59"/>
      <c r="Q394" s="59"/>
      <c r="R394" s="59"/>
      <c r="S394" s="59"/>
      <c r="T394" s="60"/>
      <c r="AT394" s="16" t="s">
        <v>142</v>
      </c>
      <c r="AU394" s="16" t="s">
        <v>84</v>
      </c>
    </row>
    <row r="395" spans="2:65" s="1" customFormat="1" ht="16.5" customHeight="1">
      <c r="B395" s="33"/>
      <c r="C395" s="173" t="s">
        <v>546</v>
      </c>
      <c r="D395" s="173" t="s">
        <v>135</v>
      </c>
      <c r="E395" s="174" t="s">
        <v>547</v>
      </c>
      <c r="F395" s="175" t="s">
        <v>548</v>
      </c>
      <c r="G395" s="176" t="s">
        <v>234</v>
      </c>
      <c r="H395" s="177">
        <v>4</v>
      </c>
      <c r="I395" s="178"/>
      <c r="J395" s="179">
        <f>ROUND(I395*H395,2)</f>
        <v>0</v>
      </c>
      <c r="K395" s="175" t="s">
        <v>139</v>
      </c>
      <c r="L395" s="37"/>
      <c r="M395" s="180" t="s">
        <v>28</v>
      </c>
      <c r="N395" s="181" t="s">
        <v>45</v>
      </c>
      <c r="O395" s="59"/>
      <c r="P395" s="182">
        <f>O395*H395</f>
        <v>0</v>
      </c>
      <c r="Q395" s="182">
        <v>2.5999999999999998E-4</v>
      </c>
      <c r="R395" s="182">
        <f>Q395*H395</f>
        <v>1.0399999999999999E-3</v>
      </c>
      <c r="S395" s="182">
        <v>0</v>
      </c>
      <c r="T395" s="183">
        <f>S395*H395</f>
        <v>0</v>
      </c>
      <c r="AR395" s="16" t="s">
        <v>264</v>
      </c>
      <c r="AT395" s="16" t="s">
        <v>135</v>
      </c>
      <c r="AU395" s="16" t="s">
        <v>84</v>
      </c>
      <c r="AY395" s="16" t="s">
        <v>132</v>
      </c>
      <c r="BE395" s="184">
        <f>IF(N395="základní",J395,0)</f>
        <v>0</v>
      </c>
      <c r="BF395" s="184">
        <f>IF(N395="snížená",J395,0)</f>
        <v>0</v>
      </c>
      <c r="BG395" s="184">
        <f>IF(N395="zákl. přenesená",J395,0)</f>
        <v>0</v>
      </c>
      <c r="BH395" s="184">
        <f>IF(N395="sníž. přenesená",J395,0)</f>
        <v>0</v>
      </c>
      <c r="BI395" s="184">
        <f>IF(N395="nulová",J395,0)</f>
        <v>0</v>
      </c>
      <c r="BJ395" s="16" t="s">
        <v>82</v>
      </c>
      <c r="BK395" s="184">
        <f>ROUND(I395*H395,2)</f>
        <v>0</v>
      </c>
      <c r="BL395" s="16" t="s">
        <v>264</v>
      </c>
      <c r="BM395" s="16" t="s">
        <v>549</v>
      </c>
    </row>
    <row r="396" spans="2:65" s="1" customFormat="1" ht="11.25">
      <c r="B396" s="33"/>
      <c r="C396" s="34"/>
      <c r="D396" s="185" t="s">
        <v>142</v>
      </c>
      <c r="E396" s="34"/>
      <c r="F396" s="186" t="s">
        <v>550</v>
      </c>
      <c r="G396" s="34"/>
      <c r="H396" s="34"/>
      <c r="I396" s="102"/>
      <c r="J396" s="34"/>
      <c r="K396" s="34"/>
      <c r="L396" s="37"/>
      <c r="M396" s="187"/>
      <c r="N396" s="59"/>
      <c r="O396" s="59"/>
      <c r="P396" s="59"/>
      <c r="Q396" s="59"/>
      <c r="R396" s="59"/>
      <c r="S396" s="59"/>
      <c r="T396" s="60"/>
      <c r="AT396" s="16" t="s">
        <v>142</v>
      </c>
      <c r="AU396" s="16" t="s">
        <v>84</v>
      </c>
    </row>
    <row r="397" spans="2:65" s="11" customFormat="1" ht="11.25">
      <c r="B397" s="188"/>
      <c r="C397" s="189"/>
      <c r="D397" s="185" t="s">
        <v>144</v>
      </c>
      <c r="E397" s="190" t="s">
        <v>28</v>
      </c>
      <c r="F397" s="191" t="s">
        <v>551</v>
      </c>
      <c r="G397" s="189"/>
      <c r="H397" s="190" t="s">
        <v>28</v>
      </c>
      <c r="I397" s="192"/>
      <c r="J397" s="189"/>
      <c r="K397" s="189"/>
      <c r="L397" s="193"/>
      <c r="M397" s="194"/>
      <c r="N397" s="195"/>
      <c r="O397" s="195"/>
      <c r="P397" s="195"/>
      <c r="Q397" s="195"/>
      <c r="R397" s="195"/>
      <c r="S397" s="195"/>
      <c r="T397" s="196"/>
      <c r="AT397" s="197" t="s">
        <v>144</v>
      </c>
      <c r="AU397" s="197" t="s">
        <v>84</v>
      </c>
      <c r="AV397" s="11" t="s">
        <v>82</v>
      </c>
      <c r="AW397" s="11" t="s">
        <v>35</v>
      </c>
      <c r="AX397" s="11" t="s">
        <v>74</v>
      </c>
      <c r="AY397" s="197" t="s">
        <v>132</v>
      </c>
    </row>
    <row r="398" spans="2:65" s="12" customFormat="1" ht="11.25">
      <c r="B398" s="198"/>
      <c r="C398" s="199"/>
      <c r="D398" s="185" t="s">
        <v>144</v>
      </c>
      <c r="E398" s="200" t="s">
        <v>28</v>
      </c>
      <c r="F398" s="201" t="s">
        <v>552</v>
      </c>
      <c r="G398" s="199"/>
      <c r="H398" s="202">
        <v>4</v>
      </c>
      <c r="I398" s="203"/>
      <c r="J398" s="199"/>
      <c r="K398" s="199"/>
      <c r="L398" s="204"/>
      <c r="M398" s="205"/>
      <c r="N398" s="206"/>
      <c r="O398" s="206"/>
      <c r="P398" s="206"/>
      <c r="Q398" s="206"/>
      <c r="R398" s="206"/>
      <c r="S398" s="206"/>
      <c r="T398" s="207"/>
      <c r="AT398" s="208" t="s">
        <v>144</v>
      </c>
      <c r="AU398" s="208" t="s">
        <v>84</v>
      </c>
      <c r="AV398" s="12" t="s">
        <v>84</v>
      </c>
      <c r="AW398" s="12" t="s">
        <v>35</v>
      </c>
      <c r="AX398" s="12" t="s">
        <v>82</v>
      </c>
      <c r="AY398" s="208" t="s">
        <v>132</v>
      </c>
    </row>
    <row r="399" spans="2:65" s="1" customFormat="1" ht="16.5" customHeight="1">
      <c r="B399" s="33"/>
      <c r="C399" s="173" t="s">
        <v>553</v>
      </c>
      <c r="D399" s="173" t="s">
        <v>135</v>
      </c>
      <c r="E399" s="174" t="s">
        <v>554</v>
      </c>
      <c r="F399" s="175" t="s">
        <v>555</v>
      </c>
      <c r="G399" s="176" t="s">
        <v>234</v>
      </c>
      <c r="H399" s="177">
        <v>2.5</v>
      </c>
      <c r="I399" s="178"/>
      <c r="J399" s="179">
        <f>ROUND(I399*H399,2)</f>
        <v>0</v>
      </c>
      <c r="K399" s="175" t="s">
        <v>139</v>
      </c>
      <c r="L399" s="37"/>
      <c r="M399" s="180" t="s">
        <v>28</v>
      </c>
      <c r="N399" s="181" t="s">
        <v>45</v>
      </c>
      <c r="O399" s="59"/>
      <c r="P399" s="182">
        <f>O399*H399</f>
        <v>0</v>
      </c>
      <c r="Q399" s="182">
        <v>3.0000000000000001E-5</v>
      </c>
      <c r="R399" s="182">
        <f>Q399*H399</f>
        <v>7.5000000000000007E-5</v>
      </c>
      <c r="S399" s="182">
        <v>0</v>
      </c>
      <c r="T399" s="183">
        <f>S399*H399</f>
        <v>0</v>
      </c>
      <c r="AR399" s="16" t="s">
        <v>264</v>
      </c>
      <c r="AT399" s="16" t="s">
        <v>135</v>
      </c>
      <c r="AU399" s="16" t="s">
        <v>84</v>
      </c>
      <c r="AY399" s="16" t="s">
        <v>132</v>
      </c>
      <c r="BE399" s="184">
        <f>IF(N399="základní",J399,0)</f>
        <v>0</v>
      </c>
      <c r="BF399" s="184">
        <f>IF(N399="snížená",J399,0)</f>
        <v>0</v>
      </c>
      <c r="BG399" s="184">
        <f>IF(N399="zákl. přenesená",J399,0)</f>
        <v>0</v>
      </c>
      <c r="BH399" s="184">
        <f>IF(N399="sníž. přenesená",J399,0)</f>
        <v>0</v>
      </c>
      <c r="BI399" s="184">
        <f>IF(N399="nulová",J399,0)</f>
        <v>0</v>
      </c>
      <c r="BJ399" s="16" t="s">
        <v>82</v>
      </c>
      <c r="BK399" s="184">
        <f>ROUND(I399*H399,2)</f>
        <v>0</v>
      </c>
      <c r="BL399" s="16" t="s">
        <v>264</v>
      </c>
      <c r="BM399" s="16" t="s">
        <v>556</v>
      </c>
    </row>
    <row r="400" spans="2:65" s="1" customFormat="1" ht="11.25">
      <c r="B400" s="33"/>
      <c r="C400" s="34"/>
      <c r="D400" s="185" t="s">
        <v>142</v>
      </c>
      <c r="E400" s="34"/>
      <c r="F400" s="186" t="s">
        <v>557</v>
      </c>
      <c r="G400" s="34"/>
      <c r="H400" s="34"/>
      <c r="I400" s="102"/>
      <c r="J400" s="34"/>
      <c r="K400" s="34"/>
      <c r="L400" s="37"/>
      <c r="M400" s="187"/>
      <c r="N400" s="59"/>
      <c r="O400" s="59"/>
      <c r="P400" s="59"/>
      <c r="Q400" s="59"/>
      <c r="R400" s="59"/>
      <c r="S400" s="59"/>
      <c r="T400" s="60"/>
      <c r="AT400" s="16" t="s">
        <v>142</v>
      </c>
      <c r="AU400" s="16" t="s">
        <v>84</v>
      </c>
    </row>
    <row r="401" spans="2:65" s="11" customFormat="1" ht="11.25">
      <c r="B401" s="188"/>
      <c r="C401" s="189"/>
      <c r="D401" s="185" t="s">
        <v>144</v>
      </c>
      <c r="E401" s="190" t="s">
        <v>28</v>
      </c>
      <c r="F401" s="191" t="s">
        <v>558</v>
      </c>
      <c r="G401" s="189"/>
      <c r="H401" s="190" t="s">
        <v>28</v>
      </c>
      <c r="I401" s="192"/>
      <c r="J401" s="189"/>
      <c r="K401" s="189"/>
      <c r="L401" s="193"/>
      <c r="M401" s="194"/>
      <c r="N401" s="195"/>
      <c r="O401" s="195"/>
      <c r="P401" s="195"/>
      <c r="Q401" s="195"/>
      <c r="R401" s="195"/>
      <c r="S401" s="195"/>
      <c r="T401" s="196"/>
      <c r="AT401" s="197" t="s">
        <v>144</v>
      </c>
      <c r="AU401" s="197" t="s">
        <v>84</v>
      </c>
      <c r="AV401" s="11" t="s">
        <v>82</v>
      </c>
      <c r="AW401" s="11" t="s">
        <v>35</v>
      </c>
      <c r="AX401" s="11" t="s">
        <v>74</v>
      </c>
      <c r="AY401" s="197" t="s">
        <v>132</v>
      </c>
    </row>
    <row r="402" spans="2:65" s="12" customFormat="1" ht="11.25">
      <c r="B402" s="198"/>
      <c r="C402" s="199"/>
      <c r="D402" s="185" t="s">
        <v>144</v>
      </c>
      <c r="E402" s="200" t="s">
        <v>28</v>
      </c>
      <c r="F402" s="201" t="s">
        <v>559</v>
      </c>
      <c r="G402" s="199"/>
      <c r="H402" s="202">
        <v>2.5</v>
      </c>
      <c r="I402" s="203"/>
      <c r="J402" s="199"/>
      <c r="K402" s="199"/>
      <c r="L402" s="204"/>
      <c r="M402" s="205"/>
      <c r="N402" s="206"/>
      <c r="O402" s="206"/>
      <c r="P402" s="206"/>
      <c r="Q402" s="206"/>
      <c r="R402" s="206"/>
      <c r="S402" s="206"/>
      <c r="T402" s="207"/>
      <c r="AT402" s="208" t="s">
        <v>144</v>
      </c>
      <c r="AU402" s="208" t="s">
        <v>84</v>
      </c>
      <c r="AV402" s="12" t="s">
        <v>84</v>
      </c>
      <c r="AW402" s="12" t="s">
        <v>35</v>
      </c>
      <c r="AX402" s="12" t="s">
        <v>82</v>
      </c>
      <c r="AY402" s="208" t="s">
        <v>132</v>
      </c>
    </row>
    <row r="403" spans="2:65" s="1" customFormat="1" ht="16.5" customHeight="1">
      <c r="B403" s="33"/>
      <c r="C403" s="173" t="s">
        <v>560</v>
      </c>
      <c r="D403" s="173" t="s">
        <v>135</v>
      </c>
      <c r="E403" s="174" t="s">
        <v>561</v>
      </c>
      <c r="F403" s="175" t="s">
        <v>562</v>
      </c>
      <c r="G403" s="176" t="s">
        <v>356</v>
      </c>
      <c r="H403" s="177">
        <v>6.5000000000000002E-2</v>
      </c>
      <c r="I403" s="178"/>
      <c r="J403" s="179">
        <f>ROUND(I403*H403,2)</f>
        <v>0</v>
      </c>
      <c r="K403" s="175" t="s">
        <v>139</v>
      </c>
      <c r="L403" s="37"/>
      <c r="M403" s="180" t="s">
        <v>28</v>
      </c>
      <c r="N403" s="181" t="s">
        <v>45</v>
      </c>
      <c r="O403" s="59"/>
      <c r="P403" s="182">
        <f>O403*H403</f>
        <v>0</v>
      </c>
      <c r="Q403" s="182">
        <v>0</v>
      </c>
      <c r="R403" s="182">
        <f>Q403*H403</f>
        <v>0</v>
      </c>
      <c r="S403" s="182">
        <v>0</v>
      </c>
      <c r="T403" s="183">
        <f>S403*H403</f>
        <v>0</v>
      </c>
      <c r="AR403" s="16" t="s">
        <v>264</v>
      </c>
      <c r="AT403" s="16" t="s">
        <v>135</v>
      </c>
      <c r="AU403" s="16" t="s">
        <v>84</v>
      </c>
      <c r="AY403" s="16" t="s">
        <v>132</v>
      </c>
      <c r="BE403" s="184">
        <f>IF(N403="základní",J403,0)</f>
        <v>0</v>
      </c>
      <c r="BF403" s="184">
        <f>IF(N403="snížená",J403,0)</f>
        <v>0</v>
      </c>
      <c r="BG403" s="184">
        <f>IF(N403="zákl. přenesená",J403,0)</f>
        <v>0</v>
      </c>
      <c r="BH403" s="184">
        <f>IF(N403="sníž. přenesená",J403,0)</f>
        <v>0</v>
      </c>
      <c r="BI403" s="184">
        <f>IF(N403="nulová",J403,0)</f>
        <v>0</v>
      </c>
      <c r="BJ403" s="16" t="s">
        <v>82</v>
      </c>
      <c r="BK403" s="184">
        <f>ROUND(I403*H403,2)</f>
        <v>0</v>
      </c>
      <c r="BL403" s="16" t="s">
        <v>264</v>
      </c>
      <c r="BM403" s="16" t="s">
        <v>563</v>
      </c>
    </row>
    <row r="404" spans="2:65" s="1" customFormat="1" ht="19.5">
      <c r="B404" s="33"/>
      <c r="C404" s="34"/>
      <c r="D404" s="185" t="s">
        <v>142</v>
      </c>
      <c r="E404" s="34"/>
      <c r="F404" s="186" t="s">
        <v>564</v>
      </c>
      <c r="G404" s="34"/>
      <c r="H404" s="34"/>
      <c r="I404" s="102"/>
      <c r="J404" s="34"/>
      <c r="K404" s="34"/>
      <c r="L404" s="37"/>
      <c r="M404" s="187"/>
      <c r="N404" s="59"/>
      <c r="O404" s="59"/>
      <c r="P404" s="59"/>
      <c r="Q404" s="59"/>
      <c r="R404" s="59"/>
      <c r="S404" s="59"/>
      <c r="T404" s="60"/>
      <c r="AT404" s="16" t="s">
        <v>142</v>
      </c>
      <c r="AU404" s="16" t="s">
        <v>84</v>
      </c>
    </row>
    <row r="405" spans="2:65" s="10" customFormat="1" ht="22.9" customHeight="1">
      <c r="B405" s="157"/>
      <c r="C405" s="158"/>
      <c r="D405" s="159" t="s">
        <v>73</v>
      </c>
      <c r="E405" s="171" t="s">
        <v>565</v>
      </c>
      <c r="F405" s="171" t="s">
        <v>566</v>
      </c>
      <c r="G405" s="158"/>
      <c r="H405" s="158"/>
      <c r="I405" s="161"/>
      <c r="J405" s="172">
        <f>BK405</f>
        <v>0</v>
      </c>
      <c r="K405" s="158"/>
      <c r="L405" s="163"/>
      <c r="M405" s="164"/>
      <c r="N405" s="165"/>
      <c r="O405" s="165"/>
      <c r="P405" s="166">
        <f>SUM(P406:P443)</f>
        <v>0</v>
      </c>
      <c r="Q405" s="165"/>
      <c r="R405" s="166">
        <f>SUM(R406:R443)</f>
        <v>4.9200000000000008E-3</v>
      </c>
      <c r="S405" s="165"/>
      <c r="T405" s="167">
        <f>SUM(T406:T443)</f>
        <v>0</v>
      </c>
      <c r="AR405" s="168" t="s">
        <v>84</v>
      </c>
      <c r="AT405" s="169" t="s">
        <v>73</v>
      </c>
      <c r="AU405" s="169" t="s">
        <v>82</v>
      </c>
      <c r="AY405" s="168" t="s">
        <v>132</v>
      </c>
      <c r="BK405" s="170">
        <f>SUM(BK406:BK443)</f>
        <v>0</v>
      </c>
    </row>
    <row r="406" spans="2:65" s="1" customFormat="1" ht="16.5" customHeight="1">
      <c r="B406" s="33"/>
      <c r="C406" s="173" t="s">
        <v>567</v>
      </c>
      <c r="D406" s="173" t="s">
        <v>135</v>
      </c>
      <c r="E406" s="174" t="s">
        <v>568</v>
      </c>
      <c r="F406" s="175" t="s">
        <v>569</v>
      </c>
      <c r="G406" s="176" t="s">
        <v>138</v>
      </c>
      <c r="H406" s="177">
        <v>1.5</v>
      </c>
      <c r="I406" s="178"/>
      <c r="J406" s="179">
        <f>ROUND(I406*H406,2)</f>
        <v>0</v>
      </c>
      <c r="K406" s="175" t="s">
        <v>139</v>
      </c>
      <c r="L406" s="37"/>
      <c r="M406" s="180" t="s">
        <v>28</v>
      </c>
      <c r="N406" s="181" t="s">
        <v>45</v>
      </c>
      <c r="O406" s="59"/>
      <c r="P406" s="182">
        <f>O406*H406</f>
        <v>0</v>
      </c>
      <c r="Q406" s="182">
        <v>2.3000000000000001E-4</v>
      </c>
      <c r="R406" s="182">
        <f>Q406*H406</f>
        <v>3.4500000000000004E-4</v>
      </c>
      <c r="S406" s="182">
        <v>0</v>
      </c>
      <c r="T406" s="183">
        <f>S406*H406</f>
        <v>0</v>
      </c>
      <c r="AR406" s="16" t="s">
        <v>264</v>
      </c>
      <c r="AT406" s="16" t="s">
        <v>135</v>
      </c>
      <c r="AU406" s="16" t="s">
        <v>84</v>
      </c>
      <c r="AY406" s="16" t="s">
        <v>132</v>
      </c>
      <c r="BE406" s="184">
        <f>IF(N406="základní",J406,0)</f>
        <v>0</v>
      </c>
      <c r="BF406" s="184">
        <f>IF(N406="snížená",J406,0)</f>
        <v>0</v>
      </c>
      <c r="BG406" s="184">
        <f>IF(N406="zákl. přenesená",J406,0)</f>
        <v>0</v>
      </c>
      <c r="BH406" s="184">
        <f>IF(N406="sníž. přenesená",J406,0)</f>
        <v>0</v>
      </c>
      <c r="BI406" s="184">
        <f>IF(N406="nulová",J406,0)</f>
        <v>0</v>
      </c>
      <c r="BJ406" s="16" t="s">
        <v>82</v>
      </c>
      <c r="BK406" s="184">
        <f>ROUND(I406*H406,2)</f>
        <v>0</v>
      </c>
      <c r="BL406" s="16" t="s">
        <v>264</v>
      </c>
      <c r="BM406" s="16" t="s">
        <v>570</v>
      </c>
    </row>
    <row r="407" spans="2:65" s="1" customFormat="1" ht="11.25">
      <c r="B407" s="33"/>
      <c r="C407" s="34"/>
      <c r="D407" s="185" t="s">
        <v>142</v>
      </c>
      <c r="E407" s="34"/>
      <c r="F407" s="186" t="s">
        <v>571</v>
      </c>
      <c r="G407" s="34"/>
      <c r="H407" s="34"/>
      <c r="I407" s="102"/>
      <c r="J407" s="34"/>
      <c r="K407" s="34"/>
      <c r="L407" s="37"/>
      <c r="M407" s="187"/>
      <c r="N407" s="59"/>
      <c r="O407" s="59"/>
      <c r="P407" s="59"/>
      <c r="Q407" s="59"/>
      <c r="R407" s="59"/>
      <c r="S407" s="59"/>
      <c r="T407" s="60"/>
      <c r="AT407" s="16" t="s">
        <v>142</v>
      </c>
      <c r="AU407" s="16" t="s">
        <v>84</v>
      </c>
    </row>
    <row r="408" spans="2:65" s="11" customFormat="1" ht="11.25">
      <c r="B408" s="188"/>
      <c r="C408" s="189"/>
      <c r="D408" s="185" t="s">
        <v>144</v>
      </c>
      <c r="E408" s="190" t="s">
        <v>28</v>
      </c>
      <c r="F408" s="191" t="s">
        <v>572</v>
      </c>
      <c r="G408" s="189"/>
      <c r="H408" s="190" t="s">
        <v>28</v>
      </c>
      <c r="I408" s="192"/>
      <c r="J408" s="189"/>
      <c r="K408" s="189"/>
      <c r="L408" s="193"/>
      <c r="M408" s="194"/>
      <c r="N408" s="195"/>
      <c r="O408" s="195"/>
      <c r="P408" s="195"/>
      <c r="Q408" s="195"/>
      <c r="R408" s="195"/>
      <c r="S408" s="195"/>
      <c r="T408" s="196"/>
      <c r="AT408" s="197" t="s">
        <v>144</v>
      </c>
      <c r="AU408" s="197" t="s">
        <v>84</v>
      </c>
      <c r="AV408" s="11" t="s">
        <v>82</v>
      </c>
      <c r="AW408" s="11" t="s">
        <v>35</v>
      </c>
      <c r="AX408" s="11" t="s">
        <v>74</v>
      </c>
      <c r="AY408" s="197" t="s">
        <v>132</v>
      </c>
    </row>
    <row r="409" spans="2:65" s="11" customFormat="1" ht="11.25">
      <c r="B409" s="188"/>
      <c r="C409" s="189"/>
      <c r="D409" s="185" t="s">
        <v>144</v>
      </c>
      <c r="E409" s="190" t="s">
        <v>28</v>
      </c>
      <c r="F409" s="191" t="s">
        <v>246</v>
      </c>
      <c r="G409" s="189"/>
      <c r="H409" s="190" t="s">
        <v>28</v>
      </c>
      <c r="I409" s="192"/>
      <c r="J409" s="189"/>
      <c r="K409" s="189"/>
      <c r="L409" s="193"/>
      <c r="M409" s="194"/>
      <c r="N409" s="195"/>
      <c r="O409" s="195"/>
      <c r="P409" s="195"/>
      <c r="Q409" s="195"/>
      <c r="R409" s="195"/>
      <c r="S409" s="195"/>
      <c r="T409" s="196"/>
      <c r="AT409" s="197" t="s">
        <v>144</v>
      </c>
      <c r="AU409" s="197" t="s">
        <v>84</v>
      </c>
      <c r="AV409" s="11" t="s">
        <v>82</v>
      </c>
      <c r="AW409" s="11" t="s">
        <v>35</v>
      </c>
      <c r="AX409" s="11" t="s">
        <v>74</v>
      </c>
      <c r="AY409" s="197" t="s">
        <v>132</v>
      </c>
    </row>
    <row r="410" spans="2:65" s="12" customFormat="1" ht="11.25">
      <c r="B410" s="198"/>
      <c r="C410" s="199"/>
      <c r="D410" s="185" t="s">
        <v>144</v>
      </c>
      <c r="E410" s="200" t="s">
        <v>28</v>
      </c>
      <c r="F410" s="201" t="s">
        <v>573</v>
      </c>
      <c r="G410" s="199"/>
      <c r="H410" s="202">
        <v>1.5</v>
      </c>
      <c r="I410" s="203"/>
      <c r="J410" s="199"/>
      <c r="K410" s="199"/>
      <c r="L410" s="204"/>
      <c r="M410" s="205"/>
      <c r="N410" s="206"/>
      <c r="O410" s="206"/>
      <c r="P410" s="206"/>
      <c r="Q410" s="206"/>
      <c r="R410" s="206"/>
      <c r="S410" s="206"/>
      <c r="T410" s="207"/>
      <c r="AT410" s="208" t="s">
        <v>144</v>
      </c>
      <c r="AU410" s="208" t="s">
        <v>84</v>
      </c>
      <c r="AV410" s="12" t="s">
        <v>84</v>
      </c>
      <c r="AW410" s="12" t="s">
        <v>35</v>
      </c>
      <c r="AX410" s="12" t="s">
        <v>82</v>
      </c>
      <c r="AY410" s="208" t="s">
        <v>132</v>
      </c>
    </row>
    <row r="411" spans="2:65" s="1" customFormat="1" ht="16.5" customHeight="1">
      <c r="B411" s="33"/>
      <c r="C411" s="173" t="s">
        <v>574</v>
      </c>
      <c r="D411" s="173" t="s">
        <v>135</v>
      </c>
      <c r="E411" s="174" t="s">
        <v>575</v>
      </c>
      <c r="F411" s="175" t="s">
        <v>576</v>
      </c>
      <c r="G411" s="176" t="s">
        <v>138</v>
      </c>
      <c r="H411" s="177">
        <v>1.5</v>
      </c>
      <c r="I411" s="178"/>
      <c r="J411" s="179">
        <f>ROUND(I411*H411,2)</f>
        <v>0</v>
      </c>
      <c r="K411" s="175" t="s">
        <v>139</v>
      </c>
      <c r="L411" s="37"/>
      <c r="M411" s="180" t="s">
        <v>28</v>
      </c>
      <c r="N411" s="181" t="s">
        <v>45</v>
      </c>
      <c r="O411" s="59"/>
      <c r="P411" s="182">
        <f>O411*H411</f>
        <v>0</v>
      </c>
      <c r="Q411" s="182">
        <v>2.3000000000000001E-4</v>
      </c>
      <c r="R411" s="182">
        <f>Q411*H411</f>
        <v>3.4500000000000004E-4</v>
      </c>
      <c r="S411" s="182">
        <v>0</v>
      </c>
      <c r="T411" s="183">
        <f>S411*H411</f>
        <v>0</v>
      </c>
      <c r="AR411" s="16" t="s">
        <v>264</v>
      </c>
      <c r="AT411" s="16" t="s">
        <v>135</v>
      </c>
      <c r="AU411" s="16" t="s">
        <v>84</v>
      </c>
      <c r="AY411" s="16" t="s">
        <v>132</v>
      </c>
      <c r="BE411" s="184">
        <f>IF(N411="základní",J411,0)</f>
        <v>0</v>
      </c>
      <c r="BF411" s="184">
        <f>IF(N411="snížená",J411,0)</f>
        <v>0</v>
      </c>
      <c r="BG411" s="184">
        <f>IF(N411="zákl. přenesená",J411,0)</f>
        <v>0</v>
      </c>
      <c r="BH411" s="184">
        <f>IF(N411="sníž. přenesená",J411,0)</f>
        <v>0</v>
      </c>
      <c r="BI411" s="184">
        <f>IF(N411="nulová",J411,0)</f>
        <v>0</v>
      </c>
      <c r="BJ411" s="16" t="s">
        <v>82</v>
      </c>
      <c r="BK411" s="184">
        <f>ROUND(I411*H411,2)</f>
        <v>0</v>
      </c>
      <c r="BL411" s="16" t="s">
        <v>264</v>
      </c>
      <c r="BM411" s="16" t="s">
        <v>577</v>
      </c>
    </row>
    <row r="412" spans="2:65" s="1" customFormat="1" ht="11.25">
      <c r="B412" s="33"/>
      <c r="C412" s="34"/>
      <c r="D412" s="185" t="s">
        <v>142</v>
      </c>
      <c r="E412" s="34"/>
      <c r="F412" s="186" t="s">
        <v>578</v>
      </c>
      <c r="G412" s="34"/>
      <c r="H412" s="34"/>
      <c r="I412" s="102"/>
      <c r="J412" s="34"/>
      <c r="K412" s="34"/>
      <c r="L412" s="37"/>
      <c r="M412" s="187"/>
      <c r="N412" s="59"/>
      <c r="O412" s="59"/>
      <c r="P412" s="59"/>
      <c r="Q412" s="59"/>
      <c r="R412" s="59"/>
      <c r="S412" s="59"/>
      <c r="T412" s="60"/>
      <c r="AT412" s="16" t="s">
        <v>142</v>
      </c>
      <c r="AU412" s="16" t="s">
        <v>84</v>
      </c>
    </row>
    <row r="413" spans="2:65" s="11" customFormat="1" ht="11.25">
      <c r="B413" s="188"/>
      <c r="C413" s="189"/>
      <c r="D413" s="185" t="s">
        <v>144</v>
      </c>
      <c r="E413" s="190" t="s">
        <v>28</v>
      </c>
      <c r="F413" s="191" t="s">
        <v>579</v>
      </c>
      <c r="G413" s="189"/>
      <c r="H413" s="190" t="s">
        <v>28</v>
      </c>
      <c r="I413" s="192"/>
      <c r="J413" s="189"/>
      <c r="K413" s="189"/>
      <c r="L413" s="193"/>
      <c r="M413" s="194"/>
      <c r="N413" s="195"/>
      <c r="O413" s="195"/>
      <c r="P413" s="195"/>
      <c r="Q413" s="195"/>
      <c r="R413" s="195"/>
      <c r="S413" s="195"/>
      <c r="T413" s="196"/>
      <c r="AT413" s="197" t="s">
        <v>144</v>
      </c>
      <c r="AU413" s="197" t="s">
        <v>84</v>
      </c>
      <c r="AV413" s="11" t="s">
        <v>82</v>
      </c>
      <c r="AW413" s="11" t="s">
        <v>35</v>
      </c>
      <c r="AX413" s="11" t="s">
        <v>74</v>
      </c>
      <c r="AY413" s="197" t="s">
        <v>132</v>
      </c>
    </row>
    <row r="414" spans="2:65" s="11" customFormat="1" ht="11.25">
      <c r="B414" s="188"/>
      <c r="C414" s="189"/>
      <c r="D414" s="185" t="s">
        <v>144</v>
      </c>
      <c r="E414" s="190" t="s">
        <v>28</v>
      </c>
      <c r="F414" s="191" t="s">
        <v>580</v>
      </c>
      <c r="G414" s="189"/>
      <c r="H414" s="190" t="s">
        <v>28</v>
      </c>
      <c r="I414" s="192"/>
      <c r="J414" s="189"/>
      <c r="K414" s="189"/>
      <c r="L414" s="193"/>
      <c r="M414" s="194"/>
      <c r="N414" s="195"/>
      <c r="O414" s="195"/>
      <c r="P414" s="195"/>
      <c r="Q414" s="195"/>
      <c r="R414" s="195"/>
      <c r="S414" s="195"/>
      <c r="T414" s="196"/>
      <c r="AT414" s="197" t="s">
        <v>144</v>
      </c>
      <c r="AU414" s="197" t="s">
        <v>84</v>
      </c>
      <c r="AV414" s="11" t="s">
        <v>82</v>
      </c>
      <c r="AW414" s="11" t="s">
        <v>35</v>
      </c>
      <c r="AX414" s="11" t="s">
        <v>74</v>
      </c>
      <c r="AY414" s="197" t="s">
        <v>132</v>
      </c>
    </row>
    <row r="415" spans="2:65" s="11" customFormat="1" ht="11.25">
      <c r="B415" s="188"/>
      <c r="C415" s="189"/>
      <c r="D415" s="185" t="s">
        <v>144</v>
      </c>
      <c r="E415" s="190" t="s">
        <v>28</v>
      </c>
      <c r="F415" s="191" t="s">
        <v>581</v>
      </c>
      <c r="G415" s="189"/>
      <c r="H415" s="190" t="s">
        <v>28</v>
      </c>
      <c r="I415" s="192"/>
      <c r="J415" s="189"/>
      <c r="K415" s="189"/>
      <c r="L415" s="193"/>
      <c r="M415" s="194"/>
      <c r="N415" s="195"/>
      <c r="O415" s="195"/>
      <c r="P415" s="195"/>
      <c r="Q415" s="195"/>
      <c r="R415" s="195"/>
      <c r="S415" s="195"/>
      <c r="T415" s="196"/>
      <c r="AT415" s="197" t="s">
        <v>144</v>
      </c>
      <c r="AU415" s="197" t="s">
        <v>84</v>
      </c>
      <c r="AV415" s="11" t="s">
        <v>82</v>
      </c>
      <c r="AW415" s="11" t="s">
        <v>35</v>
      </c>
      <c r="AX415" s="11" t="s">
        <v>74</v>
      </c>
      <c r="AY415" s="197" t="s">
        <v>132</v>
      </c>
    </row>
    <row r="416" spans="2:65" s="11" customFormat="1" ht="11.25">
      <c r="B416" s="188"/>
      <c r="C416" s="189"/>
      <c r="D416" s="185" t="s">
        <v>144</v>
      </c>
      <c r="E416" s="190" t="s">
        <v>28</v>
      </c>
      <c r="F416" s="191" t="s">
        <v>582</v>
      </c>
      <c r="G416" s="189"/>
      <c r="H416" s="190" t="s">
        <v>28</v>
      </c>
      <c r="I416" s="192"/>
      <c r="J416" s="189"/>
      <c r="K416" s="189"/>
      <c r="L416" s="193"/>
      <c r="M416" s="194"/>
      <c r="N416" s="195"/>
      <c r="O416" s="195"/>
      <c r="P416" s="195"/>
      <c r="Q416" s="195"/>
      <c r="R416" s="195"/>
      <c r="S416" s="195"/>
      <c r="T416" s="196"/>
      <c r="AT416" s="197" t="s">
        <v>144</v>
      </c>
      <c r="AU416" s="197" t="s">
        <v>84</v>
      </c>
      <c r="AV416" s="11" t="s">
        <v>82</v>
      </c>
      <c r="AW416" s="11" t="s">
        <v>35</v>
      </c>
      <c r="AX416" s="11" t="s">
        <v>74</v>
      </c>
      <c r="AY416" s="197" t="s">
        <v>132</v>
      </c>
    </row>
    <row r="417" spans="2:65" s="11" customFormat="1" ht="11.25">
      <c r="B417" s="188"/>
      <c r="C417" s="189"/>
      <c r="D417" s="185" t="s">
        <v>144</v>
      </c>
      <c r="E417" s="190" t="s">
        <v>28</v>
      </c>
      <c r="F417" s="191" t="s">
        <v>583</v>
      </c>
      <c r="G417" s="189"/>
      <c r="H417" s="190" t="s">
        <v>28</v>
      </c>
      <c r="I417" s="192"/>
      <c r="J417" s="189"/>
      <c r="K417" s="189"/>
      <c r="L417" s="193"/>
      <c r="M417" s="194"/>
      <c r="N417" s="195"/>
      <c r="O417" s="195"/>
      <c r="P417" s="195"/>
      <c r="Q417" s="195"/>
      <c r="R417" s="195"/>
      <c r="S417" s="195"/>
      <c r="T417" s="196"/>
      <c r="AT417" s="197" t="s">
        <v>144</v>
      </c>
      <c r="AU417" s="197" t="s">
        <v>84</v>
      </c>
      <c r="AV417" s="11" t="s">
        <v>82</v>
      </c>
      <c r="AW417" s="11" t="s">
        <v>35</v>
      </c>
      <c r="AX417" s="11" t="s">
        <v>74</v>
      </c>
      <c r="AY417" s="197" t="s">
        <v>132</v>
      </c>
    </row>
    <row r="418" spans="2:65" s="12" customFormat="1" ht="11.25">
      <c r="B418" s="198"/>
      <c r="C418" s="199"/>
      <c r="D418" s="185" t="s">
        <v>144</v>
      </c>
      <c r="E418" s="200" t="s">
        <v>28</v>
      </c>
      <c r="F418" s="201" t="s">
        <v>573</v>
      </c>
      <c r="G418" s="199"/>
      <c r="H418" s="202">
        <v>1.5</v>
      </c>
      <c r="I418" s="203"/>
      <c r="J418" s="199"/>
      <c r="K418" s="199"/>
      <c r="L418" s="204"/>
      <c r="M418" s="205"/>
      <c r="N418" s="206"/>
      <c r="O418" s="206"/>
      <c r="P418" s="206"/>
      <c r="Q418" s="206"/>
      <c r="R418" s="206"/>
      <c r="S418" s="206"/>
      <c r="T418" s="207"/>
      <c r="AT418" s="208" t="s">
        <v>144</v>
      </c>
      <c r="AU418" s="208" t="s">
        <v>84</v>
      </c>
      <c r="AV418" s="12" t="s">
        <v>84</v>
      </c>
      <c r="AW418" s="12" t="s">
        <v>35</v>
      </c>
      <c r="AX418" s="12" t="s">
        <v>82</v>
      </c>
      <c r="AY418" s="208" t="s">
        <v>132</v>
      </c>
    </row>
    <row r="419" spans="2:65" s="1" customFormat="1" ht="16.5" customHeight="1">
      <c r="B419" s="33"/>
      <c r="C419" s="173" t="s">
        <v>584</v>
      </c>
      <c r="D419" s="173" t="s">
        <v>135</v>
      </c>
      <c r="E419" s="174" t="s">
        <v>585</v>
      </c>
      <c r="F419" s="175" t="s">
        <v>586</v>
      </c>
      <c r="G419" s="176" t="s">
        <v>138</v>
      </c>
      <c r="H419" s="177">
        <v>3</v>
      </c>
      <c r="I419" s="178"/>
      <c r="J419" s="179">
        <f>ROUND(I419*H419,2)</f>
        <v>0</v>
      </c>
      <c r="K419" s="175" t="s">
        <v>139</v>
      </c>
      <c r="L419" s="37"/>
      <c r="M419" s="180" t="s">
        <v>28</v>
      </c>
      <c r="N419" s="181" t="s">
        <v>45</v>
      </c>
      <c r="O419" s="59"/>
      <c r="P419" s="182">
        <f>O419*H419</f>
        <v>0</v>
      </c>
      <c r="Q419" s="182">
        <v>1.1E-4</v>
      </c>
      <c r="R419" s="182">
        <f>Q419*H419</f>
        <v>3.3E-4</v>
      </c>
      <c r="S419" s="182">
        <v>0</v>
      </c>
      <c r="T419" s="183">
        <f>S419*H419</f>
        <v>0</v>
      </c>
      <c r="AR419" s="16" t="s">
        <v>264</v>
      </c>
      <c r="AT419" s="16" t="s">
        <v>135</v>
      </c>
      <c r="AU419" s="16" t="s">
        <v>84</v>
      </c>
      <c r="AY419" s="16" t="s">
        <v>132</v>
      </c>
      <c r="BE419" s="184">
        <f>IF(N419="základní",J419,0)</f>
        <v>0</v>
      </c>
      <c r="BF419" s="184">
        <f>IF(N419="snížená",J419,0)</f>
        <v>0</v>
      </c>
      <c r="BG419" s="184">
        <f>IF(N419="zákl. přenesená",J419,0)</f>
        <v>0</v>
      </c>
      <c r="BH419" s="184">
        <f>IF(N419="sníž. přenesená",J419,0)</f>
        <v>0</v>
      </c>
      <c r="BI419" s="184">
        <f>IF(N419="nulová",J419,0)</f>
        <v>0</v>
      </c>
      <c r="BJ419" s="16" t="s">
        <v>82</v>
      </c>
      <c r="BK419" s="184">
        <f>ROUND(I419*H419,2)</f>
        <v>0</v>
      </c>
      <c r="BL419" s="16" t="s">
        <v>264</v>
      </c>
      <c r="BM419" s="16" t="s">
        <v>587</v>
      </c>
    </row>
    <row r="420" spans="2:65" s="1" customFormat="1" ht="11.25">
      <c r="B420" s="33"/>
      <c r="C420" s="34"/>
      <c r="D420" s="185" t="s">
        <v>142</v>
      </c>
      <c r="E420" s="34"/>
      <c r="F420" s="186" t="s">
        <v>588</v>
      </c>
      <c r="G420" s="34"/>
      <c r="H420" s="34"/>
      <c r="I420" s="102"/>
      <c r="J420" s="34"/>
      <c r="K420" s="34"/>
      <c r="L420" s="37"/>
      <c r="M420" s="187"/>
      <c r="N420" s="59"/>
      <c r="O420" s="59"/>
      <c r="P420" s="59"/>
      <c r="Q420" s="59"/>
      <c r="R420" s="59"/>
      <c r="S420" s="59"/>
      <c r="T420" s="60"/>
      <c r="AT420" s="16" t="s">
        <v>142</v>
      </c>
      <c r="AU420" s="16" t="s">
        <v>84</v>
      </c>
    </row>
    <row r="421" spans="2:65" s="11" customFormat="1" ht="11.25">
      <c r="B421" s="188"/>
      <c r="C421" s="189"/>
      <c r="D421" s="185" t="s">
        <v>144</v>
      </c>
      <c r="E421" s="190" t="s">
        <v>28</v>
      </c>
      <c r="F421" s="191" t="s">
        <v>589</v>
      </c>
      <c r="G421" s="189"/>
      <c r="H421" s="190" t="s">
        <v>28</v>
      </c>
      <c r="I421" s="192"/>
      <c r="J421" s="189"/>
      <c r="K421" s="189"/>
      <c r="L421" s="193"/>
      <c r="M421" s="194"/>
      <c r="N421" s="195"/>
      <c r="O421" s="195"/>
      <c r="P421" s="195"/>
      <c r="Q421" s="195"/>
      <c r="R421" s="195"/>
      <c r="S421" s="195"/>
      <c r="T421" s="196"/>
      <c r="AT421" s="197" t="s">
        <v>144</v>
      </c>
      <c r="AU421" s="197" t="s">
        <v>84</v>
      </c>
      <c r="AV421" s="11" t="s">
        <v>82</v>
      </c>
      <c r="AW421" s="11" t="s">
        <v>35</v>
      </c>
      <c r="AX421" s="11" t="s">
        <v>74</v>
      </c>
      <c r="AY421" s="197" t="s">
        <v>132</v>
      </c>
    </row>
    <row r="422" spans="2:65" s="12" customFormat="1" ht="11.25">
      <c r="B422" s="198"/>
      <c r="C422" s="199"/>
      <c r="D422" s="185" t="s">
        <v>144</v>
      </c>
      <c r="E422" s="200" t="s">
        <v>28</v>
      </c>
      <c r="F422" s="201" t="s">
        <v>590</v>
      </c>
      <c r="G422" s="199"/>
      <c r="H422" s="202">
        <v>3.3</v>
      </c>
      <c r="I422" s="203"/>
      <c r="J422" s="199"/>
      <c r="K422" s="199"/>
      <c r="L422" s="204"/>
      <c r="M422" s="205"/>
      <c r="N422" s="206"/>
      <c r="O422" s="206"/>
      <c r="P422" s="206"/>
      <c r="Q422" s="206"/>
      <c r="R422" s="206"/>
      <c r="S422" s="206"/>
      <c r="T422" s="207"/>
      <c r="AT422" s="208" t="s">
        <v>144</v>
      </c>
      <c r="AU422" s="208" t="s">
        <v>84</v>
      </c>
      <c r="AV422" s="12" t="s">
        <v>84</v>
      </c>
      <c r="AW422" s="12" t="s">
        <v>35</v>
      </c>
      <c r="AX422" s="12" t="s">
        <v>74</v>
      </c>
      <c r="AY422" s="208" t="s">
        <v>132</v>
      </c>
    </row>
    <row r="423" spans="2:65" s="11" customFormat="1" ht="11.25">
      <c r="B423" s="188"/>
      <c r="C423" s="189"/>
      <c r="D423" s="185" t="s">
        <v>144</v>
      </c>
      <c r="E423" s="190" t="s">
        <v>28</v>
      </c>
      <c r="F423" s="191" t="s">
        <v>591</v>
      </c>
      <c r="G423" s="189"/>
      <c r="H423" s="190" t="s">
        <v>28</v>
      </c>
      <c r="I423" s="192"/>
      <c r="J423" s="189"/>
      <c r="K423" s="189"/>
      <c r="L423" s="193"/>
      <c r="M423" s="194"/>
      <c r="N423" s="195"/>
      <c r="O423" s="195"/>
      <c r="P423" s="195"/>
      <c r="Q423" s="195"/>
      <c r="R423" s="195"/>
      <c r="S423" s="195"/>
      <c r="T423" s="196"/>
      <c r="AT423" s="197" t="s">
        <v>144</v>
      </c>
      <c r="AU423" s="197" t="s">
        <v>84</v>
      </c>
      <c r="AV423" s="11" t="s">
        <v>82</v>
      </c>
      <c r="AW423" s="11" t="s">
        <v>35</v>
      </c>
      <c r="AX423" s="11" t="s">
        <v>74</v>
      </c>
      <c r="AY423" s="197" t="s">
        <v>132</v>
      </c>
    </row>
    <row r="424" spans="2:65" s="12" customFormat="1" ht="11.25">
      <c r="B424" s="198"/>
      <c r="C424" s="199"/>
      <c r="D424" s="185" t="s">
        <v>144</v>
      </c>
      <c r="E424" s="200" t="s">
        <v>28</v>
      </c>
      <c r="F424" s="201" t="s">
        <v>573</v>
      </c>
      <c r="G424" s="199"/>
      <c r="H424" s="202">
        <v>1.5</v>
      </c>
      <c r="I424" s="203"/>
      <c r="J424" s="199"/>
      <c r="K424" s="199"/>
      <c r="L424" s="204"/>
      <c r="M424" s="205"/>
      <c r="N424" s="206"/>
      <c r="O424" s="206"/>
      <c r="P424" s="206"/>
      <c r="Q424" s="206"/>
      <c r="R424" s="206"/>
      <c r="S424" s="206"/>
      <c r="T424" s="207"/>
      <c r="AT424" s="208" t="s">
        <v>144</v>
      </c>
      <c r="AU424" s="208" t="s">
        <v>84</v>
      </c>
      <c r="AV424" s="12" t="s">
        <v>84</v>
      </c>
      <c r="AW424" s="12" t="s">
        <v>35</v>
      </c>
      <c r="AX424" s="12" t="s">
        <v>74</v>
      </c>
      <c r="AY424" s="208" t="s">
        <v>132</v>
      </c>
    </row>
    <row r="425" spans="2:65" s="12" customFormat="1" ht="11.25">
      <c r="B425" s="198"/>
      <c r="C425" s="199"/>
      <c r="D425" s="185" t="s">
        <v>144</v>
      </c>
      <c r="E425" s="200" t="s">
        <v>28</v>
      </c>
      <c r="F425" s="201" t="s">
        <v>592</v>
      </c>
      <c r="G425" s="199"/>
      <c r="H425" s="202">
        <v>1.2</v>
      </c>
      <c r="I425" s="203"/>
      <c r="J425" s="199"/>
      <c r="K425" s="199"/>
      <c r="L425" s="204"/>
      <c r="M425" s="205"/>
      <c r="N425" s="206"/>
      <c r="O425" s="206"/>
      <c r="P425" s="206"/>
      <c r="Q425" s="206"/>
      <c r="R425" s="206"/>
      <c r="S425" s="206"/>
      <c r="T425" s="207"/>
      <c r="AT425" s="208" t="s">
        <v>144</v>
      </c>
      <c r="AU425" s="208" t="s">
        <v>84</v>
      </c>
      <c r="AV425" s="12" t="s">
        <v>84</v>
      </c>
      <c r="AW425" s="12" t="s">
        <v>35</v>
      </c>
      <c r="AX425" s="12" t="s">
        <v>74</v>
      </c>
      <c r="AY425" s="208" t="s">
        <v>132</v>
      </c>
    </row>
    <row r="426" spans="2:65" s="14" customFormat="1" ht="11.25">
      <c r="B426" s="220"/>
      <c r="C426" s="221"/>
      <c r="D426" s="185" t="s">
        <v>144</v>
      </c>
      <c r="E426" s="222" t="s">
        <v>28</v>
      </c>
      <c r="F426" s="223" t="s">
        <v>204</v>
      </c>
      <c r="G426" s="221"/>
      <c r="H426" s="224">
        <v>6</v>
      </c>
      <c r="I426" s="225"/>
      <c r="J426" s="221"/>
      <c r="K426" s="221"/>
      <c r="L426" s="226"/>
      <c r="M426" s="227"/>
      <c r="N426" s="228"/>
      <c r="O426" s="228"/>
      <c r="P426" s="228"/>
      <c r="Q426" s="228"/>
      <c r="R426" s="228"/>
      <c r="S426" s="228"/>
      <c r="T426" s="229"/>
      <c r="AT426" s="230" t="s">
        <v>144</v>
      </c>
      <c r="AU426" s="230" t="s">
        <v>84</v>
      </c>
      <c r="AV426" s="14" t="s">
        <v>159</v>
      </c>
      <c r="AW426" s="14" t="s">
        <v>35</v>
      </c>
      <c r="AX426" s="14" t="s">
        <v>74</v>
      </c>
      <c r="AY426" s="230" t="s">
        <v>132</v>
      </c>
    </row>
    <row r="427" spans="2:65" s="11" customFormat="1" ht="11.25">
      <c r="B427" s="188"/>
      <c r="C427" s="189"/>
      <c r="D427" s="185" t="s">
        <v>144</v>
      </c>
      <c r="E427" s="190" t="s">
        <v>28</v>
      </c>
      <c r="F427" s="191" t="s">
        <v>593</v>
      </c>
      <c r="G427" s="189"/>
      <c r="H427" s="190" t="s">
        <v>28</v>
      </c>
      <c r="I427" s="192"/>
      <c r="J427" s="189"/>
      <c r="K427" s="189"/>
      <c r="L427" s="193"/>
      <c r="M427" s="194"/>
      <c r="N427" s="195"/>
      <c r="O427" s="195"/>
      <c r="P427" s="195"/>
      <c r="Q427" s="195"/>
      <c r="R427" s="195"/>
      <c r="S427" s="195"/>
      <c r="T427" s="196"/>
      <c r="AT427" s="197" t="s">
        <v>144</v>
      </c>
      <c r="AU427" s="197" t="s">
        <v>84</v>
      </c>
      <c r="AV427" s="11" t="s">
        <v>82</v>
      </c>
      <c r="AW427" s="11" t="s">
        <v>35</v>
      </c>
      <c r="AX427" s="11" t="s">
        <v>74</v>
      </c>
      <c r="AY427" s="197" t="s">
        <v>132</v>
      </c>
    </row>
    <row r="428" spans="2:65" s="12" customFormat="1" ht="11.25">
      <c r="B428" s="198"/>
      <c r="C428" s="199"/>
      <c r="D428" s="185" t="s">
        <v>144</v>
      </c>
      <c r="E428" s="200" t="s">
        <v>28</v>
      </c>
      <c r="F428" s="201" t="s">
        <v>594</v>
      </c>
      <c r="G428" s="199"/>
      <c r="H428" s="202">
        <v>3</v>
      </c>
      <c r="I428" s="203"/>
      <c r="J428" s="199"/>
      <c r="K428" s="199"/>
      <c r="L428" s="204"/>
      <c r="M428" s="205"/>
      <c r="N428" s="206"/>
      <c r="O428" s="206"/>
      <c r="P428" s="206"/>
      <c r="Q428" s="206"/>
      <c r="R428" s="206"/>
      <c r="S428" s="206"/>
      <c r="T428" s="207"/>
      <c r="AT428" s="208" t="s">
        <v>144</v>
      </c>
      <c r="AU428" s="208" t="s">
        <v>84</v>
      </c>
      <c r="AV428" s="12" t="s">
        <v>84</v>
      </c>
      <c r="AW428" s="12" t="s">
        <v>35</v>
      </c>
      <c r="AX428" s="12" t="s">
        <v>74</v>
      </c>
      <c r="AY428" s="208" t="s">
        <v>132</v>
      </c>
    </row>
    <row r="429" spans="2:65" s="14" customFormat="1" ht="11.25">
      <c r="B429" s="220"/>
      <c r="C429" s="221"/>
      <c r="D429" s="185" t="s">
        <v>144</v>
      </c>
      <c r="E429" s="222" t="s">
        <v>28</v>
      </c>
      <c r="F429" s="223" t="s">
        <v>221</v>
      </c>
      <c r="G429" s="221"/>
      <c r="H429" s="224">
        <v>3</v>
      </c>
      <c r="I429" s="225"/>
      <c r="J429" s="221"/>
      <c r="K429" s="221"/>
      <c r="L429" s="226"/>
      <c r="M429" s="227"/>
      <c r="N429" s="228"/>
      <c r="O429" s="228"/>
      <c r="P429" s="228"/>
      <c r="Q429" s="228"/>
      <c r="R429" s="228"/>
      <c r="S429" s="228"/>
      <c r="T429" s="229"/>
      <c r="AT429" s="230" t="s">
        <v>144</v>
      </c>
      <c r="AU429" s="230" t="s">
        <v>84</v>
      </c>
      <c r="AV429" s="14" t="s">
        <v>159</v>
      </c>
      <c r="AW429" s="14" t="s">
        <v>35</v>
      </c>
      <c r="AX429" s="14" t="s">
        <v>82</v>
      </c>
      <c r="AY429" s="230" t="s">
        <v>132</v>
      </c>
    </row>
    <row r="430" spans="2:65" s="1" customFormat="1" ht="16.5" customHeight="1">
      <c r="B430" s="33"/>
      <c r="C430" s="173" t="s">
        <v>595</v>
      </c>
      <c r="D430" s="173" t="s">
        <v>135</v>
      </c>
      <c r="E430" s="174" t="s">
        <v>596</v>
      </c>
      <c r="F430" s="175" t="s">
        <v>597</v>
      </c>
      <c r="G430" s="176" t="s">
        <v>138</v>
      </c>
      <c r="H430" s="177">
        <v>6</v>
      </c>
      <c r="I430" s="178"/>
      <c r="J430" s="179">
        <f>ROUND(I430*H430,2)</f>
        <v>0</v>
      </c>
      <c r="K430" s="175" t="s">
        <v>139</v>
      </c>
      <c r="L430" s="37"/>
      <c r="M430" s="180" t="s">
        <v>28</v>
      </c>
      <c r="N430" s="181" t="s">
        <v>45</v>
      </c>
      <c r="O430" s="59"/>
      <c r="P430" s="182">
        <f>O430*H430</f>
        <v>0</v>
      </c>
      <c r="Q430" s="182">
        <v>2.3000000000000001E-4</v>
      </c>
      <c r="R430" s="182">
        <f>Q430*H430</f>
        <v>1.3800000000000002E-3</v>
      </c>
      <c r="S430" s="182">
        <v>0</v>
      </c>
      <c r="T430" s="183">
        <f>S430*H430</f>
        <v>0</v>
      </c>
      <c r="AR430" s="16" t="s">
        <v>264</v>
      </c>
      <c r="AT430" s="16" t="s">
        <v>135</v>
      </c>
      <c r="AU430" s="16" t="s">
        <v>84</v>
      </c>
      <c r="AY430" s="16" t="s">
        <v>132</v>
      </c>
      <c r="BE430" s="184">
        <f>IF(N430="základní",J430,0)</f>
        <v>0</v>
      </c>
      <c r="BF430" s="184">
        <f>IF(N430="snížená",J430,0)</f>
        <v>0</v>
      </c>
      <c r="BG430" s="184">
        <f>IF(N430="zákl. přenesená",J430,0)</f>
        <v>0</v>
      </c>
      <c r="BH430" s="184">
        <f>IF(N430="sníž. přenesená",J430,0)</f>
        <v>0</v>
      </c>
      <c r="BI430" s="184">
        <f>IF(N430="nulová",J430,0)</f>
        <v>0</v>
      </c>
      <c r="BJ430" s="16" t="s">
        <v>82</v>
      </c>
      <c r="BK430" s="184">
        <f>ROUND(I430*H430,2)</f>
        <v>0</v>
      </c>
      <c r="BL430" s="16" t="s">
        <v>264</v>
      </c>
      <c r="BM430" s="16" t="s">
        <v>598</v>
      </c>
    </row>
    <row r="431" spans="2:65" s="1" customFormat="1" ht="11.25">
      <c r="B431" s="33"/>
      <c r="C431" s="34"/>
      <c r="D431" s="185" t="s">
        <v>142</v>
      </c>
      <c r="E431" s="34"/>
      <c r="F431" s="186" t="s">
        <v>599</v>
      </c>
      <c r="G431" s="34"/>
      <c r="H431" s="34"/>
      <c r="I431" s="102"/>
      <c r="J431" s="34"/>
      <c r="K431" s="34"/>
      <c r="L431" s="37"/>
      <c r="M431" s="187"/>
      <c r="N431" s="59"/>
      <c r="O431" s="59"/>
      <c r="P431" s="59"/>
      <c r="Q431" s="59"/>
      <c r="R431" s="59"/>
      <c r="S431" s="59"/>
      <c r="T431" s="60"/>
      <c r="AT431" s="16" t="s">
        <v>142</v>
      </c>
      <c r="AU431" s="16" t="s">
        <v>84</v>
      </c>
    </row>
    <row r="432" spans="2:65" s="11" customFormat="1" ht="11.25">
      <c r="B432" s="188"/>
      <c r="C432" s="189"/>
      <c r="D432" s="185" t="s">
        <v>144</v>
      </c>
      <c r="E432" s="190" t="s">
        <v>28</v>
      </c>
      <c r="F432" s="191" t="s">
        <v>600</v>
      </c>
      <c r="G432" s="189"/>
      <c r="H432" s="190" t="s">
        <v>28</v>
      </c>
      <c r="I432" s="192"/>
      <c r="J432" s="189"/>
      <c r="K432" s="189"/>
      <c r="L432" s="193"/>
      <c r="M432" s="194"/>
      <c r="N432" s="195"/>
      <c r="O432" s="195"/>
      <c r="P432" s="195"/>
      <c r="Q432" s="195"/>
      <c r="R432" s="195"/>
      <c r="S432" s="195"/>
      <c r="T432" s="196"/>
      <c r="AT432" s="197" t="s">
        <v>144</v>
      </c>
      <c r="AU432" s="197" t="s">
        <v>84</v>
      </c>
      <c r="AV432" s="11" t="s">
        <v>82</v>
      </c>
      <c r="AW432" s="11" t="s">
        <v>35</v>
      </c>
      <c r="AX432" s="11" t="s">
        <v>74</v>
      </c>
      <c r="AY432" s="197" t="s">
        <v>132</v>
      </c>
    </row>
    <row r="433" spans="2:65" s="12" customFormat="1" ht="11.25">
      <c r="B433" s="198"/>
      <c r="C433" s="199"/>
      <c r="D433" s="185" t="s">
        <v>144</v>
      </c>
      <c r="E433" s="200" t="s">
        <v>28</v>
      </c>
      <c r="F433" s="201" t="s">
        <v>590</v>
      </c>
      <c r="G433" s="199"/>
      <c r="H433" s="202">
        <v>3.3</v>
      </c>
      <c r="I433" s="203"/>
      <c r="J433" s="199"/>
      <c r="K433" s="199"/>
      <c r="L433" s="204"/>
      <c r="M433" s="205"/>
      <c r="N433" s="206"/>
      <c r="O433" s="206"/>
      <c r="P433" s="206"/>
      <c r="Q433" s="206"/>
      <c r="R433" s="206"/>
      <c r="S433" s="206"/>
      <c r="T433" s="207"/>
      <c r="AT433" s="208" t="s">
        <v>144</v>
      </c>
      <c r="AU433" s="208" t="s">
        <v>84</v>
      </c>
      <c r="AV433" s="12" t="s">
        <v>84</v>
      </c>
      <c r="AW433" s="12" t="s">
        <v>35</v>
      </c>
      <c r="AX433" s="12" t="s">
        <v>74</v>
      </c>
      <c r="AY433" s="208" t="s">
        <v>132</v>
      </c>
    </row>
    <row r="434" spans="2:65" s="11" customFormat="1" ht="11.25">
      <c r="B434" s="188"/>
      <c r="C434" s="189"/>
      <c r="D434" s="185" t="s">
        <v>144</v>
      </c>
      <c r="E434" s="190" t="s">
        <v>28</v>
      </c>
      <c r="F434" s="191" t="s">
        <v>591</v>
      </c>
      <c r="G434" s="189"/>
      <c r="H434" s="190" t="s">
        <v>28</v>
      </c>
      <c r="I434" s="192"/>
      <c r="J434" s="189"/>
      <c r="K434" s="189"/>
      <c r="L434" s="193"/>
      <c r="M434" s="194"/>
      <c r="N434" s="195"/>
      <c r="O434" s="195"/>
      <c r="P434" s="195"/>
      <c r="Q434" s="195"/>
      <c r="R434" s="195"/>
      <c r="S434" s="195"/>
      <c r="T434" s="196"/>
      <c r="AT434" s="197" t="s">
        <v>144</v>
      </c>
      <c r="AU434" s="197" t="s">
        <v>84</v>
      </c>
      <c r="AV434" s="11" t="s">
        <v>82</v>
      </c>
      <c r="AW434" s="11" t="s">
        <v>35</v>
      </c>
      <c r="AX434" s="11" t="s">
        <v>74</v>
      </c>
      <c r="AY434" s="197" t="s">
        <v>132</v>
      </c>
    </row>
    <row r="435" spans="2:65" s="12" customFormat="1" ht="11.25">
      <c r="B435" s="198"/>
      <c r="C435" s="199"/>
      <c r="D435" s="185" t="s">
        <v>144</v>
      </c>
      <c r="E435" s="200" t="s">
        <v>28</v>
      </c>
      <c r="F435" s="201" t="s">
        <v>573</v>
      </c>
      <c r="G435" s="199"/>
      <c r="H435" s="202">
        <v>1.5</v>
      </c>
      <c r="I435" s="203"/>
      <c r="J435" s="199"/>
      <c r="K435" s="199"/>
      <c r="L435" s="204"/>
      <c r="M435" s="205"/>
      <c r="N435" s="206"/>
      <c r="O435" s="206"/>
      <c r="P435" s="206"/>
      <c r="Q435" s="206"/>
      <c r="R435" s="206"/>
      <c r="S435" s="206"/>
      <c r="T435" s="207"/>
      <c r="AT435" s="208" t="s">
        <v>144</v>
      </c>
      <c r="AU435" s="208" t="s">
        <v>84</v>
      </c>
      <c r="AV435" s="12" t="s">
        <v>84</v>
      </c>
      <c r="AW435" s="12" t="s">
        <v>35</v>
      </c>
      <c r="AX435" s="12" t="s">
        <v>74</v>
      </c>
      <c r="AY435" s="208" t="s">
        <v>132</v>
      </c>
    </row>
    <row r="436" spans="2:65" s="12" customFormat="1" ht="11.25">
      <c r="B436" s="198"/>
      <c r="C436" s="199"/>
      <c r="D436" s="185" t="s">
        <v>144</v>
      </c>
      <c r="E436" s="200" t="s">
        <v>28</v>
      </c>
      <c r="F436" s="201" t="s">
        <v>592</v>
      </c>
      <c r="G436" s="199"/>
      <c r="H436" s="202">
        <v>1.2</v>
      </c>
      <c r="I436" s="203"/>
      <c r="J436" s="199"/>
      <c r="K436" s="199"/>
      <c r="L436" s="204"/>
      <c r="M436" s="205"/>
      <c r="N436" s="206"/>
      <c r="O436" s="206"/>
      <c r="P436" s="206"/>
      <c r="Q436" s="206"/>
      <c r="R436" s="206"/>
      <c r="S436" s="206"/>
      <c r="T436" s="207"/>
      <c r="AT436" s="208" t="s">
        <v>144</v>
      </c>
      <c r="AU436" s="208" t="s">
        <v>84</v>
      </c>
      <c r="AV436" s="12" t="s">
        <v>84</v>
      </c>
      <c r="AW436" s="12" t="s">
        <v>35</v>
      </c>
      <c r="AX436" s="12" t="s">
        <v>74</v>
      </c>
      <c r="AY436" s="208" t="s">
        <v>132</v>
      </c>
    </row>
    <row r="437" spans="2:65" s="13" customFormat="1" ht="11.25">
      <c r="B437" s="209"/>
      <c r="C437" s="210"/>
      <c r="D437" s="185" t="s">
        <v>144</v>
      </c>
      <c r="E437" s="211" t="s">
        <v>28</v>
      </c>
      <c r="F437" s="212" t="s">
        <v>150</v>
      </c>
      <c r="G437" s="210"/>
      <c r="H437" s="213">
        <v>6</v>
      </c>
      <c r="I437" s="214"/>
      <c r="J437" s="210"/>
      <c r="K437" s="210"/>
      <c r="L437" s="215"/>
      <c r="M437" s="216"/>
      <c r="N437" s="217"/>
      <c r="O437" s="217"/>
      <c r="P437" s="217"/>
      <c r="Q437" s="217"/>
      <c r="R437" s="217"/>
      <c r="S437" s="217"/>
      <c r="T437" s="218"/>
      <c r="AT437" s="219" t="s">
        <v>144</v>
      </c>
      <c r="AU437" s="219" t="s">
        <v>84</v>
      </c>
      <c r="AV437" s="13" t="s">
        <v>140</v>
      </c>
      <c r="AW437" s="13" t="s">
        <v>35</v>
      </c>
      <c r="AX437" s="13" t="s">
        <v>82</v>
      </c>
      <c r="AY437" s="219" t="s">
        <v>132</v>
      </c>
    </row>
    <row r="438" spans="2:65" s="1" customFormat="1" ht="16.5" customHeight="1">
      <c r="B438" s="33"/>
      <c r="C438" s="173" t="s">
        <v>601</v>
      </c>
      <c r="D438" s="173" t="s">
        <v>135</v>
      </c>
      <c r="E438" s="174" t="s">
        <v>602</v>
      </c>
      <c r="F438" s="175" t="s">
        <v>603</v>
      </c>
      <c r="G438" s="176" t="s">
        <v>138</v>
      </c>
      <c r="H438" s="177">
        <v>6</v>
      </c>
      <c r="I438" s="178"/>
      <c r="J438" s="179">
        <f>ROUND(I438*H438,2)</f>
        <v>0</v>
      </c>
      <c r="K438" s="175" t="s">
        <v>139</v>
      </c>
      <c r="L438" s="37"/>
      <c r="M438" s="180" t="s">
        <v>28</v>
      </c>
      <c r="N438" s="181" t="s">
        <v>45</v>
      </c>
      <c r="O438" s="59"/>
      <c r="P438" s="182">
        <f>O438*H438</f>
        <v>0</v>
      </c>
      <c r="Q438" s="182">
        <v>4.2000000000000002E-4</v>
      </c>
      <c r="R438" s="182">
        <f>Q438*H438</f>
        <v>2.5200000000000001E-3</v>
      </c>
      <c r="S438" s="182">
        <v>0</v>
      </c>
      <c r="T438" s="183">
        <f>S438*H438</f>
        <v>0</v>
      </c>
      <c r="AR438" s="16" t="s">
        <v>264</v>
      </c>
      <c r="AT438" s="16" t="s">
        <v>135</v>
      </c>
      <c r="AU438" s="16" t="s">
        <v>84</v>
      </c>
      <c r="AY438" s="16" t="s">
        <v>132</v>
      </c>
      <c r="BE438" s="184">
        <f>IF(N438="základní",J438,0)</f>
        <v>0</v>
      </c>
      <c r="BF438" s="184">
        <f>IF(N438="snížená",J438,0)</f>
        <v>0</v>
      </c>
      <c r="BG438" s="184">
        <f>IF(N438="zákl. přenesená",J438,0)</f>
        <v>0</v>
      </c>
      <c r="BH438" s="184">
        <f>IF(N438="sníž. přenesená",J438,0)</f>
        <v>0</v>
      </c>
      <c r="BI438" s="184">
        <f>IF(N438="nulová",J438,0)</f>
        <v>0</v>
      </c>
      <c r="BJ438" s="16" t="s">
        <v>82</v>
      </c>
      <c r="BK438" s="184">
        <f>ROUND(I438*H438,2)</f>
        <v>0</v>
      </c>
      <c r="BL438" s="16" t="s">
        <v>264</v>
      </c>
      <c r="BM438" s="16" t="s">
        <v>604</v>
      </c>
    </row>
    <row r="439" spans="2:65" s="1" customFormat="1" ht="11.25">
      <c r="B439" s="33"/>
      <c r="C439" s="34"/>
      <c r="D439" s="185" t="s">
        <v>142</v>
      </c>
      <c r="E439" s="34"/>
      <c r="F439" s="186" t="s">
        <v>605</v>
      </c>
      <c r="G439" s="34"/>
      <c r="H439" s="34"/>
      <c r="I439" s="102"/>
      <c r="J439" s="34"/>
      <c r="K439" s="34"/>
      <c r="L439" s="37"/>
      <c r="M439" s="187"/>
      <c r="N439" s="59"/>
      <c r="O439" s="59"/>
      <c r="P439" s="59"/>
      <c r="Q439" s="59"/>
      <c r="R439" s="59"/>
      <c r="S439" s="59"/>
      <c r="T439" s="60"/>
      <c r="AT439" s="16" t="s">
        <v>142</v>
      </c>
      <c r="AU439" s="16" t="s">
        <v>84</v>
      </c>
    </row>
    <row r="440" spans="2:65" s="11" customFormat="1" ht="11.25">
      <c r="B440" s="188"/>
      <c r="C440" s="189"/>
      <c r="D440" s="185" t="s">
        <v>144</v>
      </c>
      <c r="E440" s="190" t="s">
        <v>28</v>
      </c>
      <c r="F440" s="191" t="s">
        <v>606</v>
      </c>
      <c r="G440" s="189"/>
      <c r="H440" s="190" t="s">
        <v>28</v>
      </c>
      <c r="I440" s="192"/>
      <c r="J440" s="189"/>
      <c r="K440" s="189"/>
      <c r="L440" s="193"/>
      <c r="M440" s="194"/>
      <c r="N440" s="195"/>
      <c r="O440" s="195"/>
      <c r="P440" s="195"/>
      <c r="Q440" s="195"/>
      <c r="R440" s="195"/>
      <c r="S440" s="195"/>
      <c r="T440" s="196"/>
      <c r="AT440" s="197" t="s">
        <v>144</v>
      </c>
      <c r="AU440" s="197" t="s">
        <v>84</v>
      </c>
      <c r="AV440" s="11" t="s">
        <v>82</v>
      </c>
      <c r="AW440" s="11" t="s">
        <v>35</v>
      </c>
      <c r="AX440" s="11" t="s">
        <v>74</v>
      </c>
      <c r="AY440" s="197" t="s">
        <v>132</v>
      </c>
    </row>
    <row r="441" spans="2:65" s="12" customFormat="1" ht="11.25">
      <c r="B441" s="198"/>
      <c r="C441" s="199"/>
      <c r="D441" s="185" t="s">
        <v>144</v>
      </c>
      <c r="E441" s="200" t="s">
        <v>28</v>
      </c>
      <c r="F441" s="201" t="s">
        <v>607</v>
      </c>
      <c r="G441" s="199"/>
      <c r="H441" s="202">
        <v>6</v>
      </c>
      <c r="I441" s="203"/>
      <c r="J441" s="199"/>
      <c r="K441" s="199"/>
      <c r="L441" s="204"/>
      <c r="M441" s="205"/>
      <c r="N441" s="206"/>
      <c r="O441" s="206"/>
      <c r="P441" s="206"/>
      <c r="Q441" s="206"/>
      <c r="R441" s="206"/>
      <c r="S441" s="206"/>
      <c r="T441" s="207"/>
      <c r="AT441" s="208" t="s">
        <v>144</v>
      </c>
      <c r="AU441" s="208" t="s">
        <v>84</v>
      </c>
      <c r="AV441" s="12" t="s">
        <v>84</v>
      </c>
      <c r="AW441" s="12" t="s">
        <v>35</v>
      </c>
      <c r="AX441" s="12" t="s">
        <v>82</v>
      </c>
      <c r="AY441" s="208" t="s">
        <v>132</v>
      </c>
    </row>
    <row r="442" spans="2:65" s="11" customFormat="1" ht="11.25">
      <c r="B442" s="188"/>
      <c r="C442" s="189"/>
      <c r="D442" s="185" t="s">
        <v>144</v>
      </c>
      <c r="E442" s="190" t="s">
        <v>28</v>
      </c>
      <c r="F442" s="191" t="s">
        <v>608</v>
      </c>
      <c r="G442" s="189"/>
      <c r="H442" s="190" t="s">
        <v>28</v>
      </c>
      <c r="I442" s="192"/>
      <c r="J442" s="189"/>
      <c r="K442" s="189"/>
      <c r="L442" s="193"/>
      <c r="M442" s="194"/>
      <c r="N442" s="195"/>
      <c r="O442" s="195"/>
      <c r="P442" s="195"/>
      <c r="Q442" s="195"/>
      <c r="R442" s="195"/>
      <c r="S442" s="195"/>
      <c r="T442" s="196"/>
      <c r="AT442" s="197" t="s">
        <v>144</v>
      </c>
      <c r="AU442" s="197" t="s">
        <v>84</v>
      </c>
      <c r="AV442" s="11" t="s">
        <v>82</v>
      </c>
      <c r="AW442" s="11" t="s">
        <v>35</v>
      </c>
      <c r="AX442" s="11" t="s">
        <v>74</v>
      </c>
      <c r="AY442" s="197" t="s">
        <v>132</v>
      </c>
    </row>
    <row r="443" spans="2:65" s="11" customFormat="1" ht="11.25">
      <c r="B443" s="188"/>
      <c r="C443" s="189"/>
      <c r="D443" s="185" t="s">
        <v>144</v>
      </c>
      <c r="E443" s="190" t="s">
        <v>28</v>
      </c>
      <c r="F443" s="191" t="s">
        <v>609</v>
      </c>
      <c r="G443" s="189"/>
      <c r="H443" s="190" t="s">
        <v>28</v>
      </c>
      <c r="I443" s="192"/>
      <c r="J443" s="189"/>
      <c r="K443" s="189"/>
      <c r="L443" s="193"/>
      <c r="M443" s="194"/>
      <c r="N443" s="195"/>
      <c r="O443" s="195"/>
      <c r="P443" s="195"/>
      <c r="Q443" s="195"/>
      <c r="R443" s="195"/>
      <c r="S443" s="195"/>
      <c r="T443" s="196"/>
      <c r="AT443" s="197" t="s">
        <v>144</v>
      </c>
      <c r="AU443" s="197" t="s">
        <v>84</v>
      </c>
      <c r="AV443" s="11" t="s">
        <v>82</v>
      </c>
      <c r="AW443" s="11" t="s">
        <v>35</v>
      </c>
      <c r="AX443" s="11" t="s">
        <v>74</v>
      </c>
      <c r="AY443" s="197" t="s">
        <v>132</v>
      </c>
    </row>
    <row r="444" spans="2:65" s="10" customFormat="1" ht="22.9" customHeight="1">
      <c r="B444" s="157"/>
      <c r="C444" s="158"/>
      <c r="D444" s="159" t="s">
        <v>73</v>
      </c>
      <c r="E444" s="171" t="s">
        <v>610</v>
      </c>
      <c r="F444" s="171" t="s">
        <v>611</v>
      </c>
      <c r="G444" s="158"/>
      <c r="H444" s="158"/>
      <c r="I444" s="161"/>
      <c r="J444" s="172">
        <f>BK444</f>
        <v>0</v>
      </c>
      <c r="K444" s="158"/>
      <c r="L444" s="163"/>
      <c r="M444" s="164"/>
      <c r="N444" s="165"/>
      <c r="O444" s="165"/>
      <c r="P444" s="166">
        <f>SUM(P445:P456)</f>
        <v>0</v>
      </c>
      <c r="Q444" s="165"/>
      <c r="R444" s="166">
        <f>SUM(R445:R456)</f>
        <v>5.8759999999999993E-2</v>
      </c>
      <c r="S444" s="165"/>
      <c r="T444" s="167">
        <f>SUM(T445:T456)</f>
        <v>0</v>
      </c>
      <c r="AR444" s="168" t="s">
        <v>84</v>
      </c>
      <c r="AT444" s="169" t="s">
        <v>73</v>
      </c>
      <c r="AU444" s="169" t="s">
        <v>82</v>
      </c>
      <c r="AY444" s="168" t="s">
        <v>132</v>
      </c>
      <c r="BK444" s="170">
        <f>SUM(BK445:BK456)</f>
        <v>0</v>
      </c>
    </row>
    <row r="445" spans="2:65" s="1" customFormat="1" ht="16.5" customHeight="1">
      <c r="B445" s="33"/>
      <c r="C445" s="173" t="s">
        <v>612</v>
      </c>
      <c r="D445" s="173" t="s">
        <v>135</v>
      </c>
      <c r="E445" s="174" t="s">
        <v>613</v>
      </c>
      <c r="F445" s="175" t="s">
        <v>614</v>
      </c>
      <c r="G445" s="176" t="s">
        <v>138</v>
      </c>
      <c r="H445" s="177">
        <v>226</v>
      </c>
      <c r="I445" s="178"/>
      <c r="J445" s="179">
        <f>ROUND(I445*H445,2)</f>
        <v>0</v>
      </c>
      <c r="K445" s="175" t="s">
        <v>139</v>
      </c>
      <c r="L445" s="37"/>
      <c r="M445" s="180" t="s">
        <v>28</v>
      </c>
      <c r="N445" s="181" t="s">
        <v>45</v>
      </c>
      <c r="O445" s="59"/>
      <c r="P445" s="182">
        <f>O445*H445</f>
        <v>0</v>
      </c>
      <c r="Q445" s="182">
        <v>2.5999999999999998E-4</v>
      </c>
      <c r="R445" s="182">
        <f>Q445*H445</f>
        <v>5.8759999999999993E-2</v>
      </c>
      <c r="S445" s="182">
        <v>0</v>
      </c>
      <c r="T445" s="183">
        <f>S445*H445</f>
        <v>0</v>
      </c>
      <c r="AR445" s="16" t="s">
        <v>264</v>
      </c>
      <c r="AT445" s="16" t="s">
        <v>135</v>
      </c>
      <c r="AU445" s="16" t="s">
        <v>84</v>
      </c>
      <c r="AY445" s="16" t="s">
        <v>132</v>
      </c>
      <c r="BE445" s="184">
        <f>IF(N445="základní",J445,0)</f>
        <v>0</v>
      </c>
      <c r="BF445" s="184">
        <f>IF(N445="snížená",J445,0)</f>
        <v>0</v>
      </c>
      <c r="BG445" s="184">
        <f>IF(N445="zákl. přenesená",J445,0)</f>
        <v>0</v>
      </c>
      <c r="BH445" s="184">
        <f>IF(N445="sníž. přenesená",J445,0)</f>
        <v>0</v>
      </c>
      <c r="BI445" s="184">
        <f>IF(N445="nulová",J445,0)</f>
        <v>0</v>
      </c>
      <c r="BJ445" s="16" t="s">
        <v>82</v>
      </c>
      <c r="BK445" s="184">
        <f>ROUND(I445*H445,2)</f>
        <v>0</v>
      </c>
      <c r="BL445" s="16" t="s">
        <v>264</v>
      </c>
      <c r="BM445" s="16" t="s">
        <v>615</v>
      </c>
    </row>
    <row r="446" spans="2:65" s="1" customFormat="1" ht="11.25">
      <c r="B446" s="33"/>
      <c r="C446" s="34"/>
      <c r="D446" s="185" t="s">
        <v>142</v>
      </c>
      <c r="E446" s="34"/>
      <c r="F446" s="186" t="s">
        <v>616</v>
      </c>
      <c r="G446" s="34"/>
      <c r="H446" s="34"/>
      <c r="I446" s="102"/>
      <c r="J446" s="34"/>
      <c r="K446" s="34"/>
      <c r="L446" s="37"/>
      <c r="M446" s="187"/>
      <c r="N446" s="59"/>
      <c r="O446" s="59"/>
      <c r="P446" s="59"/>
      <c r="Q446" s="59"/>
      <c r="R446" s="59"/>
      <c r="S446" s="59"/>
      <c r="T446" s="60"/>
      <c r="AT446" s="16" t="s">
        <v>142</v>
      </c>
      <c r="AU446" s="16" t="s">
        <v>84</v>
      </c>
    </row>
    <row r="447" spans="2:65" s="11" customFormat="1" ht="11.25">
      <c r="B447" s="188"/>
      <c r="C447" s="189"/>
      <c r="D447" s="185" t="s">
        <v>144</v>
      </c>
      <c r="E447" s="190" t="s">
        <v>28</v>
      </c>
      <c r="F447" s="191" t="s">
        <v>617</v>
      </c>
      <c r="G447" s="189"/>
      <c r="H447" s="190" t="s">
        <v>28</v>
      </c>
      <c r="I447" s="192"/>
      <c r="J447" s="189"/>
      <c r="K447" s="189"/>
      <c r="L447" s="193"/>
      <c r="M447" s="194"/>
      <c r="N447" s="195"/>
      <c r="O447" s="195"/>
      <c r="P447" s="195"/>
      <c r="Q447" s="195"/>
      <c r="R447" s="195"/>
      <c r="S447" s="195"/>
      <c r="T447" s="196"/>
      <c r="AT447" s="197" t="s">
        <v>144</v>
      </c>
      <c r="AU447" s="197" t="s">
        <v>84</v>
      </c>
      <c r="AV447" s="11" t="s">
        <v>82</v>
      </c>
      <c r="AW447" s="11" t="s">
        <v>35</v>
      </c>
      <c r="AX447" s="11" t="s">
        <v>74</v>
      </c>
      <c r="AY447" s="197" t="s">
        <v>132</v>
      </c>
    </row>
    <row r="448" spans="2:65" s="12" customFormat="1" ht="11.25">
      <c r="B448" s="198"/>
      <c r="C448" s="199"/>
      <c r="D448" s="185" t="s">
        <v>144</v>
      </c>
      <c r="E448" s="200" t="s">
        <v>28</v>
      </c>
      <c r="F448" s="201" t="s">
        <v>198</v>
      </c>
      <c r="G448" s="199"/>
      <c r="H448" s="202">
        <v>133.76</v>
      </c>
      <c r="I448" s="203"/>
      <c r="J448" s="199"/>
      <c r="K448" s="199"/>
      <c r="L448" s="204"/>
      <c r="M448" s="205"/>
      <c r="N448" s="206"/>
      <c r="O448" s="206"/>
      <c r="P448" s="206"/>
      <c r="Q448" s="206"/>
      <c r="R448" s="206"/>
      <c r="S448" s="206"/>
      <c r="T448" s="207"/>
      <c r="AT448" s="208" t="s">
        <v>144</v>
      </c>
      <c r="AU448" s="208" t="s">
        <v>84</v>
      </c>
      <c r="AV448" s="12" t="s">
        <v>84</v>
      </c>
      <c r="AW448" s="12" t="s">
        <v>35</v>
      </c>
      <c r="AX448" s="12" t="s">
        <v>74</v>
      </c>
      <c r="AY448" s="208" t="s">
        <v>132</v>
      </c>
    </row>
    <row r="449" spans="2:65" s="12" customFormat="1" ht="11.25">
      <c r="B449" s="198"/>
      <c r="C449" s="199"/>
      <c r="D449" s="185" t="s">
        <v>144</v>
      </c>
      <c r="E449" s="200" t="s">
        <v>28</v>
      </c>
      <c r="F449" s="201" t="s">
        <v>199</v>
      </c>
      <c r="G449" s="199"/>
      <c r="H449" s="202">
        <v>6.2549999999999999</v>
      </c>
      <c r="I449" s="203"/>
      <c r="J449" s="199"/>
      <c r="K449" s="199"/>
      <c r="L449" s="204"/>
      <c r="M449" s="205"/>
      <c r="N449" s="206"/>
      <c r="O449" s="206"/>
      <c r="P449" s="206"/>
      <c r="Q449" s="206"/>
      <c r="R449" s="206"/>
      <c r="S449" s="206"/>
      <c r="T449" s="207"/>
      <c r="AT449" s="208" t="s">
        <v>144</v>
      </c>
      <c r="AU449" s="208" t="s">
        <v>84</v>
      </c>
      <c r="AV449" s="12" t="s">
        <v>84</v>
      </c>
      <c r="AW449" s="12" t="s">
        <v>35</v>
      </c>
      <c r="AX449" s="12" t="s">
        <v>74</v>
      </c>
      <c r="AY449" s="208" t="s">
        <v>132</v>
      </c>
    </row>
    <row r="450" spans="2:65" s="12" customFormat="1" ht="11.25">
      <c r="B450" s="198"/>
      <c r="C450" s="199"/>
      <c r="D450" s="185" t="s">
        <v>144</v>
      </c>
      <c r="E450" s="200" t="s">
        <v>28</v>
      </c>
      <c r="F450" s="201" t="s">
        <v>618</v>
      </c>
      <c r="G450" s="199"/>
      <c r="H450" s="202">
        <v>-2.302</v>
      </c>
      <c r="I450" s="203"/>
      <c r="J450" s="199"/>
      <c r="K450" s="199"/>
      <c r="L450" s="204"/>
      <c r="M450" s="205"/>
      <c r="N450" s="206"/>
      <c r="O450" s="206"/>
      <c r="P450" s="206"/>
      <c r="Q450" s="206"/>
      <c r="R450" s="206"/>
      <c r="S450" s="206"/>
      <c r="T450" s="207"/>
      <c r="AT450" s="208" t="s">
        <v>144</v>
      </c>
      <c r="AU450" s="208" t="s">
        <v>84</v>
      </c>
      <c r="AV450" s="12" t="s">
        <v>84</v>
      </c>
      <c r="AW450" s="12" t="s">
        <v>35</v>
      </c>
      <c r="AX450" s="12" t="s">
        <v>74</v>
      </c>
      <c r="AY450" s="208" t="s">
        <v>132</v>
      </c>
    </row>
    <row r="451" spans="2:65" s="11" customFormat="1" ht="11.25">
      <c r="B451" s="188"/>
      <c r="C451" s="189"/>
      <c r="D451" s="185" t="s">
        <v>144</v>
      </c>
      <c r="E451" s="190" t="s">
        <v>28</v>
      </c>
      <c r="F451" s="191" t="s">
        <v>201</v>
      </c>
      <c r="G451" s="189"/>
      <c r="H451" s="190" t="s">
        <v>28</v>
      </c>
      <c r="I451" s="192"/>
      <c r="J451" s="189"/>
      <c r="K451" s="189"/>
      <c r="L451" s="193"/>
      <c r="M451" s="194"/>
      <c r="N451" s="195"/>
      <c r="O451" s="195"/>
      <c r="P451" s="195"/>
      <c r="Q451" s="195"/>
      <c r="R451" s="195"/>
      <c r="S451" s="195"/>
      <c r="T451" s="196"/>
      <c r="AT451" s="197" t="s">
        <v>144</v>
      </c>
      <c r="AU451" s="197" t="s">
        <v>84</v>
      </c>
      <c r="AV451" s="11" t="s">
        <v>82</v>
      </c>
      <c r="AW451" s="11" t="s">
        <v>35</v>
      </c>
      <c r="AX451" s="11" t="s">
        <v>74</v>
      </c>
      <c r="AY451" s="197" t="s">
        <v>132</v>
      </c>
    </row>
    <row r="452" spans="2:65" s="12" customFormat="1" ht="11.25">
      <c r="B452" s="198"/>
      <c r="C452" s="199"/>
      <c r="D452" s="185" t="s">
        <v>144</v>
      </c>
      <c r="E452" s="200" t="s">
        <v>28</v>
      </c>
      <c r="F452" s="201" t="s">
        <v>619</v>
      </c>
      <c r="G452" s="199"/>
      <c r="H452" s="202">
        <v>10</v>
      </c>
      <c r="I452" s="203"/>
      <c r="J452" s="199"/>
      <c r="K452" s="199"/>
      <c r="L452" s="204"/>
      <c r="M452" s="205"/>
      <c r="N452" s="206"/>
      <c r="O452" s="206"/>
      <c r="P452" s="206"/>
      <c r="Q452" s="206"/>
      <c r="R452" s="206"/>
      <c r="S452" s="206"/>
      <c r="T452" s="207"/>
      <c r="AT452" s="208" t="s">
        <v>144</v>
      </c>
      <c r="AU452" s="208" t="s">
        <v>84</v>
      </c>
      <c r="AV452" s="12" t="s">
        <v>84</v>
      </c>
      <c r="AW452" s="12" t="s">
        <v>35</v>
      </c>
      <c r="AX452" s="12" t="s">
        <v>74</v>
      </c>
      <c r="AY452" s="208" t="s">
        <v>132</v>
      </c>
    </row>
    <row r="453" spans="2:65" s="11" customFormat="1" ht="11.25">
      <c r="B453" s="188"/>
      <c r="C453" s="189"/>
      <c r="D453" s="185" t="s">
        <v>144</v>
      </c>
      <c r="E453" s="190" t="s">
        <v>28</v>
      </c>
      <c r="F453" s="191" t="s">
        <v>228</v>
      </c>
      <c r="G453" s="189"/>
      <c r="H453" s="190" t="s">
        <v>28</v>
      </c>
      <c r="I453" s="192"/>
      <c r="J453" s="189"/>
      <c r="K453" s="189"/>
      <c r="L453" s="193"/>
      <c r="M453" s="194"/>
      <c r="N453" s="195"/>
      <c r="O453" s="195"/>
      <c r="P453" s="195"/>
      <c r="Q453" s="195"/>
      <c r="R453" s="195"/>
      <c r="S453" s="195"/>
      <c r="T453" s="196"/>
      <c r="AT453" s="197" t="s">
        <v>144</v>
      </c>
      <c r="AU453" s="197" t="s">
        <v>84</v>
      </c>
      <c r="AV453" s="11" t="s">
        <v>82</v>
      </c>
      <c r="AW453" s="11" t="s">
        <v>35</v>
      </c>
      <c r="AX453" s="11" t="s">
        <v>74</v>
      </c>
      <c r="AY453" s="197" t="s">
        <v>132</v>
      </c>
    </row>
    <row r="454" spans="2:65" s="12" customFormat="1" ht="11.25">
      <c r="B454" s="198"/>
      <c r="C454" s="199"/>
      <c r="D454" s="185" t="s">
        <v>144</v>
      </c>
      <c r="E454" s="200" t="s">
        <v>28</v>
      </c>
      <c r="F454" s="201" t="s">
        <v>620</v>
      </c>
      <c r="G454" s="199"/>
      <c r="H454" s="202">
        <v>75.75</v>
      </c>
      <c r="I454" s="203"/>
      <c r="J454" s="199"/>
      <c r="K454" s="199"/>
      <c r="L454" s="204"/>
      <c r="M454" s="205"/>
      <c r="N454" s="206"/>
      <c r="O454" s="206"/>
      <c r="P454" s="206"/>
      <c r="Q454" s="206"/>
      <c r="R454" s="206"/>
      <c r="S454" s="206"/>
      <c r="T454" s="207"/>
      <c r="AT454" s="208" t="s">
        <v>144</v>
      </c>
      <c r="AU454" s="208" t="s">
        <v>84</v>
      </c>
      <c r="AV454" s="12" t="s">
        <v>84</v>
      </c>
      <c r="AW454" s="12" t="s">
        <v>35</v>
      </c>
      <c r="AX454" s="12" t="s">
        <v>74</v>
      </c>
      <c r="AY454" s="208" t="s">
        <v>132</v>
      </c>
    </row>
    <row r="455" spans="2:65" s="12" customFormat="1" ht="11.25">
      <c r="B455" s="198"/>
      <c r="C455" s="199"/>
      <c r="D455" s="185" t="s">
        <v>144</v>
      </c>
      <c r="E455" s="200" t="s">
        <v>28</v>
      </c>
      <c r="F455" s="201" t="s">
        <v>621</v>
      </c>
      <c r="G455" s="199"/>
      <c r="H455" s="202">
        <v>2.5369999999999999</v>
      </c>
      <c r="I455" s="203"/>
      <c r="J455" s="199"/>
      <c r="K455" s="199"/>
      <c r="L455" s="204"/>
      <c r="M455" s="205"/>
      <c r="N455" s="206"/>
      <c r="O455" s="206"/>
      <c r="P455" s="206"/>
      <c r="Q455" s="206"/>
      <c r="R455" s="206"/>
      <c r="S455" s="206"/>
      <c r="T455" s="207"/>
      <c r="AT455" s="208" t="s">
        <v>144</v>
      </c>
      <c r="AU455" s="208" t="s">
        <v>84</v>
      </c>
      <c r="AV455" s="12" t="s">
        <v>84</v>
      </c>
      <c r="AW455" s="12" t="s">
        <v>35</v>
      </c>
      <c r="AX455" s="12" t="s">
        <v>74</v>
      </c>
      <c r="AY455" s="208" t="s">
        <v>132</v>
      </c>
    </row>
    <row r="456" spans="2:65" s="13" customFormat="1" ht="11.25">
      <c r="B456" s="209"/>
      <c r="C456" s="210"/>
      <c r="D456" s="185" t="s">
        <v>144</v>
      </c>
      <c r="E456" s="211" t="s">
        <v>28</v>
      </c>
      <c r="F456" s="212" t="s">
        <v>150</v>
      </c>
      <c r="G456" s="210"/>
      <c r="H456" s="213">
        <v>226</v>
      </c>
      <c r="I456" s="214"/>
      <c r="J456" s="210"/>
      <c r="K456" s="210"/>
      <c r="L456" s="215"/>
      <c r="M456" s="216"/>
      <c r="N456" s="217"/>
      <c r="O456" s="217"/>
      <c r="P456" s="217"/>
      <c r="Q456" s="217"/>
      <c r="R456" s="217"/>
      <c r="S456" s="217"/>
      <c r="T456" s="218"/>
      <c r="AT456" s="219" t="s">
        <v>144</v>
      </c>
      <c r="AU456" s="219" t="s">
        <v>84</v>
      </c>
      <c r="AV456" s="13" t="s">
        <v>140</v>
      </c>
      <c r="AW456" s="13" t="s">
        <v>35</v>
      </c>
      <c r="AX456" s="13" t="s">
        <v>82</v>
      </c>
      <c r="AY456" s="219" t="s">
        <v>132</v>
      </c>
    </row>
    <row r="457" spans="2:65" s="10" customFormat="1" ht="22.9" customHeight="1">
      <c r="B457" s="157"/>
      <c r="C457" s="158"/>
      <c r="D457" s="159" t="s">
        <v>73</v>
      </c>
      <c r="E457" s="171" t="s">
        <v>622</v>
      </c>
      <c r="F457" s="171" t="s">
        <v>623</v>
      </c>
      <c r="G457" s="158"/>
      <c r="H457" s="158"/>
      <c r="I457" s="161"/>
      <c r="J457" s="172">
        <f>BK457</f>
        <v>0</v>
      </c>
      <c r="K457" s="158"/>
      <c r="L457" s="163"/>
      <c r="M457" s="164"/>
      <c r="N457" s="165"/>
      <c r="O457" s="165"/>
      <c r="P457" s="166">
        <f>SUM(P458:P467)</f>
        <v>0</v>
      </c>
      <c r="Q457" s="165"/>
      <c r="R457" s="166">
        <f>SUM(R458:R467)</f>
        <v>1.4999999999999999E-2</v>
      </c>
      <c r="S457" s="165"/>
      <c r="T457" s="167">
        <f>SUM(T458:T467)</f>
        <v>0</v>
      </c>
      <c r="AR457" s="168" t="s">
        <v>84</v>
      </c>
      <c r="AT457" s="169" t="s">
        <v>73</v>
      </c>
      <c r="AU457" s="169" t="s">
        <v>82</v>
      </c>
      <c r="AY457" s="168" t="s">
        <v>132</v>
      </c>
      <c r="BK457" s="170">
        <f>SUM(BK458:BK467)</f>
        <v>0</v>
      </c>
    </row>
    <row r="458" spans="2:65" s="1" customFormat="1" ht="16.5" customHeight="1">
      <c r="B458" s="33"/>
      <c r="C458" s="173" t="s">
        <v>624</v>
      </c>
      <c r="D458" s="173" t="s">
        <v>135</v>
      </c>
      <c r="E458" s="174" t="s">
        <v>625</v>
      </c>
      <c r="F458" s="175" t="s">
        <v>626</v>
      </c>
      <c r="G458" s="176" t="s">
        <v>243</v>
      </c>
      <c r="H458" s="177">
        <v>5</v>
      </c>
      <c r="I458" s="178"/>
      <c r="J458" s="179">
        <f>ROUND(I458*H458,2)</f>
        <v>0</v>
      </c>
      <c r="K458" s="175" t="s">
        <v>139</v>
      </c>
      <c r="L458" s="37"/>
      <c r="M458" s="180" t="s">
        <v>28</v>
      </c>
      <c r="N458" s="181" t="s">
        <v>45</v>
      </c>
      <c r="O458" s="59"/>
      <c r="P458" s="182">
        <f>O458*H458</f>
        <v>0</v>
      </c>
      <c r="Q458" s="182">
        <v>0</v>
      </c>
      <c r="R458" s="182">
        <f>Q458*H458</f>
        <v>0</v>
      </c>
      <c r="S458" s="182">
        <v>0</v>
      </c>
      <c r="T458" s="183">
        <f>S458*H458</f>
        <v>0</v>
      </c>
      <c r="AR458" s="16" t="s">
        <v>264</v>
      </c>
      <c r="AT458" s="16" t="s">
        <v>135</v>
      </c>
      <c r="AU458" s="16" t="s">
        <v>84</v>
      </c>
      <c r="AY458" s="16" t="s">
        <v>132</v>
      </c>
      <c r="BE458" s="184">
        <f>IF(N458="základní",J458,0)</f>
        <v>0</v>
      </c>
      <c r="BF458" s="184">
        <f>IF(N458="snížená",J458,0)</f>
        <v>0</v>
      </c>
      <c r="BG458" s="184">
        <f>IF(N458="zákl. přenesená",J458,0)</f>
        <v>0</v>
      </c>
      <c r="BH458" s="184">
        <f>IF(N458="sníž. přenesená",J458,0)</f>
        <v>0</v>
      </c>
      <c r="BI458" s="184">
        <f>IF(N458="nulová",J458,0)</f>
        <v>0</v>
      </c>
      <c r="BJ458" s="16" t="s">
        <v>82</v>
      </c>
      <c r="BK458" s="184">
        <f>ROUND(I458*H458,2)</f>
        <v>0</v>
      </c>
      <c r="BL458" s="16" t="s">
        <v>264</v>
      </c>
      <c r="BM458" s="16" t="s">
        <v>627</v>
      </c>
    </row>
    <row r="459" spans="2:65" s="1" customFormat="1" ht="11.25">
      <c r="B459" s="33"/>
      <c r="C459" s="34"/>
      <c r="D459" s="185" t="s">
        <v>142</v>
      </c>
      <c r="E459" s="34"/>
      <c r="F459" s="186" t="s">
        <v>628</v>
      </c>
      <c r="G459" s="34"/>
      <c r="H459" s="34"/>
      <c r="I459" s="102"/>
      <c r="J459" s="34"/>
      <c r="K459" s="34"/>
      <c r="L459" s="37"/>
      <c r="M459" s="187"/>
      <c r="N459" s="59"/>
      <c r="O459" s="59"/>
      <c r="P459" s="59"/>
      <c r="Q459" s="59"/>
      <c r="R459" s="59"/>
      <c r="S459" s="59"/>
      <c r="T459" s="60"/>
      <c r="AT459" s="16" t="s">
        <v>142</v>
      </c>
      <c r="AU459" s="16" t="s">
        <v>84</v>
      </c>
    </row>
    <row r="460" spans="2:65" s="11" customFormat="1" ht="11.25">
      <c r="B460" s="188"/>
      <c r="C460" s="189"/>
      <c r="D460" s="185" t="s">
        <v>144</v>
      </c>
      <c r="E460" s="190" t="s">
        <v>28</v>
      </c>
      <c r="F460" s="191" t="s">
        <v>629</v>
      </c>
      <c r="G460" s="189"/>
      <c r="H460" s="190" t="s">
        <v>28</v>
      </c>
      <c r="I460" s="192"/>
      <c r="J460" s="189"/>
      <c r="K460" s="189"/>
      <c r="L460" s="193"/>
      <c r="M460" s="194"/>
      <c r="N460" s="195"/>
      <c r="O460" s="195"/>
      <c r="P460" s="195"/>
      <c r="Q460" s="195"/>
      <c r="R460" s="195"/>
      <c r="S460" s="195"/>
      <c r="T460" s="196"/>
      <c r="AT460" s="197" t="s">
        <v>144</v>
      </c>
      <c r="AU460" s="197" t="s">
        <v>84</v>
      </c>
      <c r="AV460" s="11" t="s">
        <v>82</v>
      </c>
      <c r="AW460" s="11" t="s">
        <v>35</v>
      </c>
      <c r="AX460" s="11" t="s">
        <v>74</v>
      </c>
      <c r="AY460" s="197" t="s">
        <v>132</v>
      </c>
    </row>
    <row r="461" spans="2:65" s="12" customFormat="1" ht="11.25">
      <c r="B461" s="198"/>
      <c r="C461" s="199"/>
      <c r="D461" s="185" t="s">
        <v>144</v>
      </c>
      <c r="E461" s="200" t="s">
        <v>28</v>
      </c>
      <c r="F461" s="201" t="s">
        <v>172</v>
      </c>
      <c r="G461" s="199"/>
      <c r="H461" s="202">
        <v>5</v>
      </c>
      <c r="I461" s="203"/>
      <c r="J461" s="199"/>
      <c r="K461" s="199"/>
      <c r="L461" s="204"/>
      <c r="M461" s="205"/>
      <c r="N461" s="206"/>
      <c r="O461" s="206"/>
      <c r="P461" s="206"/>
      <c r="Q461" s="206"/>
      <c r="R461" s="206"/>
      <c r="S461" s="206"/>
      <c r="T461" s="207"/>
      <c r="AT461" s="208" t="s">
        <v>144</v>
      </c>
      <c r="AU461" s="208" t="s">
        <v>84</v>
      </c>
      <c r="AV461" s="12" t="s">
        <v>84</v>
      </c>
      <c r="AW461" s="12" t="s">
        <v>35</v>
      </c>
      <c r="AX461" s="12" t="s">
        <v>82</v>
      </c>
      <c r="AY461" s="208" t="s">
        <v>132</v>
      </c>
    </row>
    <row r="462" spans="2:65" s="1" customFormat="1" ht="22.5" customHeight="1">
      <c r="B462" s="33"/>
      <c r="C462" s="231" t="s">
        <v>630</v>
      </c>
      <c r="D462" s="231" t="s">
        <v>399</v>
      </c>
      <c r="E462" s="232" t="s">
        <v>631</v>
      </c>
      <c r="F462" s="233" t="s">
        <v>632</v>
      </c>
      <c r="G462" s="234" t="s">
        <v>243</v>
      </c>
      <c r="H462" s="235">
        <v>5</v>
      </c>
      <c r="I462" s="236"/>
      <c r="J462" s="237">
        <f>ROUND(I462*H462,2)</f>
        <v>0</v>
      </c>
      <c r="K462" s="233" t="s">
        <v>28</v>
      </c>
      <c r="L462" s="238"/>
      <c r="M462" s="239" t="s">
        <v>28</v>
      </c>
      <c r="N462" s="240" t="s">
        <v>45</v>
      </c>
      <c r="O462" s="59"/>
      <c r="P462" s="182">
        <f>O462*H462</f>
        <v>0</v>
      </c>
      <c r="Q462" s="182">
        <v>3.0000000000000001E-3</v>
      </c>
      <c r="R462" s="182">
        <f>Q462*H462</f>
        <v>1.4999999999999999E-2</v>
      </c>
      <c r="S462" s="182">
        <v>0</v>
      </c>
      <c r="T462" s="183">
        <f>S462*H462</f>
        <v>0</v>
      </c>
      <c r="AR462" s="16" t="s">
        <v>371</v>
      </c>
      <c r="AT462" s="16" t="s">
        <v>399</v>
      </c>
      <c r="AU462" s="16" t="s">
        <v>84</v>
      </c>
      <c r="AY462" s="16" t="s">
        <v>132</v>
      </c>
      <c r="BE462" s="184">
        <f>IF(N462="základní",J462,0)</f>
        <v>0</v>
      </c>
      <c r="BF462" s="184">
        <f>IF(N462="snížená",J462,0)</f>
        <v>0</v>
      </c>
      <c r="BG462" s="184">
        <f>IF(N462="zákl. přenesená",J462,0)</f>
        <v>0</v>
      </c>
      <c r="BH462" s="184">
        <f>IF(N462="sníž. přenesená",J462,0)</f>
        <v>0</v>
      </c>
      <c r="BI462" s="184">
        <f>IF(N462="nulová",J462,0)</f>
        <v>0</v>
      </c>
      <c r="BJ462" s="16" t="s">
        <v>82</v>
      </c>
      <c r="BK462" s="184">
        <f>ROUND(I462*H462,2)</f>
        <v>0</v>
      </c>
      <c r="BL462" s="16" t="s">
        <v>264</v>
      </c>
      <c r="BM462" s="16" t="s">
        <v>633</v>
      </c>
    </row>
    <row r="463" spans="2:65" s="1" customFormat="1" ht="19.5">
      <c r="B463" s="33"/>
      <c r="C463" s="34"/>
      <c r="D463" s="185" t="s">
        <v>142</v>
      </c>
      <c r="E463" s="34"/>
      <c r="F463" s="186" t="s">
        <v>632</v>
      </c>
      <c r="G463" s="34"/>
      <c r="H463" s="34"/>
      <c r="I463" s="102"/>
      <c r="J463" s="34"/>
      <c r="K463" s="34"/>
      <c r="L463" s="37"/>
      <c r="M463" s="187"/>
      <c r="N463" s="59"/>
      <c r="O463" s="59"/>
      <c r="P463" s="59"/>
      <c r="Q463" s="59"/>
      <c r="R463" s="59"/>
      <c r="S463" s="59"/>
      <c r="T463" s="60"/>
      <c r="AT463" s="16" t="s">
        <v>142</v>
      </c>
      <c r="AU463" s="16" t="s">
        <v>84</v>
      </c>
    </row>
    <row r="464" spans="2:65" s="11" customFormat="1" ht="11.25">
      <c r="B464" s="188"/>
      <c r="C464" s="189"/>
      <c r="D464" s="185" t="s">
        <v>144</v>
      </c>
      <c r="E464" s="190" t="s">
        <v>28</v>
      </c>
      <c r="F464" s="191" t="s">
        <v>634</v>
      </c>
      <c r="G464" s="189"/>
      <c r="H464" s="190" t="s">
        <v>28</v>
      </c>
      <c r="I464" s="192"/>
      <c r="J464" s="189"/>
      <c r="K464" s="189"/>
      <c r="L464" s="193"/>
      <c r="M464" s="194"/>
      <c r="N464" s="195"/>
      <c r="O464" s="195"/>
      <c r="P464" s="195"/>
      <c r="Q464" s="195"/>
      <c r="R464" s="195"/>
      <c r="S464" s="195"/>
      <c r="T464" s="196"/>
      <c r="AT464" s="197" t="s">
        <v>144</v>
      </c>
      <c r="AU464" s="197" t="s">
        <v>84</v>
      </c>
      <c r="AV464" s="11" t="s">
        <v>82</v>
      </c>
      <c r="AW464" s="11" t="s">
        <v>35</v>
      </c>
      <c r="AX464" s="11" t="s">
        <v>74</v>
      </c>
      <c r="AY464" s="197" t="s">
        <v>132</v>
      </c>
    </row>
    <row r="465" spans="2:65" s="12" customFormat="1" ht="11.25">
      <c r="B465" s="198"/>
      <c r="C465" s="199"/>
      <c r="D465" s="185" t="s">
        <v>144</v>
      </c>
      <c r="E465" s="200" t="s">
        <v>28</v>
      </c>
      <c r="F465" s="201" t="s">
        <v>172</v>
      </c>
      <c r="G465" s="199"/>
      <c r="H465" s="202">
        <v>5</v>
      </c>
      <c r="I465" s="203"/>
      <c r="J465" s="199"/>
      <c r="K465" s="199"/>
      <c r="L465" s="204"/>
      <c r="M465" s="205"/>
      <c r="N465" s="206"/>
      <c r="O465" s="206"/>
      <c r="P465" s="206"/>
      <c r="Q465" s="206"/>
      <c r="R465" s="206"/>
      <c r="S465" s="206"/>
      <c r="T465" s="207"/>
      <c r="AT465" s="208" t="s">
        <v>144</v>
      </c>
      <c r="AU465" s="208" t="s">
        <v>84</v>
      </c>
      <c r="AV465" s="12" t="s">
        <v>84</v>
      </c>
      <c r="AW465" s="12" t="s">
        <v>35</v>
      </c>
      <c r="AX465" s="12" t="s">
        <v>82</v>
      </c>
      <c r="AY465" s="208" t="s">
        <v>132</v>
      </c>
    </row>
    <row r="466" spans="2:65" s="1" customFormat="1" ht="16.5" customHeight="1">
      <c r="B466" s="33"/>
      <c r="C466" s="173" t="s">
        <v>635</v>
      </c>
      <c r="D466" s="173" t="s">
        <v>135</v>
      </c>
      <c r="E466" s="174" t="s">
        <v>636</v>
      </c>
      <c r="F466" s="175" t="s">
        <v>637</v>
      </c>
      <c r="G466" s="176" t="s">
        <v>356</v>
      </c>
      <c r="H466" s="177">
        <v>1.4999999999999999E-2</v>
      </c>
      <c r="I466" s="178"/>
      <c r="J466" s="179">
        <f>ROUND(I466*H466,2)</f>
        <v>0</v>
      </c>
      <c r="K466" s="175" t="s">
        <v>139</v>
      </c>
      <c r="L466" s="37"/>
      <c r="M466" s="180" t="s">
        <v>28</v>
      </c>
      <c r="N466" s="181" t="s">
        <v>45</v>
      </c>
      <c r="O466" s="59"/>
      <c r="P466" s="182">
        <f>O466*H466</f>
        <v>0</v>
      </c>
      <c r="Q466" s="182">
        <v>0</v>
      </c>
      <c r="R466" s="182">
        <f>Q466*H466</f>
        <v>0</v>
      </c>
      <c r="S466" s="182">
        <v>0</v>
      </c>
      <c r="T466" s="183">
        <f>S466*H466</f>
        <v>0</v>
      </c>
      <c r="AR466" s="16" t="s">
        <v>264</v>
      </c>
      <c r="AT466" s="16" t="s">
        <v>135</v>
      </c>
      <c r="AU466" s="16" t="s">
        <v>84</v>
      </c>
      <c r="AY466" s="16" t="s">
        <v>132</v>
      </c>
      <c r="BE466" s="184">
        <f>IF(N466="základní",J466,0)</f>
        <v>0</v>
      </c>
      <c r="BF466" s="184">
        <f>IF(N466="snížená",J466,0)</f>
        <v>0</v>
      </c>
      <c r="BG466" s="184">
        <f>IF(N466="zákl. přenesená",J466,0)</f>
        <v>0</v>
      </c>
      <c r="BH466" s="184">
        <f>IF(N466="sníž. přenesená",J466,0)</f>
        <v>0</v>
      </c>
      <c r="BI466" s="184">
        <f>IF(N466="nulová",J466,0)</f>
        <v>0</v>
      </c>
      <c r="BJ466" s="16" t="s">
        <v>82</v>
      </c>
      <c r="BK466" s="184">
        <f>ROUND(I466*H466,2)</f>
        <v>0</v>
      </c>
      <c r="BL466" s="16" t="s">
        <v>264</v>
      </c>
      <c r="BM466" s="16" t="s">
        <v>638</v>
      </c>
    </row>
    <row r="467" spans="2:65" s="1" customFormat="1" ht="19.5">
      <c r="B467" s="33"/>
      <c r="C467" s="34"/>
      <c r="D467" s="185" t="s">
        <v>142</v>
      </c>
      <c r="E467" s="34"/>
      <c r="F467" s="186" t="s">
        <v>639</v>
      </c>
      <c r="G467" s="34"/>
      <c r="H467" s="34"/>
      <c r="I467" s="102"/>
      <c r="J467" s="34"/>
      <c r="K467" s="34"/>
      <c r="L467" s="37"/>
      <c r="M467" s="241"/>
      <c r="N467" s="242"/>
      <c r="O467" s="242"/>
      <c r="P467" s="242"/>
      <c r="Q467" s="242"/>
      <c r="R467" s="242"/>
      <c r="S467" s="242"/>
      <c r="T467" s="243"/>
      <c r="AT467" s="16" t="s">
        <v>142</v>
      </c>
      <c r="AU467" s="16" t="s">
        <v>84</v>
      </c>
    </row>
    <row r="468" spans="2:65" s="1" customFormat="1" ht="6.95" customHeight="1">
      <c r="B468" s="45"/>
      <c r="C468" s="46"/>
      <c r="D468" s="46"/>
      <c r="E468" s="46"/>
      <c r="F468" s="46"/>
      <c r="G468" s="46"/>
      <c r="H468" s="46"/>
      <c r="I468" s="124"/>
      <c r="J468" s="46"/>
      <c r="K468" s="46"/>
      <c r="L468" s="37"/>
    </row>
  </sheetData>
  <sheetProtection algorithmName="SHA-512" hashValue="6fn1Bc8G4nTdJNn6uRn05eFncdgnlc68tGgZshFeVAEEMjT6okYQKyzTdppINV9IUjY/u7SA4AXduHkH5HYc8w==" saltValue="kudjCROD6GS+q7EemUC8jbEvlUXTk/5x1Ylt760gbWsBkxOcwMUGFopLGQ07bJ/gbfdZGWfvQRYi7Hu37+lwlg==" spinCount="100000" sheet="1" objects="1" scenarios="1" formatColumns="0" formatRows="0" autoFilter="0"/>
  <autoFilter ref="C92:K467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90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6" t="s">
        <v>87</v>
      </c>
    </row>
    <row r="3" spans="2:46" ht="6.95" hidden="1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84</v>
      </c>
    </row>
    <row r="4" spans="2:46" ht="24.95" hidden="1" customHeight="1">
      <c r="B4" s="19"/>
      <c r="D4" s="100" t="s">
        <v>96</v>
      </c>
      <c r="L4" s="19"/>
      <c r="M4" s="23" t="s">
        <v>10</v>
      </c>
      <c r="AT4" s="16" t="s">
        <v>4</v>
      </c>
    </row>
    <row r="5" spans="2:46" ht="6.95" hidden="1" customHeight="1">
      <c r="B5" s="19"/>
      <c r="L5" s="19"/>
    </row>
    <row r="6" spans="2:46" ht="12" hidden="1" customHeight="1">
      <c r="B6" s="19"/>
      <c r="D6" s="101" t="s">
        <v>16</v>
      </c>
      <c r="L6" s="19"/>
    </row>
    <row r="7" spans="2:46" ht="16.5" hidden="1" customHeight="1">
      <c r="B7" s="19"/>
      <c r="E7" s="286" t="str">
        <f>'Rekapitulace stavby'!K6</f>
        <v>Rekonstrukce a modernizace učeben ZŠ KV - 1.máje,  KV - Stavební část</v>
      </c>
      <c r="F7" s="287"/>
      <c r="G7" s="287"/>
      <c r="H7" s="287"/>
      <c r="L7" s="19"/>
    </row>
    <row r="8" spans="2:46" s="1" customFormat="1" ht="12" hidden="1" customHeight="1">
      <c r="B8" s="37"/>
      <c r="D8" s="101" t="s">
        <v>97</v>
      </c>
      <c r="I8" s="102"/>
      <c r="L8" s="37"/>
    </row>
    <row r="9" spans="2:46" s="1" customFormat="1" ht="36.950000000000003" hidden="1" customHeight="1">
      <c r="B9" s="37"/>
      <c r="E9" s="288" t="s">
        <v>640</v>
      </c>
      <c r="F9" s="289"/>
      <c r="G9" s="289"/>
      <c r="H9" s="289"/>
      <c r="I9" s="102"/>
      <c r="L9" s="37"/>
    </row>
    <row r="10" spans="2:46" s="1" customFormat="1" ht="11.25" hidden="1">
      <c r="B10" s="37"/>
      <c r="I10" s="102"/>
      <c r="L10" s="37"/>
    </row>
    <row r="11" spans="2:46" s="1" customFormat="1" ht="12" hidden="1" customHeight="1">
      <c r="B11" s="37"/>
      <c r="D11" s="101" t="s">
        <v>18</v>
      </c>
      <c r="F11" s="16" t="s">
        <v>19</v>
      </c>
      <c r="I11" s="103" t="s">
        <v>20</v>
      </c>
      <c r="J11" s="16" t="s">
        <v>28</v>
      </c>
      <c r="L11" s="37"/>
    </row>
    <row r="12" spans="2:46" s="1" customFormat="1" ht="12" hidden="1" customHeight="1">
      <c r="B12" s="37"/>
      <c r="D12" s="101" t="s">
        <v>22</v>
      </c>
      <c r="F12" s="16" t="s">
        <v>23</v>
      </c>
      <c r="I12" s="103" t="s">
        <v>24</v>
      </c>
      <c r="J12" s="104" t="str">
        <f>'Rekapitulace stavby'!AN8</f>
        <v>4. 6. 2019</v>
      </c>
      <c r="L12" s="37"/>
    </row>
    <row r="13" spans="2:46" s="1" customFormat="1" ht="10.9" hidden="1" customHeight="1">
      <c r="B13" s="37"/>
      <c r="I13" s="102"/>
      <c r="L13" s="37"/>
    </row>
    <row r="14" spans="2:46" s="1" customFormat="1" ht="12" hidden="1" customHeight="1">
      <c r="B14" s="37"/>
      <c r="D14" s="101" t="s">
        <v>26</v>
      </c>
      <c r="I14" s="103" t="s">
        <v>27</v>
      </c>
      <c r="J14" s="16" t="str">
        <f>IF('Rekapitulace stavby'!AN10="","",'Rekapitulace stavby'!AN10)</f>
        <v/>
      </c>
      <c r="L14" s="37"/>
    </row>
    <row r="15" spans="2:46" s="1" customFormat="1" ht="18" hidden="1" customHeight="1">
      <c r="B15" s="37"/>
      <c r="E15" s="16" t="str">
        <f>IF('Rekapitulace stavby'!E11="","",'Rekapitulace stavby'!E11)</f>
        <v>Statutární město Karlovy Vary</v>
      </c>
      <c r="I15" s="103" t="s">
        <v>30</v>
      </c>
      <c r="J15" s="16" t="str">
        <f>IF('Rekapitulace stavby'!AN11="","",'Rekapitulace stavby'!AN11)</f>
        <v/>
      </c>
      <c r="L15" s="37"/>
    </row>
    <row r="16" spans="2:46" s="1" customFormat="1" ht="6.95" hidden="1" customHeight="1">
      <c r="B16" s="37"/>
      <c r="I16" s="102"/>
      <c r="L16" s="37"/>
    </row>
    <row r="17" spans="2:12" s="1" customFormat="1" ht="12" hidden="1" customHeight="1">
      <c r="B17" s="37"/>
      <c r="D17" s="101" t="s">
        <v>31</v>
      </c>
      <c r="I17" s="103" t="s">
        <v>27</v>
      </c>
      <c r="J17" s="29" t="str">
        <f>'Rekapitulace stavby'!AN13</f>
        <v>Vyplň údaj</v>
      </c>
      <c r="L17" s="37"/>
    </row>
    <row r="18" spans="2:12" s="1" customFormat="1" ht="18" hidden="1" customHeight="1">
      <c r="B18" s="37"/>
      <c r="E18" s="290" t="str">
        <f>'Rekapitulace stavby'!E14</f>
        <v>Vyplň údaj</v>
      </c>
      <c r="F18" s="291"/>
      <c r="G18" s="291"/>
      <c r="H18" s="291"/>
      <c r="I18" s="103" t="s">
        <v>30</v>
      </c>
      <c r="J18" s="29" t="str">
        <f>'Rekapitulace stavby'!AN14</f>
        <v>Vyplň údaj</v>
      </c>
      <c r="L18" s="37"/>
    </row>
    <row r="19" spans="2:12" s="1" customFormat="1" ht="6.95" hidden="1" customHeight="1">
      <c r="B19" s="37"/>
      <c r="I19" s="102"/>
      <c r="L19" s="37"/>
    </row>
    <row r="20" spans="2:12" s="1" customFormat="1" ht="12" hidden="1" customHeight="1">
      <c r="B20" s="37"/>
      <c r="D20" s="101" t="s">
        <v>33</v>
      </c>
      <c r="I20" s="103" t="s">
        <v>27</v>
      </c>
      <c r="J20" s="16" t="s">
        <v>28</v>
      </c>
      <c r="L20" s="37"/>
    </row>
    <row r="21" spans="2:12" s="1" customFormat="1" ht="18" hidden="1" customHeight="1">
      <c r="B21" s="37"/>
      <c r="E21" s="16" t="s">
        <v>34</v>
      </c>
      <c r="I21" s="103" t="s">
        <v>30</v>
      </c>
      <c r="J21" s="16" t="s">
        <v>28</v>
      </c>
      <c r="L21" s="37"/>
    </row>
    <row r="22" spans="2:12" s="1" customFormat="1" ht="6.95" hidden="1" customHeight="1">
      <c r="B22" s="37"/>
      <c r="I22" s="102"/>
      <c r="L22" s="37"/>
    </row>
    <row r="23" spans="2:12" s="1" customFormat="1" ht="12" hidden="1" customHeight="1">
      <c r="B23" s="37"/>
      <c r="D23" s="101" t="s">
        <v>36</v>
      </c>
      <c r="I23" s="103" t="s">
        <v>27</v>
      </c>
      <c r="J23" s="16" t="s">
        <v>28</v>
      </c>
      <c r="L23" s="37"/>
    </row>
    <row r="24" spans="2:12" s="1" customFormat="1" ht="18" hidden="1" customHeight="1">
      <c r="B24" s="37"/>
      <c r="E24" s="16" t="s">
        <v>37</v>
      </c>
      <c r="I24" s="103" t="s">
        <v>30</v>
      </c>
      <c r="J24" s="16" t="s">
        <v>28</v>
      </c>
      <c r="L24" s="37"/>
    </row>
    <row r="25" spans="2:12" s="1" customFormat="1" ht="6.95" hidden="1" customHeight="1">
      <c r="B25" s="37"/>
      <c r="I25" s="102"/>
      <c r="L25" s="37"/>
    </row>
    <row r="26" spans="2:12" s="1" customFormat="1" ht="12" hidden="1" customHeight="1">
      <c r="B26" s="37"/>
      <c r="D26" s="101" t="s">
        <v>38</v>
      </c>
      <c r="I26" s="102"/>
      <c r="L26" s="37"/>
    </row>
    <row r="27" spans="2:12" s="6" customFormat="1" ht="16.5" hidden="1" customHeight="1">
      <c r="B27" s="105"/>
      <c r="E27" s="292" t="s">
        <v>28</v>
      </c>
      <c r="F27" s="292"/>
      <c r="G27" s="292"/>
      <c r="H27" s="292"/>
      <c r="I27" s="106"/>
      <c r="L27" s="105"/>
    </row>
    <row r="28" spans="2:12" s="1" customFormat="1" ht="6.95" hidden="1" customHeight="1">
      <c r="B28" s="37"/>
      <c r="I28" s="102"/>
      <c r="L28" s="37"/>
    </row>
    <row r="29" spans="2:12" s="1" customFormat="1" ht="6.95" hidden="1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hidden="1" customHeight="1">
      <c r="B30" s="37"/>
      <c r="D30" s="108" t="s">
        <v>40</v>
      </c>
      <c r="I30" s="102"/>
      <c r="J30" s="109">
        <f>ROUND(J86, 2)</f>
        <v>0</v>
      </c>
      <c r="L30" s="37"/>
    </row>
    <row r="31" spans="2:12" s="1" customFormat="1" ht="6.95" hidden="1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5" hidden="1" customHeight="1">
      <c r="B32" s="37"/>
      <c r="F32" s="110" t="s">
        <v>42</v>
      </c>
      <c r="I32" s="111" t="s">
        <v>41</v>
      </c>
      <c r="J32" s="110" t="s">
        <v>43</v>
      </c>
      <c r="L32" s="37"/>
    </row>
    <row r="33" spans="2:12" s="1" customFormat="1" ht="14.45" hidden="1" customHeight="1">
      <c r="B33" s="37"/>
      <c r="D33" s="101" t="s">
        <v>44</v>
      </c>
      <c r="E33" s="101" t="s">
        <v>45</v>
      </c>
      <c r="F33" s="112">
        <f>ROUND((SUM(BE86:BE189)),  2)</f>
        <v>0</v>
      </c>
      <c r="I33" s="113">
        <v>0.21</v>
      </c>
      <c r="J33" s="112">
        <f>ROUND(((SUM(BE86:BE189))*I33),  2)</f>
        <v>0</v>
      </c>
      <c r="L33" s="37"/>
    </row>
    <row r="34" spans="2:12" s="1" customFormat="1" ht="14.45" hidden="1" customHeight="1">
      <c r="B34" s="37"/>
      <c r="E34" s="101" t="s">
        <v>46</v>
      </c>
      <c r="F34" s="112">
        <f>ROUND((SUM(BF86:BF189)),  2)</f>
        <v>0</v>
      </c>
      <c r="I34" s="113">
        <v>0.15</v>
      </c>
      <c r="J34" s="112">
        <f>ROUND(((SUM(BF86:BF189))*I34),  2)</f>
        <v>0</v>
      </c>
      <c r="L34" s="37"/>
    </row>
    <row r="35" spans="2:12" s="1" customFormat="1" ht="14.45" hidden="1" customHeight="1">
      <c r="B35" s="37"/>
      <c r="E35" s="101" t="s">
        <v>47</v>
      </c>
      <c r="F35" s="112">
        <f>ROUND((SUM(BG86:BG189)),  2)</f>
        <v>0</v>
      </c>
      <c r="I35" s="113">
        <v>0.21</v>
      </c>
      <c r="J35" s="112">
        <f>0</f>
        <v>0</v>
      </c>
      <c r="L35" s="37"/>
    </row>
    <row r="36" spans="2:12" s="1" customFormat="1" ht="14.45" hidden="1" customHeight="1">
      <c r="B36" s="37"/>
      <c r="E36" s="101" t="s">
        <v>48</v>
      </c>
      <c r="F36" s="112">
        <f>ROUND((SUM(BH86:BH189)),  2)</f>
        <v>0</v>
      </c>
      <c r="I36" s="113">
        <v>0.15</v>
      </c>
      <c r="J36" s="112">
        <f>0</f>
        <v>0</v>
      </c>
      <c r="L36" s="37"/>
    </row>
    <row r="37" spans="2:12" s="1" customFormat="1" ht="14.45" hidden="1" customHeight="1">
      <c r="B37" s="37"/>
      <c r="E37" s="101" t="s">
        <v>49</v>
      </c>
      <c r="F37" s="112">
        <f>ROUND((SUM(BI86:BI189)),  2)</f>
        <v>0</v>
      </c>
      <c r="I37" s="113">
        <v>0</v>
      </c>
      <c r="J37" s="112">
        <f>0</f>
        <v>0</v>
      </c>
      <c r="L37" s="37"/>
    </row>
    <row r="38" spans="2:12" s="1" customFormat="1" ht="6.95" hidden="1" customHeight="1">
      <c r="B38" s="37"/>
      <c r="I38" s="102"/>
      <c r="L38" s="37"/>
    </row>
    <row r="39" spans="2:12" s="1" customFormat="1" ht="25.35" hidden="1" customHeight="1">
      <c r="B39" s="37"/>
      <c r="C39" s="114"/>
      <c r="D39" s="115" t="s">
        <v>50</v>
      </c>
      <c r="E39" s="116"/>
      <c r="F39" s="116"/>
      <c r="G39" s="117" t="s">
        <v>51</v>
      </c>
      <c r="H39" s="118" t="s">
        <v>52</v>
      </c>
      <c r="I39" s="119"/>
      <c r="J39" s="120">
        <f>SUM(J30:J37)</f>
        <v>0</v>
      </c>
      <c r="K39" s="121"/>
      <c r="L39" s="37"/>
    </row>
    <row r="40" spans="2:12" s="1" customFormat="1" ht="14.45" hidden="1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1" spans="2:12" ht="11.25" hidden="1"/>
    <row r="42" spans="2:12" ht="11.25" hidden="1"/>
    <row r="43" spans="2:12" ht="11.25" hidden="1"/>
    <row r="44" spans="2:12" s="1" customFormat="1" ht="6.95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5" customHeight="1">
      <c r="B45" s="33"/>
      <c r="C45" s="22" t="s">
        <v>99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3" t="str">
        <f>E7</f>
        <v>Rekonstrukce a modernizace učeben ZŠ KV - 1.máje,  KV - Stavební část</v>
      </c>
      <c r="F48" s="294"/>
      <c r="G48" s="294"/>
      <c r="H48" s="294"/>
      <c r="I48" s="102"/>
      <c r="J48" s="34"/>
      <c r="K48" s="34"/>
      <c r="L48" s="37"/>
    </row>
    <row r="49" spans="2:47" s="1" customFormat="1" ht="12" customHeight="1">
      <c r="B49" s="33"/>
      <c r="C49" s="28" t="s">
        <v>97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66" t="str">
        <f>E9</f>
        <v>B - ZTI</v>
      </c>
      <c r="F50" s="265"/>
      <c r="G50" s="265"/>
      <c r="H50" s="265"/>
      <c r="I50" s="102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Karlovy Vary</v>
      </c>
      <c r="G52" s="34"/>
      <c r="H52" s="34"/>
      <c r="I52" s="103" t="s">
        <v>24</v>
      </c>
      <c r="J52" s="54" t="str">
        <f>IF(J12="","",J12)</f>
        <v>4. 6. 2019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24.95" customHeight="1">
      <c r="B54" s="33"/>
      <c r="C54" s="28" t="s">
        <v>26</v>
      </c>
      <c r="D54" s="34"/>
      <c r="E54" s="34"/>
      <c r="F54" s="26" t="str">
        <f>E15</f>
        <v>Statutární město Karlovy Vary</v>
      </c>
      <c r="G54" s="34"/>
      <c r="H54" s="34"/>
      <c r="I54" s="103" t="s">
        <v>33</v>
      </c>
      <c r="J54" s="31" t="str">
        <f>E21</f>
        <v>BPO spol. s r.o.,Lidická 1239,36317 OSTROV</v>
      </c>
      <c r="K54" s="34"/>
      <c r="L54" s="37"/>
    </row>
    <row r="55" spans="2:47" s="1" customFormat="1" ht="13.7" customHeight="1">
      <c r="B55" s="33"/>
      <c r="C55" s="28" t="s">
        <v>31</v>
      </c>
      <c r="D55" s="34"/>
      <c r="E55" s="34"/>
      <c r="F55" s="26" t="str">
        <f>IF(E18="","",E18)</f>
        <v>Vyplň údaj</v>
      </c>
      <c r="G55" s="34"/>
      <c r="H55" s="34"/>
      <c r="I55" s="103" t="s">
        <v>36</v>
      </c>
      <c r="J55" s="31" t="str">
        <f>E24</f>
        <v>Tomanová Ing.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100</v>
      </c>
      <c r="D57" s="129"/>
      <c r="E57" s="129"/>
      <c r="F57" s="129"/>
      <c r="G57" s="129"/>
      <c r="H57" s="129"/>
      <c r="I57" s="130"/>
      <c r="J57" s="131" t="s">
        <v>101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" customHeight="1">
      <c r="B59" s="33"/>
      <c r="C59" s="132" t="s">
        <v>72</v>
      </c>
      <c r="D59" s="34"/>
      <c r="E59" s="34"/>
      <c r="F59" s="34"/>
      <c r="G59" s="34"/>
      <c r="H59" s="34"/>
      <c r="I59" s="102"/>
      <c r="J59" s="72">
        <f>J86</f>
        <v>0</v>
      </c>
      <c r="K59" s="34"/>
      <c r="L59" s="37"/>
      <c r="AU59" s="16" t="s">
        <v>102</v>
      </c>
    </row>
    <row r="60" spans="2:47" s="7" customFormat="1" ht="24.95" customHeight="1">
      <c r="B60" s="133"/>
      <c r="C60" s="134"/>
      <c r="D60" s="135" t="s">
        <v>103</v>
      </c>
      <c r="E60" s="136"/>
      <c r="F60" s="136"/>
      <c r="G60" s="136"/>
      <c r="H60" s="136"/>
      <c r="I60" s="137"/>
      <c r="J60" s="138">
        <f>J87</f>
        <v>0</v>
      </c>
      <c r="K60" s="134"/>
      <c r="L60" s="139"/>
    </row>
    <row r="61" spans="2:47" s="8" customFormat="1" ht="19.899999999999999" customHeight="1">
      <c r="B61" s="140"/>
      <c r="C61" s="141"/>
      <c r="D61" s="142" t="s">
        <v>641</v>
      </c>
      <c r="E61" s="143"/>
      <c r="F61" s="143"/>
      <c r="G61" s="143"/>
      <c r="H61" s="143"/>
      <c r="I61" s="144"/>
      <c r="J61" s="145">
        <f>J88</f>
        <v>0</v>
      </c>
      <c r="K61" s="141"/>
      <c r="L61" s="146"/>
    </row>
    <row r="62" spans="2:47" s="8" customFormat="1" ht="19.899999999999999" customHeight="1">
      <c r="B62" s="140"/>
      <c r="C62" s="141"/>
      <c r="D62" s="142" t="s">
        <v>107</v>
      </c>
      <c r="E62" s="143"/>
      <c r="F62" s="143"/>
      <c r="G62" s="143"/>
      <c r="H62" s="143"/>
      <c r="I62" s="144"/>
      <c r="J62" s="145">
        <f>J94</f>
        <v>0</v>
      </c>
      <c r="K62" s="141"/>
      <c r="L62" s="146"/>
    </row>
    <row r="63" spans="2:47" s="7" customFormat="1" ht="24.95" customHeight="1">
      <c r="B63" s="133"/>
      <c r="C63" s="134"/>
      <c r="D63" s="135" t="s">
        <v>109</v>
      </c>
      <c r="E63" s="136"/>
      <c r="F63" s="136"/>
      <c r="G63" s="136"/>
      <c r="H63" s="136"/>
      <c r="I63" s="137"/>
      <c r="J63" s="138">
        <f>J105</f>
        <v>0</v>
      </c>
      <c r="K63" s="134"/>
      <c r="L63" s="139"/>
    </row>
    <row r="64" spans="2:47" s="8" customFormat="1" ht="19.899999999999999" customHeight="1">
      <c r="B64" s="140"/>
      <c r="C64" s="141"/>
      <c r="D64" s="142" t="s">
        <v>642</v>
      </c>
      <c r="E64" s="143"/>
      <c r="F64" s="143"/>
      <c r="G64" s="143"/>
      <c r="H64" s="143"/>
      <c r="I64" s="144"/>
      <c r="J64" s="145">
        <f>J106</f>
        <v>0</v>
      </c>
      <c r="K64" s="141"/>
      <c r="L64" s="146"/>
    </row>
    <row r="65" spans="2:12" s="8" customFormat="1" ht="19.899999999999999" customHeight="1">
      <c r="B65" s="140"/>
      <c r="C65" s="141"/>
      <c r="D65" s="142" t="s">
        <v>643</v>
      </c>
      <c r="E65" s="143"/>
      <c r="F65" s="143"/>
      <c r="G65" s="143"/>
      <c r="H65" s="143"/>
      <c r="I65" s="144"/>
      <c r="J65" s="145">
        <f>J126</f>
        <v>0</v>
      </c>
      <c r="K65" s="141"/>
      <c r="L65" s="146"/>
    </row>
    <row r="66" spans="2:12" s="8" customFormat="1" ht="19.899999999999999" customHeight="1">
      <c r="B66" s="140"/>
      <c r="C66" s="141"/>
      <c r="D66" s="142" t="s">
        <v>644</v>
      </c>
      <c r="E66" s="143"/>
      <c r="F66" s="143"/>
      <c r="G66" s="143"/>
      <c r="H66" s="143"/>
      <c r="I66" s="144"/>
      <c r="J66" s="145">
        <f>J149</f>
        <v>0</v>
      </c>
      <c r="K66" s="141"/>
      <c r="L66" s="146"/>
    </row>
    <row r="67" spans="2:12" s="1" customFormat="1" ht="21.75" customHeight="1">
      <c r="B67" s="33"/>
      <c r="C67" s="34"/>
      <c r="D67" s="34"/>
      <c r="E67" s="34"/>
      <c r="F67" s="34"/>
      <c r="G67" s="34"/>
      <c r="H67" s="34"/>
      <c r="I67" s="102"/>
      <c r="J67" s="34"/>
      <c r="K67" s="34"/>
      <c r="L67" s="37"/>
    </row>
    <row r="68" spans="2:12" s="1" customFormat="1" ht="6.95" customHeight="1">
      <c r="B68" s="45"/>
      <c r="C68" s="46"/>
      <c r="D68" s="46"/>
      <c r="E68" s="46"/>
      <c r="F68" s="46"/>
      <c r="G68" s="46"/>
      <c r="H68" s="46"/>
      <c r="I68" s="124"/>
      <c r="J68" s="46"/>
      <c r="K68" s="46"/>
      <c r="L68" s="37"/>
    </row>
    <row r="72" spans="2:12" s="1" customFormat="1" ht="6.95" customHeight="1">
      <c r="B72" s="47"/>
      <c r="C72" s="48"/>
      <c r="D72" s="48"/>
      <c r="E72" s="48"/>
      <c r="F72" s="48"/>
      <c r="G72" s="48"/>
      <c r="H72" s="48"/>
      <c r="I72" s="127"/>
      <c r="J72" s="48"/>
      <c r="K72" s="48"/>
      <c r="L72" s="37"/>
    </row>
    <row r="73" spans="2:12" s="1" customFormat="1" ht="24.95" customHeight="1">
      <c r="B73" s="33"/>
      <c r="C73" s="22" t="s">
        <v>117</v>
      </c>
      <c r="D73" s="34"/>
      <c r="E73" s="34"/>
      <c r="F73" s="34"/>
      <c r="G73" s="34"/>
      <c r="H73" s="34"/>
      <c r="I73" s="102"/>
      <c r="J73" s="34"/>
      <c r="K73" s="34"/>
      <c r="L73" s="37"/>
    </row>
    <row r="74" spans="2:12" s="1" customFormat="1" ht="6.95" customHeight="1">
      <c r="B74" s="33"/>
      <c r="C74" s="34"/>
      <c r="D74" s="34"/>
      <c r="E74" s="34"/>
      <c r="F74" s="34"/>
      <c r="G74" s="34"/>
      <c r="H74" s="34"/>
      <c r="I74" s="102"/>
      <c r="J74" s="34"/>
      <c r="K74" s="34"/>
      <c r="L74" s="37"/>
    </row>
    <row r="75" spans="2:12" s="1" customFormat="1" ht="12" customHeight="1">
      <c r="B75" s="33"/>
      <c r="C75" s="28" t="s">
        <v>16</v>
      </c>
      <c r="D75" s="34"/>
      <c r="E75" s="34"/>
      <c r="F75" s="34"/>
      <c r="G75" s="34"/>
      <c r="H75" s="34"/>
      <c r="I75" s="102"/>
      <c r="J75" s="34"/>
      <c r="K75" s="34"/>
      <c r="L75" s="37"/>
    </row>
    <row r="76" spans="2:12" s="1" customFormat="1" ht="16.5" customHeight="1">
      <c r="B76" s="33"/>
      <c r="C76" s="34"/>
      <c r="D76" s="34"/>
      <c r="E76" s="293" t="str">
        <f>E7</f>
        <v>Rekonstrukce a modernizace učeben ZŠ KV - 1.máje,  KV - Stavební část</v>
      </c>
      <c r="F76" s="294"/>
      <c r="G76" s="294"/>
      <c r="H76" s="294"/>
      <c r="I76" s="102"/>
      <c r="J76" s="34"/>
      <c r="K76" s="34"/>
      <c r="L76" s="37"/>
    </row>
    <row r="77" spans="2:12" s="1" customFormat="1" ht="12" customHeight="1">
      <c r="B77" s="33"/>
      <c r="C77" s="28" t="s">
        <v>97</v>
      </c>
      <c r="D77" s="34"/>
      <c r="E77" s="34"/>
      <c r="F77" s="34"/>
      <c r="G77" s="34"/>
      <c r="H77" s="34"/>
      <c r="I77" s="102"/>
      <c r="J77" s="34"/>
      <c r="K77" s="34"/>
      <c r="L77" s="37"/>
    </row>
    <row r="78" spans="2:12" s="1" customFormat="1" ht="16.5" customHeight="1">
      <c r="B78" s="33"/>
      <c r="C78" s="34"/>
      <c r="D78" s="34"/>
      <c r="E78" s="266" t="str">
        <f>E9</f>
        <v>B - ZTI</v>
      </c>
      <c r="F78" s="265"/>
      <c r="G78" s="265"/>
      <c r="H78" s="265"/>
      <c r="I78" s="102"/>
      <c r="J78" s="34"/>
      <c r="K78" s="34"/>
      <c r="L78" s="37"/>
    </row>
    <row r="79" spans="2:12" s="1" customFormat="1" ht="6.95" customHeight="1">
      <c r="B79" s="33"/>
      <c r="C79" s="34"/>
      <c r="D79" s="34"/>
      <c r="E79" s="34"/>
      <c r="F79" s="34"/>
      <c r="G79" s="34"/>
      <c r="H79" s="34"/>
      <c r="I79" s="102"/>
      <c r="J79" s="34"/>
      <c r="K79" s="34"/>
      <c r="L79" s="37"/>
    </row>
    <row r="80" spans="2:12" s="1" customFormat="1" ht="12" customHeight="1">
      <c r="B80" s="33"/>
      <c r="C80" s="28" t="s">
        <v>22</v>
      </c>
      <c r="D80" s="34"/>
      <c r="E80" s="34"/>
      <c r="F80" s="26" t="str">
        <f>F12</f>
        <v>Karlovy Vary</v>
      </c>
      <c r="G80" s="34"/>
      <c r="H80" s="34"/>
      <c r="I80" s="103" t="s">
        <v>24</v>
      </c>
      <c r="J80" s="54" t="str">
        <f>IF(J12="","",J12)</f>
        <v>4. 6. 2019</v>
      </c>
      <c r="K80" s="34"/>
      <c r="L80" s="37"/>
    </row>
    <row r="81" spans="2:65" s="1" customFormat="1" ht="6.95" customHeight="1">
      <c r="B81" s="33"/>
      <c r="C81" s="34"/>
      <c r="D81" s="34"/>
      <c r="E81" s="34"/>
      <c r="F81" s="34"/>
      <c r="G81" s="34"/>
      <c r="H81" s="34"/>
      <c r="I81" s="102"/>
      <c r="J81" s="34"/>
      <c r="K81" s="34"/>
      <c r="L81" s="37"/>
    </row>
    <row r="82" spans="2:65" s="1" customFormat="1" ht="24.95" customHeight="1">
      <c r="B82" s="33"/>
      <c r="C82" s="28" t="s">
        <v>26</v>
      </c>
      <c r="D82" s="34"/>
      <c r="E82" s="34"/>
      <c r="F82" s="26" t="str">
        <f>E15</f>
        <v>Statutární město Karlovy Vary</v>
      </c>
      <c r="G82" s="34"/>
      <c r="H82" s="34"/>
      <c r="I82" s="103" t="s">
        <v>33</v>
      </c>
      <c r="J82" s="31" t="str">
        <f>E21</f>
        <v>BPO spol. s r.o.,Lidická 1239,36317 OSTROV</v>
      </c>
      <c r="K82" s="34"/>
      <c r="L82" s="37"/>
    </row>
    <row r="83" spans="2:65" s="1" customFormat="1" ht="13.7" customHeight="1">
      <c r="B83" s="33"/>
      <c r="C83" s="28" t="s">
        <v>31</v>
      </c>
      <c r="D83" s="34"/>
      <c r="E83" s="34"/>
      <c r="F83" s="26" t="str">
        <f>IF(E18="","",E18)</f>
        <v>Vyplň údaj</v>
      </c>
      <c r="G83" s="34"/>
      <c r="H83" s="34"/>
      <c r="I83" s="103" t="s">
        <v>36</v>
      </c>
      <c r="J83" s="31" t="str">
        <f>E24</f>
        <v>Tomanová Ing.</v>
      </c>
      <c r="K83" s="34"/>
      <c r="L83" s="37"/>
    </row>
    <row r="84" spans="2:65" s="1" customFormat="1" ht="10.35" customHeight="1">
      <c r="B84" s="33"/>
      <c r="C84" s="34"/>
      <c r="D84" s="34"/>
      <c r="E84" s="34"/>
      <c r="F84" s="34"/>
      <c r="G84" s="34"/>
      <c r="H84" s="34"/>
      <c r="I84" s="102"/>
      <c r="J84" s="34"/>
      <c r="K84" s="34"/>
      <c r="L84" s="37"/>
    </row>
    <row r="85" spans="2:65" s="9" customFormat="1" ht="29.25" customHeight="1">
      <c r="B85" s="147"/>
      <c r="C85" s="148" t="s">
        <v>118</v>
      </c>
      <c r="D85" s="149" t="s">
        <v>59</v>
      </c>
      <c r="E85" s="149" t="s">
        <v>55</v>
      </c>
      <c r="F85" s="149" t="s">
        <v>56</v>
      </c>
      <c r="G85" s="149" t="s">
        <v>119</v>
      </c>
      <c r="H85" s="149" t="s">
        <v>120</v>
      </c>
      <c r="I85" s="150" t="s">
        <v>121</v>
      </c>
      <c r="J85" s="149" t="s">
        <v>101</v>
      </c>
      <c r="K85" s="151" t="s">
        <v>122</v>
      </c>
      <c r="L85" s="152"/>
      <c r="M85" s="63" t="s">
        <v>28</v>
      </c>
      <c r="N85" s="64" t="s">
        <v>44</v>
      </c>
      <c r="O85" s="64" t="s">
        <v>123</v>
      </c>
      <c r="P85" s="64" t="s">
        <v>124</v>
      </c>
      <c r="Q85" s="64" t="s">
        <v>125</v>
      </c>
      <c r="R85" s="64" t="s">
        <v>126</v>
      </c>
      <c r="S85" s="64" t="s">
        <v>127</v>
      </c>
      <c r="T85" s="65" t="s">
        <v>128</v>
      </c>
    </row>
    <row r="86" spans="2:65" s="1" customFormat="1" ht="22.9" customHeight="1">
      <c r="B86" s="33"/>
      <c r="C86" s="70" t="s">
        <v>129</v>
      </c>
      <c r="D86" s="34"/>
      <c r="E86" s="34"/>
      <c r="F86" s="34"/>
      <c r="G86" s="34"/>
      <c r="H86" s="34"/>
      <c r="I86" s="102"/>
      <c r="J86" s="153">
        <f>BK86</f>
        <v>0</v>
      </c>
      <c r="K86" s="34"/>
      <c r="L86" s="37"/>
      <c r="M86" s="66"/>
      <c r="N86" s="67"/>
      <c r="O86" s="67"/>
      <c r="P86" s="154">
        <f>P87+P105</f>
        <v>0</v>
      </c>
      <c r="Q86" s="67"/>
      <c r="R86" s="154">
        <f>R87+R105</f>
        <v>4.2259999999999992E-2</v>
      </c>
      <c r="S86" s="67"/>
      <c r="T86" s="155">
        <f>T87+T105</f>
        <v>2.4480000000000002E-2</v>
      </c>
      <c r="AT86" s="16" t="s">
        <v>73</v>
      </c>
      <c r="AU86" s="16" t="s">
        <v>102</v>
      </c>
      <c r="BK86" s="156">
        <f>BK87+BK105</f>
        <v>0</v>
      </c>
    </row>
    <row r="87" spans="2:65" s="10" customFormat="1" ht="25.9" customHeight="1">
      <c r="B87" s="157"/>
      <c r="C87" s="158"/>
      <c r="D87" s="159" t="s">
        <v>73</v>
      </c>
      <c r="E87" s="160" t="s">
        <v>130</v>
      </c>
      <c r="F87" s="160" t="s">
        <v>131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P88+P94</f>
        <v>0</v>
      </c>
      <c r="Q87" s="165"/>
      <c r="R87" s="166">
        <f>R88+R94</f>
        <v>0</v>
      </c>
      <c r="S87" s="165"/>
      <c r="T87" s="167">
        <f>T88+T94</f>
        <v>0</v>
      </c>
      <c r="AR87" s="168" t="s">
        <v>82</v>
      </c>
      <c r="AT87" s="169" t="s">
        <v>73</v>
      </c>
      <c r="AU87" s="169" t="s">
        <v>74</v>
      </c>
      <c r="AY87" s="168" t="s">
        <v>132</v>
      </c>
      <c r="BK87" s="170">
        <f>BK88+BK94</f>
        <v>0</v>
      </c>
    </row>
    <row r="88" spans="2:65" s="10" customFormat="1" ht="22.9" customHeight="1">
      <c r="B88" s="157"/>
      <c r="C88" s="158"/>
      <c r="D88" s="159" t="s">
        <v>73</v>
      </c>
      <c r="E88" s="171" t="s">
        <v>159</v>
      </c>
      <c r="F88" s="171" t="s">
        <v>645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SUM(P89:P93)</f>
        <v>0</v>
      </c>
      <c r="Q88" s="165"/>
      <c r="R88" s="166">
        <f>SUM(R89:R93)</f>
        <v>0</v>
      </c>
      <c r="S88" s="165"/>
      <c r="T88" s="167">
        <f>SUM(T89:T93)</f>
        <v>0</v>
      </c>
      <c r="AR88" s="168" t="s">
        <v>82</v>
      </c>
      <c r="AT88" s="169" t="s">
        <v>73</v>
      </c>
      <c r="AU88" s="169" t="s">
        <v>82</v>
      </c>
      <c r="AY88" s="168" t="s">
        <v>132</v>
      </c>
      <c r="BK88" s="170">
        <f>SUM(BK89:BK93)</f>
        <v>0</v>
      </c>
    </row>
    <row r="89" spans="2:65" s="1" customFormat="1" ht="16.5" customHeight="1">
      <c r="B89" s="33"/>
      <c r="C89" s="173" t="s">
        <v>82</v>
      </c>
      <c r="D89" s="173" t="s">
        <v>135</v>
      </c>
      <c r="E89" s="174" t="s">
        <v>646</v>
      </c>
      <c r="F89" s="175" t="s">
        <v>647</v>
      </c>
      <c r="G89" s="176" t="s">
        <v>648</v>
      </c>
      <c r="H89" s="177">
        <v>1</v>
      </c>
      <c r="I89" s="178"/>
      <c r="J89" s="179">
        <f>ROUND(I89*H89,2)</f>
        <v>0</v>
      </c>
      <c r="K89" s="175" t="s">
        <v>28</v>
      </c>
      <c r="L89" s="37"/>
      <c r="M89" s="180" t="s">
        <v>28</v>
      </c>
      <c r="N89" s="181" t="s">
        <v>45</v>
      </c>
      <c r="O89" s="59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AR89" s="16" t="s">
        <v>140</v>
      </c>
      <c r="AT89" s="16" t="s">
        <v>135</v>
      </c>
      <c r="AU89" s="16" t="s">
        <v>84</v>
      </c>
      <c r="AY89" s="16" t="s">
        <v>132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6" t="s">
        <v>82</v>
      </c>
      <c r="BK89" s="184">
        <f>ROUND(I89*H89,2)</f>
        <v>0</v>
      </c>
      <c r="BL89" s="16" t="s">
        <v>140</v>
      </c>
      <c r="BM89" s="16" t="s">
        <v>649</v>
      </c>
    </row>
    <row r="90" spans="2:65" s="1" customFormat="1" ht="11.25">
      <c r="B90" s="33"/>
      <c r="C90" s="34"/>
      <c r="D90" s="185" t="s">
        <v>142</v>
      </c>
      <c r="E90" s="34"/>
      <c r="F90" s="186" t="s">
        <v>647</v>
      </c>
      <c r="G90" s="34"/>
      <c r="H90" s="34"/>
      <c r="I90" s="102"/>
      <c r="J90" s="34"/>
      <c r="K90" s="34"/>
      <c r="L90" s="37"/>
      <c r="M90" s="187"/>
      <c r="N90" s="59"/>
      <c r="O90" s="59"/>
      <c r="P90" s="59"/>
      <c r="Q90" s="59"/>
      <c r="R90" s="59"/>
      <c r="S90" s="59"/>
      <c r="T90" s="60"/>
      <c r="AT90" s="16" t="s">
        <v>142</v>
      </c>
      <c r="AU90" s="16" t="s">
        <v>84</v>
      </c>
    </row>
    <row r="91" spans="2:65" s="11" customFormat="1" ht="11.25">
      <c r="B91" s="188"/>
      <c r="C91" s="189"/>
      <c r="D91" s="185" t="s">
        <v>144</v>
      </c>
      <c r="E91" s="190" t="s">
        <v>28</v>
      </c>
      <c r="F91" s="191" t="s">
        <v>650</v>
      </c>
      <c r="G91" s="189"/>
      <c r="H91" s="190" t="s">
        <v>28</v>
      </c>
      <c r="I91" s="192"/>
      <c r="J91" s="189"/>
      <c r="K91" s="189"/>
      <c r="L91" s="193"/>
      <c r="M91" s="194"/>
      <c r="N91" s="195"/>
      <c r="O91" s="195"/>
      <c r="P91" s="195"/>
      <c r="Q91" s="195"/>
      <c r="R91" s="195"/>
      <c r="S91" s="195"/>
      <c r="T91" s="196"/>
      <c r="AT91" s="197" t="s">
        <v>144</v>
      </c>
      <c r="AU91" s="197" t="s">
        <v>84</v>
      </c>
      <c r="AV91" s="11" t="s">
        <v>82</v>
      </c>
      <c r="AW91" s="11" t="s">
        <v>35</v>
      </c>
      <c r="AX91" s="11" t="s">
        <v>74</v>
      </c>
      <c r="AY91" s="197" t="s">
        <v>132</v>
      </c>
    </row>
    <row r="92" spans="2:65" s="11" customFormat="1" ht="11.25">
      <c r="B92" s="188"/>
      <c r="C92" s="189"/>
      <c r="D92" s="185" t="s">
        <v>144</v>
      </c>
      <c r="E92" s="190" t="s">
        <v>28</v>
      </c>
      <c r="F92" s="191" t="s">
        <v>651</v>
      </c>
      <c r="G92" s="189"/>
      <c r="H92" s="190" t="s">
        <v>28</v>
      </c>
      <c r="I92" s="192"/>
      <c r="J92" s="189"/>
      <c r="K92" s="189"/>
      <c r="L92" s="193"/>
      <c r="M92" s="194"/>
      <c r="N92" s="195"/>
      <c r="O92" s="195"/>
      <c r="P92" s="195"/>
      <c r="Q92" s="195"/>
      <c r="R92" s="195"/>
      <c r="S92" s="195"/>
      <c r="T92" s="196"/>
      <c r="AT92" s="197" t="s">
        <v>144</v>
      </c>
      <c r="AU92" s="197" t="s">
        <v>84</v>
      </c>
      <c r="AV92" s="11" t="s">
        <v>82</v>
      </c>
      <c r="AW92" s="11" t="s">
        <v>35</v>
      </c>
      <c r="AX92" s="11" t="s">
        <v>74</v>
      </c>
      <c r="AY92" s="197" t="s">
        <v>132</v>
      </c>
    </row>
    <row r="93" spans="2:65" s="12" customFormat="1" ht="11.25">
      <c r="B93" s="198"/>
      <c r="C93" s="199"/>
      <c r="D93" s="185" t="s">
        <v>144</v>
      </c>
      <c r="E93" s="200" t="s">
        <v>28</v>
      </c>
      <c r="F93" s="201" t="s">
        <v>652</v>
      </c>
      <c r="G93" s="199"/>
      <c r="H93" s="202">
        <v>1</v>
      </c>
      <c r="I93" s="203"/>
      <c r="J93" s="199"/>
      <c r="K93" s="199"/>
      <c r="L93" s="204"/>
      <c r="M93" s="205"/>
      <c r="N93" s="206"/>
      <c r="O93" s="206"/>
      <c r="P93" s="206"/>
      <c r="Q93" s="206"/>
      <c r="R93" s="206"/>
      <c r="S93" s="206"/>
      <c r="T93" s="207"/>
      <c r="AT93" s="208" t="s">
        <v>144</v>
      </c>
      <c r="AU93" s="208" t="s">
        <v>84</v>
      </c>
      <c r="AV93" s="12" t="s">
        <v>84</v>
      </c>
      <c r="AW93" s="12" t="s">
        <v>35</v>
      </c>
      <c r="AX93" s="12" t="s">
        <v>82</v>
      </c>
      <c r="AY93" s="208" t="s">
        <v>132</v>
      </c>
    </row>
    <row r="94" spans="2:65" s="10" customFormat="1" ht="22.9" customHeight="1">
      <c r="B94" s="157"/>
      <c r="C94" s="158"/>
      <c r="D94" s="159" t="s">
        <v>73</v>
      </c>
      <c r="E94" s="171" t="s">
        <v>351</v>
      </c>
      <c r="F94" s="171" t="s">
        <v>352</v>
      </c>
      <c r="G94" s="158"/>
      <c r="H94" s="158"/>
      <c r="I94" s="161"/>
      <c r="J94" s="172">
        <f>BK94</f>
        <v>0</v>
      </c>
      <c r="K94" s="158"/>
      <c r="L94" s="163"/>
      <c r="M94" s="164"/>
      <c r="N94" s="165"/>
      <c r="O94" s="165"/>
      <c r="P94" s="166">
        <f>SUM(P95:P104)</f>
        <v>0</v>
      </c>
      <c r="Q94" s="165"/>
      <c r="R94" s="166">
        <f>SUM(R95:R104)</f>
        <v>0</v>
      </c>
      <c r="S94" s="165"/>
      <c r="T94" s="167">
        <f>SUM(T95:T104)</f>
        <v>0</v>
      </c>
      <c r="AR94" s="168" t="s">
        <v>82</v>
      </c>
      <c r="AT94" s="169" t="s">
        <v>73</v>
      </c>
      <c r="AU94" s="169" t="s">
        <v>82</v>
      </c>
      <c r="AY94" s="168" t="s">
        <v>132</v>
      </c>
      <c r="BK94" s="170">
        <f>SUM(BK95:BK104)</f>
        <v>0</v>
      </c>
    </row>
    <row r="95" spans="2:65" s="1" customFormat="1" ht="16.5" customHeight="1">
      <c r="B95" s="33"/>
      <c r="C95" s="173" t="s">
        <v>84</v>
      </c>
      <c r="D95" s="173" t="s">
        <v>135</v>
      </c>
      <c r="E95" s="174" t="s">
        <v>653</v>
      </c>
      <c r="F95" s="175" t="s">
        <v>654</v>
      </c>
      <c r="G95" s="176" t="s">
        <v>356</v>
      </c>
      <c r="H95" s="177">
        <v>2.4E-2</v>
      </c>
      <c r="I95" s="178"/>
      <c r="J95" s="179">
        <f>ROUND(I95*H95,2)</f>
        <v>0</v>
      </c>
      <c r="K95" s="175" t="s">
        <v>139</v>
      </c>
      <c r="L95" s="37"/>
      <c r="M95" s="180" t="s">
        <v>28</v>
      </c>
      <c r="N95" s="181" t="s">
        <v>45</v>
      </c>
      <c r="O95" s="59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AR95" s="16" t="s">
        <v>140</v>
      </c>
      <c r="AT95" s="16" t="s">
        <v>135</v>
      </c>
      <c r="AU95" s="16" t="s">
        <v>84</v>
      </c>
      <c r="AY95" s="16" t="s">
        <v>132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82</v>
      </c>
      <c r="BK95" s="184">
        <f>ROUND(I95*H95,2)</f>
        <v>0</v>
      </c>
      <c r="BL95" s="16" t="s">
        <v>140</v>
      </c>
      <c r="BM95" s="16" t="s">
        <v>655</v>
      </c>
    </row>
    <row r="96" spans="2:65" s="1" customFormat="1" ht="19.5">
      <c r="B96" s="33"/>
      <c r="C96" s="34"/>
      <c r="D96" s="185" t="s">
        <v>142</v>
      </c>
      <c r="E96" s="34"/>
      <c r="F96" s="186" t="s">
        <v>656</v>
      </c>
      <c r="G96" s="34"/>
      <c r="H96" s="34"/>
      <c r="I96" s="102"/>
      <c r="J96" s="34"/>
      <c r="K96" s="34"/>
      <c r="L96" s="37"/>
      <c r="M96" s="187"/>
      <c r="N96" s="59"/>
      <c r="O96" s="59"/>
      <c r="P96" s="59"/>
      <c r="Q96" s="59"/>
      <c r="R96" s="59"/>
      <c r="S96" s="59"/>
      <c r="T96" s="60"/>
      <c r="AT96" s="16" t="s">
        <v>142</v>
      </c>
      <c r="AU96" s="16" t="s">
        <v>84</v>
      </c>
    </row>
    <row r="97" spans="2:65" s="1" customFormat="1" ht="16.5" customHeight="1">
      <c r="B97" s="33"/>
      <c r="C97" s="173" t="s">
        <v>159</v>
      </c>
      <c r="D97" s="173" t="s">
        <v>135</v>
      </c>
      <c r="E97" s="174" t="s">
        <v>360</v>
      </c>
      <c r="F97" s="175" t="s">
        <v>361</v>
      </c>
      <c r="G97" s="176" t="s">
        <v>356</v>
      </c>
      <c r="H97" s="177">
        <v>2.4E-2</v>
      </c>
      <c r="I97" s="178"/>
      <c r="J97" s="179">
        <f>ROUND(I97*H97,2)</f>
        <v>0</v>
      </c>
      <c r="K97" s="175" t="s">
        <v>139</v>
      </c>
      <c r="L97" s="37"/>
      <c r="M97" s="180" t="s">
        <v>28</v>
      </c>
      <c r="N97" s="181" t="s">
        <v>45</v>
      </c>
      <c r="O97" s="59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AR97" s="16" t="s">
        <v>140</v>
      </c>
      <c r="AT97" s="16" t="s">
        <v>135</v>
      </c>
      <c r="AU97" s="16" t="s">
        <v>84</v>
      </c>
      <c r="AY97" s="16" t="s">
        <v>132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6" t="s">
        <v>82</v>
      </c>
      <c r="BK97" s="184">
        <f>ROUND(I97*H97,2)</f>
        <v>0</v>
      </c>
      <c r="BL97" s="16" t="s">
        <v>140</v>
      </c>
      <c r="BM97" s="16" t="s">
        <v>657</v>
      </c>
    </row>
    <row r="98" spans="2:65" s="1" customFormat="1" ht="11.25">
      <c r="B98" s="33"/>
      <c r="C98" s="34"/>
      <c r="D98" s="185" t="s">
        <v>142</v>
      </c>
      <c r="E98" s="34"/>
      <c r="F98" s="186" t="s">
        <v>363</v>
      </c>
      <c r="G98" s="34"/>
      <c r="H98" s="34"/>
      <c r="I98" s="102"/>
      <c r="J98" s="34"/>
      <c r="K98" s="34"/>
      <c r="L98" s="37"/>
      <c r="M98" s="187"/>
      <c r="N98" s="59"/>
      <c r="O98" s="59"/>
      <c r="P98" s="59"/>
      <c r="Q98" s="59"/>
      <c r="R98" s="59"/>
      <c r="S98" s="59"/>
      <c r="T98" s="60"/>
      <c r="AT98" s="16" t="s">
        <v>142</v>
      </c>
      <c r="AU98" s="16" t="s">
        <v>84</v>
      </c>
    </row>
    <row r="99" spans="2:65" s="1" customFormat="1" ht="16.5" customHeight="1">
      <c r="B99" s="33"/>
      <c r="C99" s="173" t="s">
        <v>140</v>
      </c>
      <c r="D99" s="173" t="s">
        <v>135</v>
      </c>
      <c r="E99" s="174" t="s">
        <v>365</v>
      </c>
      <c r="F99" s="175" t="s">
        <v>366</v>
      </c>
      <c r="G99" s="176" t="s">
        <v>356</v>
      </c>
      <c r="H99" s="177">
        <v>0.26400000000000001</v>
      </c>
      <c r="I99" s="178"/>
      <c r="J99" s="179">
        <f>ROUND(I99*H99,2)</f>
        <v>0</v>
      </c>
      <c r="K99" s="175" t="s">
        <v>139</v>
      </c>
      <c r="L99" s="37"/>
      <c r="M99" s="180" t="s">
        <v>28</v>
      </c>
      <c r="N99" s="181" t="s">
        <v>45</v>
      </c>
      <c r="O99" s="59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AR99" s="16" t="s">
        <v>140</v>
      </c>
      <c r="AT99" s="16" t="s">
        <v>135</v>
      </c>
      <c r="AU99" s="16" t="s">
        <v>84</v>
      </c>
      <c r="AY99" s="16" t="s">
        <v>132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6" t="s">
        <v>82</v>
      </c>
      <c r="BK99" s="184">
        <f>ROUND(I99*H99,2)</f>
        <v>0</v>
      </c>
      <c r="BL99" s="16" t="s">
        <v>140</v>
      </c>
      <c r="BM99" s="16" t="s">
        <v>658</v>
      </c>
    </row>
    <row r="100" spans="2:65" s="1" customFormat="1" ht="19.5">
      <c r="B100" s="33"/>
      <c r="C100" s="34"/>
      <c r="D100" s="185" t="s">
        <v>142</v>
      </c>
      <c r="E100" s="34"/>
      <c r="F100" s="186" t="s">
        <v>368</v>
      </c>
      <c r="G100" s="34"/>
      <c r="H100" s="34"/>
      <c r="I100" s="102"/>
      <c r="J100" s="34"/>
      <c r="K100" s="34"/>
      <c r="L100" s="37"/>
      <c r="M100" s="187"/>
      <c r="N100" s="59"/>
      <c r="O100" s="59"/>
      <c r="P100" s="59"/>
      <c r="Q100" s="59"/>
      <c r="R100" s="59"/>
      <c r="S100" s="59"/>
      <c r="T100" s="60"/>
      <c r="AT100" s="16" t="s">
        <v>142</v>
      </c>
      <c r="AU100" s="16" t="s">
        <v>84</v>
      </c>
    </row>
    <row r="101" spans="2:65" s="11" customFormat="1" ht="11.25">
      <c r="B101" s="188"/>
      <c r="C101" s="189"/>
      <c r="D101" s="185" t="s">
        <v>144</v>
      </c>
      <c r="E101" s="190" t="s">
        <v>28</v>
      </c>
      <c r="F101" s="191" t="s">
        <v>369</v>
      </c>
      <c r="G101" s="189"/>
      <c r="H101" s="190" t="s">
        <v>28</v>
      </c>
      <c r="I101" s="192"/>
      <c r="J101" s="189"/>
      <c r="K101" s="189"/>
      <c r="L101" s="193"/>
      <c r="M101" s="194"/>
      <c r="N101" s="195"/>
      <c r="O101" s="195"/>
      <c r="P101" s="195"/>
      <c r="Q101" s="195"/>
      <c r="R101" s="195"/>
      <c r="S101" s="195"/>
      <c r="T101" s="196"/>
      <c r="AT101" s="197" t="s">
        <v>144</v>
      </c>
      <c r="AU101" s="197" t="s">
        <v>84</v>
      </c>
      <c r="AV101" s="11" t="s">
        <v>82</v>
      </c>
      <c r="AW101" s="11" t="s">
        <v>35</v>
      </c>
      <c r="AX101" s="11" t="s">
        <v>74</v>
      </c>
      <c r="AY101" s="197" t="s">
        <v>132</v>
      </c>
    </row>
    <row r="102" spans="2:65" s="12" customFormat="1" ht="11.25">
      <c r="B102" s="198"/>
      <c r="C102" s="199"/>
      <c r="D102" s="185" t="s">
        <v>144</v>
      </c>
      <c r="E102" s="200" t="s">
        <v>28</v>
      </c>
      <c r="F102" s="201" t="s">
        <v>659</v>
      </c>
      <c r="G102" s="199"/>
      <c r="H102" s="202">
        <v>0.26400000000000001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144</v>
      </c>
      <c r="AU102" s="208" t="s">
        <v>84</v>
      </c>
      <c r="AV102" s="12" t="s">
        <v>84</v>
      </c>
      <c r="AW102" s="12" t="s">
        <v>35</v>
      </c>
      <c r="AX102" s="12" t="s">
        <v>82</v>
      </c>
      <c r="AY102" s="208" t="s">
        <v>132</v>
      </c>
    </row>
    <row r="103" spans="2:65" s="1" customFormat="1" ht="16.5" customHeight="1">
      <c r="B103" s="33"/>
      <c r="C103" s="173" t="s">
        <v>172</v>
      </c>
      <c r="D103" s="173" t="s">
        <v>135</v>
      </c>
      <c r="E103" s="174" t="s">
        <v>372</v>
      </c>
      <c r="F103" s="175" t="s">
        <v>373</v>
      </c>
      <c r="G103" s="176" t="s">
        <v>356</v>
      </c>
      <c r="H103" s="177">
        <v>2.4E-2</v>
      </c>
      <c r="I103" s="178"/>
      <c r="J103" s="179">
        <f>ROUND(I103*H103,2)</f>
        <v>0</v>
      </c>
      <c r="K103" s="175" t="s">
        <v>139</v>
      </c>
      <c r="L103" s="37"/>
      <c r="M103" s="180" t="s">
        <v>28</v>
      </c>
      <c r="N103" s="181" t="s">
        <v>45</v>
      </c>
      <c r="O103" s="59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AR103" s="16" t="s">
        <v>140</v>
      </c>
      <c r="AT103" s="16" t="s">
        <v>135</v>
      </c>
      <c r="AU103" s="16" t="s">
        <v>84</v>
      </c>
      <c r="AY103" s="16" t="s">
        <v>132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6" t="s">
        <v>82</v>
      </c>
      <c r="BK103" s="184">
        <f>ROUND(I103*H103,2)</f>
        <v>0</v>
      </c>
      <c r="BL103" s="16" t="s">
        <v>140</v>
      </c>
      <c r="BM103" s="16" t="s">
        <v>660</v>
      </c>
    </row>
    <row r="104" spans="2:65" s="1" customFormat="1" ht="19.5">
      <c r="B104" s="33"/>
      <c r="C104" s="34"/>
      <c r="D104" s="185" t="s">
        <v>142</v>
      </c>
      <c r="E104" s="34"/>
      <c r="F104" s="186" t="s">
        <v>375</v>
      </c>
      <c r="G104" s="34"/>
      <c r="H104" s="34"/>
      <c r="I104" s="102"/>
      <c r="J104" s="34"/>
      <c r="K104" s="34"/>
      <c r="L104" s="37"/>
      <c r="M104" s="187"/>
      <c r="N104" s="59"/>
      <c r="O104" s="59"/>
      <c r="P104" s="59"/>
      <c r="Q104" s="59"/>
      <c r="R104" s="59"/>
      <c r="S104" s="59"/>
      <c r="T104" s="60"/>
      <c r="AT104" s="16" t="s">
        <v>142</v>
      </c>
      <c r="AU104" s="16" t="s">
        <v>84</v>
      </c>
    </row>
    <row r="105" spans="2:65" s="10" customFormat="1" ht="25.9" customHeight="1">
      <c r="B105" s="157"/>
      <c r="C105" s="158"/>
      <c r="D105" s="159" t="s">
        <v>73</v>
      </c>
      <c r="E105" s="160" t="s">
        <v>383</v>
      </c>
      <c r="F105" s="160" t="s">
        <v>384</v>
      </c>
      <c r="G105" s="158"/>
      <c r="H105" s="158"/>
      <c r="I105" s="161"/>
      <c r="J105" s="162">
        <f>BK105</f>
        <v>0</v>
      </c>
      <c r="K105" s="158"/>
      <c r="L105" s="163"/>
      <c r="M105" s="164"/>
      <c r="N105" s="165"/>
      <c r="O105" s="165"/>
      <c r="P105" s="166">
        <f>P106+P126+P149</f>
        <v>0</v>
      </c>
      <c r="Q105" s="165"/>
      <c r="R105" s="166">
        <f>R106+R126+R149</f>
        <v>4.2259999999999992E-2</v>
      </c>
      <c r="S105" s="165"/>
      <c r="T105" s="167">
        <f>T106+T126+T149</f>
        <v>2.4480000000000002E-2</v>
      </c>
      <c r="AR105" s="168" t="s">
        <v>84</v>
      </c>
      <c r="AT105" s="169" t="s">
        <v>73</v>
      </c>
      <c r="AU105" s="169" t="s">
        <v>74</v>
      </c>
      <c r="AY105" s="168" t="s">
        <v>132</v>
      </c>
      <c r="BK105" s="170">
        <f>BK106+BK126+BK149</f>
        <v>0</v>
      </c>
    </row>
    <row r="106" spans="2:65" s="10" customFormat="1" ht="22.9" customHeight="1">
      <c r="B106" s="157"/>
      <c r="C106" s="158"/>
      <c r="D106" s="159" t="s">
        <v>73</v>
      </c>
      <c r="E106" s="171" t="s">
        <v>661</v>
      </c>
      <c r="F106" s="171" t="s">
        <v>662</v>
      </c>
      <c r="G106" s="158"/>
      <c r="H106" s="158"/>
      <c r="I106" s="161"/>
      <c r="J106" s="172">
        <f>BK106</f>
        <v>0</v>
      </c>
      <c r="K106" s="158"/>
      <c r="L106" s="163"/>
      <c r="M106" s="164"/>
      <c r="N106" s="165"/>
      <c r="O106" s="165"/>
      <c r="P106" s="166">
        <f>SUM(P107:P125)</f>
        <v>0</v>
      </c>
      <c r="Q106" s="165"/>
      <c r="R106" s="166">
        <f>SUM(R107:R125)</f>
        <v>2.8600000000000001E-3</v>
      </c>
      <c r="S106" s="165"/>
      <c r="T106" s="167">
        <f>SUM(T107:T125)</f>
        <v>2.0999999999999999E-3</v>
      </c>
      <c r="AR106" s="168" t="s">
        <v>84</v>
      </c>
      <c r="AT106" s="169" t="s">
        <v>73</v>
      </c>
      <c r="AU106" s="169" t="s">
        <v>82</v>
      </c>
      <c r="AY106" s="168" t="s">
        <v>132</v>
      </c>
      <c r="BK106" s="170">
        <f>SUM(BK107:BK125)</f>
        <v>0</v>
      </c>
    </row>
    <row r="107" spans="2:65" s="1" customFormat="1" ht="16.5" customHeight="1">
      <c r="B107" s="33"/>
      <c r="C107" s="173" t="s">
        <v>133</v>
      </c>
      <c r="D107" s="173" t="s">
        <v>135</v>
      </c>
      <c r="E107" s="174" t="s">
        <v>663</v>
      </c>
      <c r="F107" s="175" t="s">
        <v>664</v>
      </c>
      <c r="G107" s="176" t="s">
        <v>234</v>
      </c>
      <c r="H107" s="177">
        <v>1</v>
      </c>
      <c r="I107" s="178"/>
      <c r="J107" s="179">
        <f>ROUND(I107*H107,2)</f>
        <v>0</v>
      </c>
      <c r="K107" s="175" t="s">
        <v>139</v>
      </c>
      <c r="L107" s="37"/>
      <c r="M107" s="180" t="s">
        <v>28</v>
      </c>
      <c r="N107" s="181" t="s">
        <v>45</v>
      </c>
      <c r="O107" s="59"/>
      <c r="P107" s="182">
        <f>O107*H107</f>
        <v>0</v>
      </c>
      <c r="Q107" s="182">
        <v>0</v>
      </c>
      <c r="R107" s="182">
        <f>Q107*H107</f>
        <v>0</v>
      </c>
      <c r="S107" s="182">
        <v>2.0999999999999999E-3</v>
      </c>
      <c r="T107" s="183">
        <f>S107*H107</f>
        <v>2.0999999999999999E-3</v>
      </c>
      <c r="AR107" s="16" t="s">
        <v>264</v>
      </c>
      <c r="AT107" s="16" t="s">
        <v>135</v>
      </c>
      <c r="AU107" s="16" t="s">
        <v>84</v>
      </c>
      <c r="AY107" s="16" t="s">
        <v>132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82</v>
      </c>
      <c r="BK107" s="184">
        <f>ROUND(I107*H107,2)</f>
        <v>0</v>
      </c>
      <c r="BL107" s="16" t="s">
        <v>264</v>
      </c>
      <c r="BM107" s="16" t="s">
        <v>665</v>
      </c>
    </row>
    <row r="108" spans="2:65" s="1" customFormat="1" ht="11.25">
      <c r="B108" s="33"/>
      <c r="C108" s="34"/>
      <c r="D108" s="185" t="s">
        <v>142</v>
      </c>
      <c r="E108" s="34"/>
      <c r="F108" s="186" t="s">
        <v>666</v>
      </c>
      <c r="G108" s="34"/>
      <c r="H108" s="34"/>
      <c r="I108" s="102"/>
      <c r="J108" s="34"/>
      <c r="K108" s="34"/>
      <c r="L108" s="37"/>
      <c r="M108" s="187"/>
      <c r="N108" s="59"/>
      <c r="O108" s="59"/>
      <c r="P108" s="59"/>
      <c r="Q108" s="59"/>
      <c r="R108" s="59"/>
      <c r="S108" s="59"/>
      <c r="T108" s="60"/>
      <c r="AT108" s="16" t="s">
        <v>142</v>
      </c>
      <c r="AU108" s="16" t="s">
        <v>84</v>
      </c>
    </row>
    <row r="109" spans="2:65" s="1" customFormat="1" ht="16.5" customHeight="1">
      <c r="B109" s="33"/>
      <c r="C109" s="173" t="s">
        <v>186</v>
      </c>
      <c r="D109" s="173" t="s">
        <v>135</v>
      </c>
      <c r="E109" s="174" t="s">
        <v>667</v>
      </c>
      <c r="F109" s="175" t="s">
        <v>668</v>
      </c>
      <c r="G109" s="176" t="s">
        <v>234</v>
      </c>
      <c r="H109" s="177">
        <v>4</v>
      </c>
      <c r="I109" s="178"/>
      <c r="J109" s="179">
        <f>ROUND(I109*H109,2)</f>
        <v>0</v>
      </c>
      <c r="K109" s="175" t="s">
        <v>139</v>
      </c>
      <c r="L109" s="37"/>
      <c r="M109" s="180" t="s">
        <v>28</v>
      </c>
      <c r="N109" s="181" t="s">
        <v>45</v>
      </c>
      <c r="O109" s="59"/>
      <c r="P109" s="182">
        <f>O109*H109</f>
        <v>0</v>
      </c>
      <c r="Q109" s="182">
        <v>2.9E-4</v>
      </c>
      <c r="R109" s="182">
        <f>Q109*H109</f>
        <v>1.16E-3</v>
      </c>
      <c r="S109" s="182">
        <v>0</v>
      </c>
      <c r="T109" s="183">
        <f>S109*H109</f>
        <v>0</v>
      </c>
      <c r="AR109" s="16" t="s">
        <v>264</v>
      </c>
      <c r="AT109" s="16" t="s">
        <v>135</v>
      </c>
      <c r="AU109" s="16" t="s">
        <v>84</v>
      </c>
      <c r="AY109" s="16" t="s">
        <v>132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6" t="s">
        <v>82</v>
      </c>
      <c r="BK109" s="184">
        <f>ROUND(I109*H109,2)</f>
        <v>0</v>
      </c>
      <c r="BL109" s="16" t="s">
        <v>264</v>
      </c>
      <c r="BM109" s="16" t="s">
        <v>669</v>
      </c>
    </row>
    <row r="110" spans="2:65" s="1" customFormat="1" ht="11.25">
      <c r="B110" s="33"/>
      <c r="C110" s="34"/>
      <c r="D110" s="185" t="s">
        <v>142</v>
      </c>
      <c r="E110" s="34"/>
      <c r="F110" s="186" t="s">
        <v>670</v>
      </c>
      <c r="G110" s="34"/>
      <c r="H110" s="34"/>
      <c r="I110" s="102"/>
      <c r="J110" s="34"/>
      <c r="K110" s="34"/>
      <c r="L110" s="37"/>
      <c r="M110" s="187"/>
      <c r="N110" s="59"/>
      <c r="O110" s="59"/>
      <c r="P110" s="59"/>
      <c r="Q110" s="59"/>
      <c r="R110" s="59"/>
      <c r="S110" s="59"/>
      <c r="T110" s="60"/>
      <c r="AT110" s="16" t="s">
        <v>142</v>
      </c>
      <c r="AU110" s="16" t="s">
        <v>84</v>
      </c>
    </row>
    <row r="111" spans="2:65" s="11" customFormat="1" ht="11.25">
      <c r="B111" s="188"/>
      <c r="C111" s="189"/>
      <c r="D111" s="185" t="s">
        <v>144</v>
      </c>
      <c r="E111" s="190" t="s">
        <v>28</v>
      </c>
      <c r="F111" s="191" t="s">
        <v>671</v>
      </c>
      <c r="G111" s="189"/>
      <c r="H111" s="190" t="s">
        <v>28</v>
      </c>
      <c r="I111" s="192"/>
      <c r="J111" s="189"/>
      <c r="K111" s="189"/>
      <c r="L111" s="193"/>
      <c r="M111" s="194"/>
      <c r="N111" s="195"/>
      <c r="O111" s="195"/>
      <c r="P111" s="195"/>
      <c r="Q111" s="195"/>
      <c r="R111" s="195"/>
      <c r="S111" s="195"/>
      <c r="T111" s="196"/>
      <c r="AT111" s="197" t="s">
        <v>144</v>
      </c>
      <c r="AU111" s="197" t="s">
        <v>84</v>
      </c>
      <c r="AV111" s="11" t="s">
        <v>82</v>
      </c>
      <c r="AW111" s="11" t="s">
        <v>35</v>
      </c>
      <c r="AX111" s="11" t="s">
        <v>74</v>
      </c>
      <c r="AY111" s="197" t="s">
        <v>132</v>
      </c>
    </row>
    <row r="112" spans="2:65" s="12" customFormat="1" ht="11.25">
      <c r="B112" s="198"/>
      <c r="C112" s="199"/>
      <c r="D112" s="185" t="s">
        <v>144</v>
      </c>
      <c r="E112" s="200" t="s">
        <v>28</v>
      </c>
      <c r="F112" s="201" t="s">
        <v>140</v>
      </c>
      <c r="G112" s="199"/>
      <c r="H112" s="202">
        <v>4</v>
      </c>
      <c r="I112" s="203"/>
      <c r="J112" s="199"/>
      <c r="K112" s="199"/>
      <c r="L112" s="204"/>
      <c r="M112" s="205"/>
      <c r="N112" s="206"/>
      <c r="O112" s="206"/>
      <c r="P112" s="206"/>
      <c r="Q112" s="206"/>
      <c r="R112" s="206"/>
      <c r="S112" s="206"/>
      <c r="T112" s="207"/>
      <c r="AT112" s="208" t="s">
        <v>144</v>
      </c>
      <c r="AU112" s="208" t="s">
        <v>84</v>
      </c>
      <c r="AV112" s="12" t="s">
        <v>84</v>
      </c>
      <c r="AW112" s="12" t="s">
        <v>35</v>
      </c>
      <c r="AX112" s="12" t="s">
        <v>82</v>
      </c>
      <c r="AY112" s="208" t="s">
        <v>132</v>
      </c>
    </row>
    <row r="113" spans="2:65" s="1" customFormat="1" ht="16.5" customHeight="1">
      <c r="B113" s="33"/>
      <c r="C113" s="173" t="s">
        <v>193</v>
      </c>
      <c r="D113" s="173" t="s">
        <v>135</v>
      </c>
      <c r="E113" s="174" t="s">
        <v>672</v>
      </c>
      <c r="F113" s="175" t="s">
        <v>673</v>
      </c>
      <c r="G113" s="176" t="s">
        <v>234</v>
      </c>
      <c r="H113" s="177">
        <v>2</v>
      </c>
      <c r="I113" s="178"/>
      <c r="J113" s="179">
        <f>ROUND(I113*H113,2)</f>
        <v>0</v>
      </c>
      <c r="K113" s="175" t="s">
        <v>139</v>
      </c>
      <c r="L113" s="37"/>
      <c r="M113" s="180" t="s">
        <v>28</v>
      </c>
      <c r="N113" s="181" t="s">
        <v>45</v>
      </c>
      <c r="O113" s="59"/>
      <c r="P113" s="182">
        <f>O113*H113</f>
        <v>0</v>
      </c>
      <c r="Q113" s="182">
        <v>3.5E-4</v>
      </c>
      <c r="R113" s="182">
        <f>Q113*H113</f>
        <v>6.9999999999999999E-4</v>
      </c>
      <c r="S113" s="182">
        <v>0</v>
      </c>
      <c r="T113" s="183">
        <f>S113*H113</f>
        <v>0</v>
      </c>
      <c r="AR113" s="16" t="s">
        <v>264</v>
      </c>
      <c r="AT113" s="16" t="s">
        <v>135</v>
      </c>
      <c r="AU113" s="16" t="s">
        <v>84</v>
      </c>
      <c r="AY113" s="16" t="s">
        <v>132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6" t="s">
        <v>82</v>
      </c>
      <c r="BK113" s="184">
        <f>ROUND(I113*H113,2)</f>
        <v>0</v>
      </c>
      <c r="BL113" s="16" t="s">
        <v>264</v>
      </c>
      <c r="BM113" s="16" t="s">
        <v>674</v>
      </c>
    </row>
    <row r="114" spans="2:65" s="1" customFormat="1" ht="11.25">
      <c r="B114" s="33"/>
      <c r="C114" s="34"/>
      <c r="D114" s="185" t="s">
        <v>142</v>
      </c>
      <c r="E114" s="34"/>
      <c r="F114" s="186" t="s">
        <v>675</v>
      </c>
      <c r="G114" s="34"/>
      <c r="H114" s="34"/>
      <c r="I114" s="102"/>
      <c r="J114" s="34"/>
      <c r="K114" s="34"/>
      <c r="L114" s="37"/>
      <c r="M114" s="187"/>
      <c r="N114" s="59"/>
      <c r="O114" s="59"/>
      <c r="P114" s="59"/>
      <c r="Q114" s="59"/>
      <c r="R114" s="59"/>
      <c r="S114" s="59"/>
      <c r="T114" s="60"/>
      <c r="AT114" s="16" t="s">
        <v>142</v>
      </c>
      <c r="AU114" s="16" t="s">
        <v>84</v>
      </c>
    </row>
    <row r="115" spans="2:65" s="11" customFormat="1" ht="11.25">
      <c r="B115" s="188"/>
      <c r="C115" s="189"/>
      <c r="D115" s="185" t="s">
        <v>144</v>
      </c>
      <c r="E115" s="190" t="s">
        <v>28</v>
      </c>
      <c r="F115" s="191" t="s">
        <v>676</v>
      </c>
      <c r="G115" s="189"/>
      <c r="H115" s="190" t="s">
        <v>28</v>
      </c>
      <c r="I115" s="192"/>
      <c r="J115" s="189"/>
      <c r="K115" s="189"/>
      <c r="L115" s="193"/>
      <c r="M115" s="194"/>
      <c r="N115" s="195"/>
      <c r="O115" s="195"/>
      <c r="P115" s="195"/>
      <c r="Q115" s="195"/>
      <c r="R115" s="195"/>
      <c r="S115" s="195"/>
      <c r="T115" s="196"/>
      <c r="AT115" s="197" t="s">
        <v>144</v>
      </c>
      <c r="AU115" s="197" t="s">
        <v>84</v>
      </c>
      <c r="AV115" s="11" t="s">
        <v>82</v>
      </c>
      <c r="AW115" s="11" t="s">
        <v>35</v>
      </c>
      <c r="AX115" s="11" t="s">
        <v>74</v>
      </c>
      <c r="AY115" s="197" t="s">
        <v>132</v>
      </c>
    </row>
    <row r="116" spans="2:65" s="12" customFormat="1" ht="11.25">
      <c r="B116" s="198"/>
      <c r="C116" s="199"/>
      <c r="D116" s="185" t="s">
        <v>144</v>
      </c>
      <c r="E116" s="200" t="s">
        <v>28</v>
      </c>
      <c r="F116" s="201" t="s">
        <v>84</v>
      </c>
      <c r="G116" s="199"/>
      <c r="H116" s="202">
        <v>2</v>
      </c>
      <c r="I116" s="203"/>
      <c r="J116" s="199"/>
      <c r="K116" s="199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144</v>
      </c>
      <c r="AU116" s="208" t="s">
        <v>84</v>
      </c>
      <c r="AV116" s="12" t="s">
        <v>84</v>
      </c>
      <c r="AW116" s="12" t="s">
        <v>35</v>
      </c>
      <c r="AX116" s="12" t="s">
        <v>82</v>
      </c>
      <c r="AY116" s="208" t="s">
        <v>132</v>
      </c>
    </row>
    <row r="117" spans="2:65" s="1" customFormat="1" ht="16.5" customHeight="1">
      <c r="B117" s="33"/>
      <c r="C117" s="173" t="s">
        <v>208</v>
      </c>
      <c r="D117" s="173" t="s">
        <v>135</v>
      </c>
      <c r="E117" s="174" t="s">
        <v>677</v>
      </c>
      <c r="F117" s="175" t="s">
        <v>678</v>
      </c>
      <c r="G117" s="176" t="s">
        <v>243</v>
      </c>
      <c r="H117" s="177">
        <v>2</v>
      </c>
      <c r="I117" s="178"/>
      <c r="J117" s="179">
        <f>ROUND(I117*H117,2)</f>
        <v>0</v>
      </c>
      <c r="K117" s="175" t="s">
        <v>139</v>
      </c>
      <c r="L117" s="37"/>
      <c r="M117" s="180" t="s">
        <v>28</v>
      </c>
      <c r="N117" s="181" t="s">
        <v>45</v>
      </c>
      <c r="O117" s="59"/>
      <c r="P117" s="182">
        <f>O117*H117</f>
        <v>0</v>
      </c>
      <c r="Q117" s="182">
        <v>5.0000000000000001E-4</v>
      </c>
      <c r="R117" s="182">
        <f>Q117*H117</f>
        <v>1E-3</v>
      </c>
      <c r="S117" s="182">
        <v>0</v>
      </c>
      <c r="T117" s="183">
        <f>S117*H117</f>
        <v>0</v>
      </c>
      <c r="AR117" s="16" t="s">
        <v>264</v>
      </c>
      <c r="AT117" s="16" t="s">
        <v>135</v>
      </c>
      <c r="AU117" s="16" t="s">
        <v>84</v>
      </c>
      <c r="AY117" s="16" t="s">
        <v>132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6" t="s">
        <v>82</v>
      </c>
      <c r="BK117" s="184">
        <f>ROUND(I117*H117,2)</f>
        <v>0</v>
      </c>
      <c r="BL117" s="16" t="s">
        <v>264</v>
      </c>
      <c r="BM117" s="16" t="s">
        <v>679</v>
      </c>
    </row>
    <row r="118" spans="2:65" s="1" customFormat="1" ht="11.25">
      <c r="B118" s="33"/>
      <c r="C118" s="34"/>
      <c r="D118" s="185" t="s">
        <v>142</v>
      </c>
      <c r="E118" s="34"/>
      <c r="F118" s="186" t="s">
        <v>680</v>
      </c>
      <c r="G118" s="34"/>
      <c r="H118" s="34"/>
      <c r="I118" s="102"/>
      <c r="J118" s="34"/>
      <c r="K118" s="34"/>
      <c r="L118" s="37"/>
      <c r="M118" s="187"/>
      <c r="N118" s="59"/>
      <c r="O118" s="59"/>
      <c r="P118" s="59"/>
      <c r="Q118" s="59"/>
      <c r="R118" s="59"/>
      <c r="S118" s="59"/>
      <c r="T118" s="60"/>
      <c r="AT118" s="16" t="s">
        <v>142</v>
      </c>
      <c r="AU118" s="16" t="s">
        <v>84</v>
      </c>
    </row>
    <row r="119" spans="2:65" s="11" customFormat="1" ht="11.25">
      <c r="B119" s="188"/>
      <c r="C119" s="189"/>
      <c r="D119" s="185" t="s">
        <v>144</v>
      </c>
      <c r="E119" s="190" t="s">
        <v>28</v>
      </c>
      <c r="F119" s="191" t="s">
        <v>681</v>
      </c>
      <c r="G119" s="189"/>
      <c r="H119" s="190" t="s">
        <v>28</v>
      </c>
      <c r="I119" s="192"/>
      <c r="J119" s="189"/>
      <c r="K119" s="189"/>
      <c r="L119" s="193"/>
      <c r="M119" s="194"/>
      <c r="N119" s="195"/>
      <c r="O119" s="195"/>
      <c r="P119" s="195"/>
      <c r="Q119" s="195"/>
      <c r="R119" s="195"/>
      <c r="S119" s="195"/>
      <c r="T119" s="196"/>
      <c r="AT119" s="197" t="s">
        <v>144</v>
      </c>
      <c r="AU119" s="197" t="s">
        <v>84</v>
      </c>
      <c r="AV119" s="11" t="s">
        <v>82</v>
      </c>
      <c r="AW119" s="11" t="s">
        <v>35</v>
      </c>
      <c r="AX119" s="11" t="s">
        <v>74</v>
      </c>
      <c r="AY119" s="197" t="s">
        <v>132</v>
      </c>
    </row>
    <row r="120" spans="2:65" s="11" customFormat="1" ht="11.25">
      <c r="B120" s="188"/>
      <c r="C120" s="189"/>
      <c r="D120" s="185" t="s">
        <v>144</v>
      </c>
      <c r="E120" s="190" t="s">
        <v>28</v>
      </c>
      <c r="F120" s="191" t="s">
        <v>682</v>
      </c>
      <c r="G120" s="189"/>
      <c r="H120" s="190" t="s">
        <v>28</v>
      </c>
      <c r="I120" s="192"/>
      <c r="J120" s="189"/>
      <c r="K120" s="189"/>
      <c r="L120" s="193"/>
      <c r="M120" s="194"/>
      <c r="N120" s="195"/>
      <c r="O120" s="195"/>
      <c r="P120" s="195"/>
      <c r="Q120" s="195"/>
      <c r="R120" s="195"/>
      <c r="S120" s="195"/>
      <c r="T120" s="196"/>
      <c r="AT120" s="197" t="s">
        <v>144</v>
      </c>
      <c r="AU120" s="197" t="s">
        <v>84</v>
      </c>
      <c r="AV120" s="11" t="s">
        <v>82</v>
      </c>
      <c r="AW120" s="11" t="s">
        <v>35</v>
      </c>
      <c r="AX120" s="11" t="s">
        <v>74</v>
      </c>
      <c r="AY120" s="197" t="s">
        <v>132</v>
      </c>
    </row>
    <row r="121" spans="2:65" s="12" customFormat="1" ht="11.25">
      <c r="B121" s="198"/>
      <c r="C121" s="199"/>
      <c r="D121" s="185" t="s">
        <v>144</v>
      </c>
      <c r="E121" s="200" t="s">
        <v>28</v>
      </c>
      <c r="F121" s="201" t="s">
        <v>84</v>
      </c>
      <c r="G121" s="199"/>
      <c r="H121" s="202">
        <v>2</v>
      </c>
      <c r="I121" s="203"/>
      <c r="J121" s="199"/>
      <c r="K121" s="199"/>
      <c r="L121" s="204"/>
      <c r="M121" s="205"/>
      <c r="N121" s="206"/>
      <c r="O121" s="206"/>
      <c r="P121" s="206"/>
      <c r="Q121" s="206"/>
      <c r="R121" s="206"/>
      <c r="S121" s="206"/>
      <c r="T121" s="207"/>
      <c r="AT121" s="208" t="s">
        <v>144</v>
      </c>
      <c r="AU121" s="208" t="s">
        <v>84</v>
      </c>
      <c r="AV121" s="12" t="s">
        <v>84</v>
      </c>
      <c r="AW121" s="12" t="s">
        <v>35</v>
      </c>
      <c r="AX121" s="12" t="s">
        <v>82</v>
      </c>
      <c r="AY121" s="208" t="s">
        <v>132</v>
      </c>
    </row>
    <row r="122" spans="2:65" s="1" customFormat="1" ht="16.5" customHeight="1">
      <c r="B122" s="33"/>
      <c r="C122" s="173" t="s">
        <v>212</v>
      </c>
      <c r="D122" s="173" t="s">
        <v>135</v>
      </c>
      <c r="E122" s="174" t="s">
        <v>683</v>
      </c>
      <c r="F122" s="175" t="s">
        <v>684</v>
      </c>
      <c r="G122" s="176" t="s">
        <v>234</v>
      </c>
      <c r="H122" s="177">
        <v>6</v>
      </c>
      <c r="I122" s="178"/>
      <c r="J122" s="179">
        <f>ROUND(I122*H122,2)</f>
        <v>0</v>
      </c>
      <c r="K122" s="175" t="s">
        <v>139</v>
      </c>
      <c r="L122" s="37"/>
      <c r="M122" s="180" t="s">
        <v>28</v>
      </c>
      <c r="N122" s="181" t="s">
        <v>45</v>
      </c>
      <c r="O122" s="59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AR122" s="16" t="s">
        <v>264</v>
      </c>
      <c r="AT122" s="16" t="s">
        <v>135</v>
      </c>
      <c r="AU122" s="16" t="s">
        <v>84</v>
      </c>
      <c r="AY122" s="16" t="s">
        <v>132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6" t="s">
        <v>82</v>
      </c>
      <c r="BK122" s="184">
        <f>ROUND(I122*H122,2)</f>
        <v>0</v>
      </c>
      <c r="BL122" s="16" t="s">
        <v>264</v>
      </c>
      <c r="BM122" s="16" t="s">
        <v>685</v>
      </c>
    </row>
    <row r="123" spans="2:65" s="1" customFormat="1" ht="11.25">
      <c r="B123" s="33"/>
      <c r="C123" s="34"/>
      <c r="D123" s="185" t="s">
        <v>142</v>
      </c>
      <c r="E123" s="34"/>
      <c r="F123" s="186" t="s">
        <v>686</v>
      </c>
      <c r="G123" s="34"/>
      <c r="H123" s="34"/>
      <c r="I123" s="102"/>
      <c r="J123" s="34"/>
      <c r="K123" s="34"/>
      <c r="L123" s="37"/>
      <c r="M123" s="187"/>
      <c r="N123" s="59"/>
      <c r="O123" s="59"/>
      <c r="P123" s="59"/>
      <c r="Q123" s="59"/>
      <c r="R123" s="59"/>
      <c r="S123" s="59"/>
      <c r="T123" s="60"/>
      <c r="AT123" s="16" t="s">
        <v>142</v>
      </c>
      <c r="AU123" s="16" t="s">
        <v>84</v>
      </c>
    </row>
    <row r="124" spans="2:65" s="1" customFormat="1" ht="16.5" customHeight="1">
      <c r="B124" s="33"/>
      <c r="C124" s="173" t="s">
        <v>222</v>
      </c>
      <c r="D124" s="173" t="s">
        <v>135</v>
      </c>
      <c r="E124" s="174" t="s">
        <v>687</v>
      </c>
      <c r="F124" s="175" t="s">
        <v>688</v>
      </c>
      <c r="G124" s="176" t="s">
        <v>356</v>
      </c>
      <c r="H124" s="177">
        <v>3.0000000000000001E-3</v>
      </c>
      <c r="I124" s="178"/>
      <c r="J124" s="179">
        <f>ROUND(I124*H124,2)</f>
        <v>0</v>
      </c>
      <c r="K124" s="175" t="s">
        <v>139</v>
      </c>
      <c r="L124" s="37"/>
      <c r="M124" s="180" t="s">
        <v>28</v>
      </c>
      <c r="N124" s="181" t="s">
        <v>45</v>
      </c>
      <c r="O124" s="59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AR124" s="16" t="s">
        <v>264</v>
      </c>
      <c r="AT124" s="16" t="s">
        <v>135</v>
      </c>
      <c r="AU124" s="16" t="s">
        <v>84</v>
      </c>
      <c r="AY124" s="16" t="s">
        <v>132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6" t="s">
        <v>82</v>
      </c>
      <c r="BK124" s="184">
        <f>ROUND(I124*H124,2)</f>
        <v>0</v>
      </c>
      <c r="BL124" s="16" t="s">
        <v>264</v>
      </c>
      <c r="BM124" s="16" t="s">
        <v>689</v>
      </c>
    </row>
    <row r="125" spans="2:65" s="1" customFormat="1" ht="19.5">
      <c r="B125" s="33"/>
      <c r="C125" s="34"/>
      <c r="D125" s="185" t="s">
        <v>142</v>
      </c>
      <c r="E125" s="34"/>
      <c r="F125" s="186" t="s">
        <v>690</v>
      </c>
      <c r="G125" s="34"/>
      <c r="H125" s="34"/>
      <c r="I125" s="102"/>
      <c r="J125" s="34"/>
      <c r="K125" s="34"/>
      <c r="L125" s="37"/>
      <c r="M125" s="187"/>
      <c r="N125" s="59"/>
      <c r="O125" s="59"/>
      <c r="P125" s="59"/>
      <c r="Q125" s="59"/>
      <c r="R125" s="59"/>
      <c r="S125" s="59"/>
      <c r="T125" s="60"/>
      <c r="AT125" s="16" t="s">
        <v>142</v>
      </c>
      <c r="AU125" s="16" t="s">
        <v>84</v>
      </c>
    </row>
    <row r="126" spans="2:65" s="10" customFormat="1" ht="22.9" customHeight="1">
      <c r="B126" s="157"/>
      <c r="C126" s="158"/>
      <c r="D126" s="159" t="s">
        <v>73</v>
      </c>
      <c r="E126" s="171" t="s">
        <v>691</v>
      </c>
      <c r="F126" s="171" t="s">
        <v>692</v>
      </c>
      <c r="G126" s="158"/>
      <c r="H126" s="158"/>
      <c r="I126" s="161"/>
      <c r="J126" s="172">
        <f>BK126</f>
        <v>0</v>
      </c>
      <c r="K126" s="158"/>
      <c r="L126" s="163"/>
      <c r="M126" s="164"/>
      <c r="N126" s="165"/>
      <c r="O126" s="165"/>
      <c r="P126" s="166">
        <f>SUM(P127:P148)</f>
        <v>0</v>
      </c>
      <c r="Q126" s="165"/>
      <c r="R126" s="166">
        <f>SUM(R127:R148)</f>
        <v>1.153E-2</v>
      </c>
      <c r="S126" s="165"/>
      <c r="T126" s="167">
        <f>SUM(T127:T148)</f>
        <v>5.1000000000000004E-4</v>
      </c>
      <c r="AR126" s="168" t="s">
        <v>84</v>
      </c>
      <c r="AT126" s="169" t="s">
        <v>73</v>
      </c>
      <c r="AU126" s="169" t="s">
        <v>82</v>
      </c>
      <c r="AY126" s="168" t="s">
        <v>132</v>
      </c>
      <c r="BK126" s="170">
        <f>SUM(BK127:BK148)</f>
        <v>0</v>
      </c>
    </row>
    <row r="127" spans="2:65" s="1" customFormat="1" ht="16.5" customHeight="1">
      <c r="B127" s="33"/>
      <c r="C127" s="173" t="s">
        <v>231</v>
      </c>
      <c r="D127" s="173" t="s">
        <v>135</v>
      </c>
      <c r="E127" s="174" t="s">
        <v>693</v>
      </c>
      <c r="F127" s="175" t="s">
        <v>694</v>
      </c>
      <c r="G127" s="176" t="s">
        <v>234</v>
      </c>
      <c r="H127" s="177">
        <v>1</v>
      </c>
      <c r="I127" s="178"/>
      <c r="J127" s="179">
        <f>ROUND(I127*H127,2)</f>
        <v>0</v>
      </c>
      <c r="K127" s="175" t="s">
        <v>139</v>
      </c>
      <c r="L127" s="37"/>
      <c r="M127" s="180" t="s">
        <v>28</v>
      </c>
      <c r="N127" s="181" t="s">
        <v>45</v>
      </c>
      <c r="O127" s="59"/>
      <c r="P127" s="182">
        <f>O127*H127</f>
        <v>0</v>
      </c>
      <c r="Q127" s="182">
        <v>0</v>
      </c>
      <c r="R127" s="182">
        <f>Q127*H127</f>
        <v>0</v>
      </c>
      <c r="S127" s="182">
        <v>2.7999999999999998E-4</v>
      </c>
      <c r="T127" s="183">
        <f>S127*H127</f>
        <v>2.7999999999999998E-4</v>
      </c>
      <c r="AR127" s="16" t="s">
        <v>264</v>
      </c>
      <c r="AT127" s="16" t="s">
        <v>135</v>
      </c>
      <c r="AU127" s="16" t="s">
        <v>84</v>
      </c>
      <c r="AY127" s="16" t="s">
        <v>132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6" t="s">
        <v>82</v>
      </c>
      <c r="BK127" s="184">
        <f>ROUND(I127*H127,2)</f>
        <v>0</v>
      </c>
      <c r="BL127" s="16" t="s">
        <v>264</v>
      </c>
      <c r="BM127" s="16" t="s">
        <v>695</v>
      </c>
    </row>
    <row r="128" spans="2:65" s="1" customFormat="1" ht="11.25">
      <c r="B128" s="33"/>
      <c r="C128" s="34"/>
      <c r="D128" s="185" t="s">
        <v>142</v>
      </c>
      <c r="E128" s="34"/>
      <c r="F128" s="186" t="s">
        <v>696</v>
      </c>
      <c r="G128" s="34"/>
      <c r="H128" s="34"/>
      <c r="I128" s="102"/>
      <c r="J128" s="34"/>
      <c r="K128" s="34"/>
      <c r="L128" s="37"/>
      <c r="M128" s="187"/>
      <c r="N128" s="59"/>
      <c r="O128" s="59"/>
      <c r="P128" s="59"/>
      <c r="Q128" s="59"/>
      <c r="R128" s="59"/>
      <c r="S128" s="59"/>
      <c r="T128" s="60"/>
      <c r="AT128" s="16" t="s">
        <v>142</v>
      </c>
      <c r="AU128" s="16" t="s">
        <v>84</v>
      </c>
    </row>
    <row r="129" spans="2:65" s="1" customFormat="1" ht="16.5" customHeight="1">
      <c r="B129" s="33"/>
      <c r="C129" s="173" t="s">
        <v>240</v>
      </c>
      <c r="D129" s="173" t="s">
        <v>135</v>
      </c>
      <c r="E129" s="174" t="s">
        <v>697</v>
      </c>
      <c r="F129" s="175" t="s">
        <v>698</v>
      </c>
      <c r="G129" s="176" t="s">
        <v>234</v>
      </c>
      <c r="H129" s="177">
        <v>1</v>
      </c>
      <c r="I129" s="178"/>
      <c r="J129" s="179">
        <f>ROUND(I129*H129,2)</f>
        <v>0</v>
      </c>
      <c r="K129" s="175" t="s">
        <v>139</v>
      </c>
      <c r="L129" s="37"/>
      <c r="M129" s="180" t="s">
        <v>28</v>
      </c>
      <c r="N129" s="181" t="s">
        <v>45</v>
      </c>
      <c r="O129" s="59"/>
      <c r="P129" s="182">
        <f>O129*H129</f>
        <v>0</v>
      </c>
      <c r="Q129" s="182">
        <v>0</v>
      </c>
      <c r="R129" s="182">
        <f>Q129*H129</f>
        <v>0</v>
      </c>
      <c r="S129" s="182">
        <v>2.3000000000000001E-4</v>
      </c>
      <c r="T129" s="183">
        <f>S129*H129</f>
        <v>2.3000000000000001E-4</v>
      </c>
      <c r="AR129" s="16" t="s">
        <v>264</v>
      </c>
      <c r="AT129" s="16" t="s">
        <v>135</v>
      </c>
      <c r="AU129" s="16" t="s">
        <v>84</v>
      </c>
      <c r="AY129" s="16" t="s">
        <v>132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6" t="s">
        <v>82</v>
      </c>
      <c r="BK129" s="184">
        <f>ROUND(I129*H129,2)</f>
        <v>0</v>
      </c>
      <c r="BL129" s="16" t="s">
        <v>264</v>
      </c>
      <c r="BM129" s="16" t="s">
        <v>699</v>
      </c>
    </row>
    <row r="130" spans="2:65" s="1" customFormat="1" ht="11.25">
      <c r="B130" s="33"/>
      <c r="C130" s="34"/>
      <c r="D130" s="185" t="s">
        <v>142</v>
      </c>
      <c r="E130" s="34"/>
      <c r="F130" s="186" t="s">
        <v>700</v>
      </c>
      <c r="G130" s="34"/>
      <c r="H130" s="34"/>
      <c r="I130" s="102"/>
      <c r="J130" s="34"/>
      <c r="K130" s="34"/>
      <c r="L130" s="37"/>
      <c r="M130" s="187"/>
      <c r="N130" s="59"/>
      <c r="O130" s="59"/>
      <c r="P130" s="59"/>
      <c r="Q130" s="59"/>
      <c r="R130" s="59"/>
      <c r="S130" s="59"/>
      <c r="T130" s="60"/>
      <c r="AT130" s="16" t="s">
        <v>142</v>
      </c>
      <c r="AU130" s="16" t="s">
        <v>84</v>
      </c>
    </row>
    <row r="131" spans="2:65" s="1" customFormat="1" ht="16.5" customHeight="1">
      <c r="B131" s="33"/>
      <c r="C131" s="173" t="s">
        <v>251</v>
      </c>
      <c r="D131" s="173" t="s">
        <v>135</v>
      </c>
      <c r="E131" s="174" t="s">
        <v>701</v>
      </c>
      <c r="F131" s="175" t="s">
        <v>702</v>
      </c>
      <c r="G131" s="176" t="s">
        <v>234</v>
      </c>
      <c r="H131" s="177">
        <v>3</v>
      </c>
      <c r="I131" s="178"/>
      <c r="J131" s="179">
        <f>ROUND(I131*H131,2)</f>
        <v>0</v>
      </c>
      <c r="K131" s="175" t="s">
        <v>139</v>
      </c>
      <c r="L131" s="37"/>
      <c r="M131" s="180" t="s">
        <v>28</v>
      </c>
      <c r="N131" s="181" t="s">
        <v>45</v>
      </c>
      <c r="O131" s="59"/>
      <c r="P131" s="182">
        <f>O131*H131</f>
        <v>0</v>
      </c>
      <c r="Q131" s="182">
        <v>6.6E-4</v>
      </c>
      <c r="R131" s="182">
        <f>Q131*H131</f>
        <v>1.98E-3</v>
      </c>
      <c r="S131" s="182">
        <v>0</v>
      </c>
      <c r="T131" s="183">
        <f>S131*H131</f>
        <v>0</v>
      </c>
      <c r="AR131" s="16" t="s">
        <v>264</v>
      </c>
      <c r="AT131" s="16" t="s">
        <v>135</v>
      </c>
      <c r="AU131" s="16" t="s">
        <v>84</v>
      </c>
      <c r="AY131" s="16" t="s">
        <v>132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6" t="s">
        <v>82</v>
      </c>
      <c r="BK131" s="184">
        <f>ROUND(I131*H131,2)</f>
        <v>0</v>
      </c>
      <c r="BL131" s="16" t="s">
        <v>264</v>
      </c>
      <c r="BM131" s="16" t="s">
        <v>703</v>
      </c>
    </row>
    <row r="132" spans="2:65" s="1" customFormat="1" ht="11.25">
      <c r="B132" s="33"/>
      <c r="C132" s="34"/>
      <c r="D132" s="185" t="s">
        <v>142</v>
      </c>
      <c r="E132" s="34"/>
      <c r="F132" s="186" t="s">
        <v>704</v>
      </c>
      <c r="G132" s="34"/>
      <c r="H132" s="34"/>
      <c r="I132" s="102"/>
      <c r="J132" s="34"/>
      <c r="K132" s="34"/>
      <c r="L132" s="37"/>
      <c r="M132" s="187"/>
      <c r="N132" s="59"/>
      <c r="O132" s="59"/>
      <c r="P132" s="59"/>
      <c r="Q132" s="59"/>
      <c r="R132" s="59"/>
      <c r="S132" s="59"/>
      <c r="T132" s="60"/>
      <c r="AT132" s="16" t="s">
        <v>142</v>
      </c>
      <c r="AU132" s="16" t="s">
        <v>84</v>
      </c>
    </row>
    <row r="133" spans="2:65" s="1" customFormat="1" ht="16.5" customHeight="1">
      <c r="B133" s="33"/>
      <c r="C133" s="173" t="s">
        <v>8</v>
      </c>
      <c r="D133" s="173" t="s">
        <v>135</v>
      </c>
      <c r="E133" s="174" t="s">
        <v>705</v>
      </c>
      <c r="F133" s="175" t="s">
        <v>706</v>
      </c>
      <c r="G133" s="176" t="s">
        <v>234</v>
      </c>
      <c r="H133" s="177">
        <v>5</v>
      </c>
      <c r="I133" s="178"/>
      <c r="J133" s="179">
        <f>ROUND(I133*H133,2)</f>
        <v>0</v>
      </c>
      <c r="K133" s="175" t="s">
        <v>139</v>
      </c>
      <c r="L133" s="37"/>
      <c r="M133" s="180" t="s">
        <v>28</v>
      </c>
      <c r="N133" s="181" t="s">
        <v>45</v>
      </c>
      <c r="O133" s="59"/>
      <c r="P133" s="182">
        <f>O133*H133</f>
        <v>0</v>
      </c>
      <c r="Q133" s="182">
        <v>9.1E-4</v>
      </c>
      <c r="R133" s="182">
        <f>Q133*H133</f>
        <v>4.5500000000000002E-3</v>
      </c>
      <c r="S133" s="182">
        <v>0</v>
      </c>
      <c r="T133" s="183">
        <f>S133*H133</f>
        <v>0</v>
      </c>
      <c r="AR133" s="16" t="s">
        <v>264</v>
      </c>
      <c r="AT133" s="16" t="s">
        <v>135</v>
      </c>
      <c r="AU133" s="16" t="s">
        <v>84</v>
      </c>
      <c r="AY133" s="16" t="s">
        <v>132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6" t="s">
        <v>82</v>
      </c>
      <c r="BK133" s="184">
        <f>ROUND(I133*H133,2)</f>
        <v>0</v>
      </c>
      <c r="BL133" s="16" t="s">
        <v>264</v>
      </c>
      <c r="BM133" s="16" t="s">
        <v>707</v>
      </c>
    </row>
    <row r="134" spans="2:65" s="1" customFormat="1" ht="11.25">
      <c r="B134" s="33"/>
      <c r="C134" s="34"/>
      <c r="D134" s="185" t="s">
        <v>142</v>
      </c>
      <c r="E134" s="34"/>
      <c r="F134" s="186" t="s">
        <v>708</v>
      </c>
      <c r="G134" s="34"/>
      <c r="H134" s="34"/>
      <c r="I134" s="102"/>
      <c r="J134" s="34"/>
      <c r="K134" s="34"/>
      <c r="L134" s="37"/>
      <c r="M134" s="187"/>
      <c r="N134" s="59"/>
      <c r="O134" s="59"/>
      <c r="P134" s="59"/>
      <c r="Q134" s="59"/>
      <c r="R134" s="59"/>
      <c r="S134" s="59"/>
      <c r="T134" s="60"/>
      <c r="AT134" s="16" t="s">
        <v>142</v>
      </c>
      <c r="AU134" s="16" t="s">
        <v>84</v>
      </c>
    </row>
    <row r="135" spans="2:65" s="1" customFormat="1" ht="16.5" customHeight="1">
      <c r="B135" s="33"/>
      <c r="C135" s="173" t="s">
        <v>264</v>
      </c>
      <c r="D135" s="173" t="s">
        <v>135</v>
      </c>
      <c r="E135" s="174" t="s">
        <v>709</v>
      </c>
      <c r="F135" s="175" t="s">
        <v>710</v>
      </c>
      <c r="G135" s="176" t="s">
        <v>234</v>
      </c>
      <c r="H135" s="177">
        <v>8</v>
      </c>
      <c r="I135" s="178"/>
      <c r="J135" s="179">
        <f>ROUND(I135*H135,2)</f>
        <v>0</v>
      </c>
      <c r="K135" s="175" t="s">
        <v>139</v>
      </c>
      <c r="L135" s="37"/>
      <c r="M135" s="180" t="s">
        <v>28</v>
      </c>
      <c r="N135" s="181" t="s">
        <v>45</v>
      </c>
      <c r="O135" s="59"/>
      <c r="P135" s="182">
        <f>O135*H135</f>
        <v>0</v>
      </c>
      <c r="Q135" s="182">
        <v>6.9999999999999994E-5</v>
      </c>
      <c r="R135" s="182">
        <f>Q135*H135</f>
        <v>5.5999999999999995E-4</v>
      </c>
      <c r="S135" s="182">
        <v>0</v>
      </c>
      <c r="T135" s="183">
        <f>S135*H135</f>
        <v>0</v>
      </c>
      <c r="AR135" s="16" t="s">
        <v>264</v>
      </c>
      <c r="AT135" s="16" t="s">
        <v>135</v>
      </c>
      <c r="AU135" s="16" t="s">
        <v>84</v>
      </c>
      <c r="AY135" s="16" t="s">
        <v>132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6" t="s">
        <v>82</v>
      </c>
      <c r="BK135" s="184">
        <f>ROUND(I135*H135,2)</f>
        <v>0</v>
      </c>
      <c r="BL135" s="16" t="s">
        <v>264</v>
      </c>
      <c r="BM135" s="16" t="s">
        <v>711</v>
      </c>
    </row>
    <row r="136" spans="2:65" s="1" customFormat="1" ht="19.5">
      <c r="B136" s="33"/>
      <c r="C136" s="34"/>
      <c r="D136" s="185" t="s">
        <v>142</v>
      </c>
      <c r="E136" s="34"/>
      <c r="F136" s="186" t="s">
        <v>712</v>
      </c>
      <c r="G136" s="34"/>
      <c r="H136" s="34"/>
      <c r="I136" s="102"/>
      <c r="J136" s="34"/>
      <c r="K136" s="34"/>
      <c r="L136" s="37"/>
      <c r="M136" s="187"/>
      <c r="N136" s="59"/>
      <c r="O136" s="59"/>
      <c r="P136" s="59"/>
      <c r="Q136" s="59"/>
      <c r="R136" s="59"/>
      <c r="S136" s="59"/>
      <c r="T136" s="60"/>
      <c r="AT136" s="16" t="s">
        <v>142</v>
      </c>
      <c r="AU136" s="16" t="s">
        <v>84</v>
      </c>
    </row>
    <row r="137" spans="2:65" s="1" customFormat="1" ht="16.5" customHeight="1">
      <c r="B137" s="33"/>
      <c r="C137" s="173" t="s">
        <v>268</v>
      </c>
      <c r="D137" s="173" t="s">
        <v>135</v>
      </c>
      <c r="E137" s="174" t="s">
        <v>713</v>
      </c>
      <c r="F137" s="175" t="s">
        <v>714</v>
      </c>
      <c r="G137" s="176" t="s">
        <v>243</v>
      </c>
      <c r="H137" s="177">
        <v>4</v>
      </c>
      <c r="I137" s="178"/>
      <c r="J137" s="179">
        <f>ROUND(I137*H137,2)</f>
        <v>0</v>
      </c>
      <c r="K137" s="175" t="s">
        <v>139</v>
      </c>
      <c r="L137" s="37"/>
      <c r="M137" s="180" t="s">
        <v>28</v>
      </c>
      <c r="N137" s="181" t="s">
        <v>45</v>
      </c>
      <c r="O137" s="59"/>
      <c r="P137" s="182">
        <f>O137*H137</f>
        <v>0</v>
      </c>
      <c r="Q137" s="182">
        <v>4.0000000000000003E-5</v>
      </c>
      <c r="R137" s="182">
        <f>Q137*H137</f>
        <v>1.6000000000000001E-4</v>
      </c>
      <c r="S137" s="182">
        <v>0</v>
      </c>
      <c r="T137" s="183">
        <f>S137*H137</f>
        <v>0</v>
      </c>
      <c r="AR137" s="16" t="s">
        <v>264</v>
      </c>
      <c r="AT137" s="16" t="s">
        <v>135</v>
      </c>
      <c r="AU137" s="16" t="s">
        <v>84</v>
      </c>
      <c r="AY137" s="16" t="s">
        <v>132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6" t="s">
        <v>82</v>
      </c>
      <c r="BK137" s="184">
        <f>ROUND(I137*H137,2)</f>
        <v>0</v>
      </c>
      <c r="BL137" s="16" t="s">
        <v>264</v>
      </c>
      <c r="BM137" s="16" t="s">
        <v>715</v>
      </c>
    </row>
    <row r="138" spans="2:65" s="1" customFormat="1" ht="11.25">
      <c r="B138" s="33"/>
      <c r="C138" s="34"/>
      <c r="D138" s="185" t="s">
        <v>142</v>
      </c>
      <c r="E138" s="34"/>
      <c r="F138" s="186" t="s">
        <v>716</v>
      </c>
      <c r="G138" s="34"/>
      <c r="H138" s="34"/>
      <c r="I138" s="102"/>
      <c r="J138" s="34"/>
      <c r="K138" s="34"/>
      <c r="L138" s="37"/>
      <c r="M138" s="187"/>
      <c r="N138" s="59"/>
      <c r="O138" s="59"/>
      <c r="P138" s="59"/>
      <c r="Q138" s="59"/>
      <c r="R138" s="59"/>
      <c r="S138" s="59"/>
      <c r="T138" s="60"/>
      <c r="AT138" s="16" t="s">
        <v>142</v>
      </c>
      <c r="AU138" s="16" t="s">
        <v>84</v>
      </c>
    </row>
    <row r="139" spans="2:65" s="11" customFormat="1" ht="11.25">
      <c r="B139" s="188"/>
      <c r="C139" s="189"/>
      <c r="D139" s="185" t="s">
        <v>144</v>
      </c>
      <c r="E139" s="190" t="s">
        <v>28</v>
      </c>
      <c r="F139" s="191" t="s">
        <v>717</v>
      </c>
      <c r="G139" s="189"/>
      <c r="H139" s="190" t="s">
        <v>28</v>
      </c>
      <c r="I139" s="192"/>
      <c r="J139" s="189"/>
      <c r="K139" s="189"/>
      <c r="L139" s="193"/>
      <c r="M139" s="194"/>
      <c r="N139" s="195"/>
      <c r="O139" s="195"/>
      <c r="P139" s="195"/>
      <c r="Q139" s="195"/>
      <c r="R139" s="195"/>
      <c r="S139" s="195"/>
      <c r="T139" s="196"/>
      <c r="AT139" s="197" t="s">
        <v>144</v>
      </c>
      <c r="AU139" s="197" t="s">
        <v>84</v>
      </c>
      <c r="AV139" s="11" t="s">
        <v>82</v>
      </c>
      <c r="AW139" s="11" t="s">
        <v>35</v>
      </c>
      <c r="AX139" s="11" t="s">
        <v>74</v>
      </c>
      <c r="AY139" s="197" t="s">
        <v>132</v>
      </c>
    </row>
    <row r="140" spans="2:65" s="12" customFormat="1" ht="11.25">
      <c r="B140" s="198"/>
      <c r="C140" s="199"/>
      <c r="D140" s="185" t="s">
        <v>144</v>
      </c>
      <c r="E140" s="200" t="s">
        <v>28</v>
      </c>
      <c r="F140" s="201" t="s">
        <v>140</v>
      </c>
      <c r="G140" s="199"/>
      <c r="H140" s="202">
        <v>4</v>
      </c>
      <c r="I140" s="203"/>
      <c r="J140" s="199"/>
      <c r="K140" s="199"/>
      <c r="L140" s="204"/>
      <c r="M140" s="205"/>
      <c r="N140" s="206"/>
      <c r="O140" s="206"/>
      <c r="P140" s="206"/>
      <c r="Q140" s="206"/>
      <c r="R140" s="206"/>
      <c r="S140" s="206"/>
      <c r="T140" s="207"/>
      <c r="AT140" s="208" t="s">
        <v>144</v>
      </c>
      <c r="AU140" s="208" t="s">
        <v>84</v>
      </c>
      <c r="AV140" s="12" t="s">
        <v>84</v>
      </c>
      <c r="AW140" s="12" t="s">
        <v>35</v>
      </c>
      <c r="AX140" s="12" t="s">
        <v>82</v>
      </c>
      <c r="AY140" s="208" t="s">
        <v>132</v>
      </c>
    </row>
    <row r="141" spans="2:65" s="1" customFormat="1" ht="16.5" customHeight="1">
      <c r="B141" s="33"/>
      <c r="C141" s="231" t="s">
        <v>275</v>
      </c>
      <c r="D141" s="231" t="s">
        <v>399</v>
      </c>
      <c r="E141" s="232" t="s">
        <v>718</v>
      </c>
      <c r="F141" s="233" t="s">
        <v>719</v>
      </c>
      <c r="G141" s="234" t="s">
        <v>243</v>
      </c>
      <c r="H141" s="235">
        <v>4</v>
      </c>
      <c r="I141" s="236"/>
      <c r="J141" s="237">
        <f>ROUND(I141*H141,2)</f>
        <v>0</v>
      </c>
      <c r="K141" s="233" t="s">
        <v>28</v>
      </c>
      <c r="L141" s="238"/>
      <c r="M141" s="239" t="s">
        <v>28</v>
      </c>
      <c r="N141" s="240" t="s">
        <v>45</v>
      </c>
      <c r="O141" s="59"/>
      <c r="P141" s="182">
        <f>O141*H141</f>
        <v>0</v>
      </c>
      <c r="Q141" s="182">
        <v>2.5000000000000001E-4</v>
      </c>
      <c r="R141" s="182">
        <f>Q141*H141</f>
        <v>1E-3</v>
      </c>
      <c r="S141" s="182">
        <v>0</v>
      </c>
      <c r="T141" s="183">
        <f>S141*H141</f>
        <v>0</v>
      </c>
      <c r="AR141" s="16" t="s">
        <v>371</v>
      </c>
      <c r="AT141" s="16" t="s">
        <v>399</v>
      </c>
      <c r="AU141" s="16" t="s">
        <v>84</v>
      </c>
      <c r="AY141" s="16" t="s">
        <v>132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6" t="s">
        <v>82</v>
      </c>
      <c r="BK141" s="184">
        <f>ROUND(I141*H141,2)</f>
        <v>0</v>
      </c>
      <c r="BL141" s="16" t="s">
        <v>264</v>
      </c>
      <c r="BM141" s="16" t="s">
        <v>720</v>
      </c>
    </row>
    <row r="142" spans="2:65" s="1" customFormat="1" ht="11.25">
      <c r="B142" s="33"/>
      <c r="C142" s="34"/>
      <c r="D142" s="185" t="s">
        <v>142</v>
      </c>
      <c r="E142" s="34"/>
      <c r="F142" s="186" t="s">
        <v>719</v>
      </c>
      <c r="G142" s="34"/>
      <c r="H142" s="34"/>
      <c r="I142" s="102"/>
      <c r="J142" s="34"/>
      <c r="K142" s="34"/>
      <c r="L142" s="37"/>
      <c r="M142" s="187"/>
      <c r="N142" s="59"/>
      <c r="O142" s="59"/>
      <c r="P142" s="59"/>
      <c r="Q142" s="59"/>
      <c r="R142" s="59"/>
      <c r="S142" s="59"/>
      <c r="T142" s="60"/>
      <c r="AT142" s="16" t="s">
        <v>142</v>
      </c>
      <c r="AU142" s="16" t="s">
        <v>84</v>
      </c>
    </row>
    <row r="143" spans="2:65" s="1" customFormat="1" ht="16.5" customHeight="1">
      <c r="B143" s="33"/>
      <c r="C143" s="173" t="s">
        <v>282</v>
      </c>
      <c r="D143" s="173" t="s">
        <v>135</v>
      </c>
      <c r="E143" s="174" t="s">
        <v>721</v>
      </c>
      <c r="F143" s="175" t="s">
        <v>722</v>
      </c>
      <c r="G143" s="176" t="s">
        <v>234</v>
      </c>
      <c r="H143" s="177">
        <v>8</v>
      </c>
      <c r="I143" s="178"/>
      <c r="J143" s="179">
        <f>ROUND(I143*H143,2)</f>
        <v>0</v>
      </c>
      <c r="K143" s="175" t="s">
        <v>139</v>
      </c>
      <c r="L143" s="37"/>
      <c r="M143" s="180" t="s">
        <v>28</v>
      </c>
      <c r="N143" s="181" t="s">
        <v>45</v>
      </c>
      <c r="O143" s="59"/>
      <c r="P143" s="182">
        <f>O143*H143</f>
        <v>0</v>
      </c>
      <c r="Q143" s="182">
        <v>4.0000000000000002E-4</v>
      </c>
      <c r="R143" s="182">
        <f>Q143*H143</f>
        <v>3.2000000000000002E-3</v>
      </c>
      <c r="S143" s="182">
        <v>0</v>
      </c>
      <c r="T143" s="183">
        <f>S143*H143</f>
        <v>0</v>
      </c>
      <c r="AR143" s="16" t="s">
        <v>264</v>
      </c>
      <c r="AT143" s="16" t="s">
        <v>135</v>
      </c>
      <c r="AU143" s="16" t="s">
        <v>84</v>
      </c>
      <c r="AY143" s="16" t="s">
        <v>132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6" t="s">
        <v>82</v>
      </c>
      <c r="BK143" s="184">
        <f>ROUND(I143*H143,2)</f>
        <v>0</v>
      </c>
      <c r="BL143" s="16" t="s">
        <v>264</v>
      </c>
      <c r="BM143" s="16" t="s">
        <v>723</v>
      </c>
    </row>
    <row r="144" spans="2:65" s="1" customFormat="1" ht="11.25">
      <c r="B144" s="33"/>
      <c r="C144" s="34"/>
      <c r="D144" s="185" t="s">
        <v>142</v>
      </c>
      <c r="E144" s="34"/>
      <c r="F144" s="186" t="s">
        <v>724</v>
      </c>
      <c r="G144" s="34"/>
      <c r="H144" s="34"/>
      <c r="I144" s="102"/>
      <c r="J144" s="34"/>
      <c r="K144" s="34"/>
      <c r="L144" s="37"/>
      <c r="M144" s="187"/>
      <c r="N144" s="59"/>
      <c r="O144" s="59"/>
      <c r="P144" s="59"/>
      <c r="Q144" s="59"/>
      <c r="R144" s="59"/>
      <c r="S144" s="59"/>
      <c r="T144" s="60"/>
      <c r="AT144" s="16" t="s">
        <v>142</v>
      </c>
      <c r="AU144" s="16" t="s">
        <v>84</v>
      </c>
    </row>
    <row r="145" spans="2:65" s="1" customFormat="1" ht="16.5" customHeight="1">
      <c r="B145" s="33"/>
      <c r="C145" s="173" t="s">
        <v>292</v>
      </c>
      <c r="D145" s="173" t="s">
        <v>135</v>
      </c>
      <c r="E145" s="174" t="s">
        <v>725</v>
      </c>
      <c r="F145" s="175" t="s">
        <v>726</v>
      </c>
      <c r="G145" s="176" t="s">
        <v>234</v>
      </c>
      <c r="H145" s="177">
        <v>8</v>
      </c>
      <c r="I145" s="178"/>
      <c r="J145" s="179">
        <f>ROUND(I145*H145,2)</f>
        <v>0</v>
      </c>
      <c r="K145" s="175" t="s">
        <v>139</v>
      </c>
      <c r="L145" s="37"/>
      <c r="M145" s="180" t="s">
        <v>28</v>
      </c>
      <c r="N145" s="181" t="s">
        <v>45</v>
      </c>
      <c r="O145" s="59"/>
      <c r="P145" s="182">
        <f>O145*H145</f>
        <v>0</v>
      </c>
      <c r="Q145" s="182">
        <v>1.0000000000000001E-5</v>
      </c>
      <c r="R145" s="182">
        <f>Q145*H145</f>
        <v>8.0000000000000007E-5</v>
      </c>
      <c r="S145" s="182">
        <v>0</v>
      </c>
      <c r="T145" s="183">
        <f>S145*H145</f>
        <v>0</v>
      </c>
      <c r="AR145" s="16" t="s">
        <v>264</v>
      </c>
      <c r="AT145" s="16" t="s">
        <v>135</v>
      </c>
      <c r="AU145" s="16" t="s">
        <v>84</v>
      </c>
      <c r="AY145" s="16" t="s">
        <v>132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6" t="s">
        <v>82</v>
      </c>
      <c r="BK145" s="184">
        <f>ROUND(I145*H145,2)</f>
        <v>0</v>
      </c>
      <c r="BL145" s="16" t="s">
        <v>264</v>
      </c>
      <c r="BM145" s="16" t="s">
        <v>727</v>
      </c>
    </row>
    <row r="146" spans="2:65" s="1" customFormat="1" ht="11.25">
      <c r="B146" s="33"/>
      <c r="C146" s="34"/>
      <c r="D146" s="185" t="s">
        <v>142</v>
      </c>
      <c r="E146" s="34"/>
      <c r="F146" s="186" t="s">
        <v>728</v>
      </c>
      <c r="G146" s="34"/>
      <c r="H146" s="34"/>
      <c r="I146" s="102"/>
      <c r="J146" s="34"/>
      <c r="K146" s="34"/>
      <c r="L146" s="37"/>
      <c r="M146" s="187"/>
      <c r="N146" s="59"/>
      <c r="O146" s="59"/>
      <c r="P146" s="59"/>
      <c r="Q146" s="59"/>
      <c r="R146" s="59"/>
      <c r="S146" s="59"/>
      <c r="T146" s="60"/>
      <c r="AT146" s="16" t="s">
        <v>142</v>
      </c>
      <c r="AU146" s="16" t="s">
        <v>84</v>
      </c>
    </row>
    <row r="147" spans="2:65" s="1" customFormat="1" ht="16.5" customHeight="1">
      <c r="B147" s="33"/>
      <c r="C147" s="173" t="s">
        <v>7</v>
      </c>
      <c r="D147" s="173" t="s">
        <v>135</v>
      </c>
      <c r="E147" s="174" t="s">
        <v>729</v>
      </c>
      <c r="F147" s="175" t="s">
        <v>730</v>
      </c>
      <c r="G147" s="176" t="s">
        <v>356</v>
      </c>
      <c r="H147" s="177">
        <v>1.2E-2</v>
      </c>
      <c r="I147" s="178"/>
      <c r="J147" s="179">
        <f>ROUND(I147*H147,2)</f>
        <v>0</v>
      </c>
      <c r="K147" s="175" t="s">
        <v>139</v>
      </c>
      <c r="L147" s="37"/>
      <c r="M147" s="180" t="s">
        <v>28</v>
      </c>
      <c r="N147" s="181" t="s">
        <v>45</v>
      </c>
      <c r="O147" s="59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AR147" s="16" t="s">
        <v>264</v>
      </c>
      <c r="AT147" s="16" t="s">
        <v>135</v>
      </c>
      <c r="AU147" s="16" t="s">
        <v>84</v>
      </c>
      <c r="AY147" s="16" t="s">
        <v>132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6" t="s">
        <v>82</v>
      </c>
      <c r="BK147" s="184">
        <f>ROUND(I147*H147,2)</f>
        <v>0</v>
      </c>
      <c r="BL147" s="16" t="s">
        <v>264</v>
      </c>
      <c r="BM147" s="16" t="s">
        <v>731</v>
      </c>
    </row>
    <row r="148" spans="2:65" s="1" customFormat="1" ht="19.5">
      <c r="B148" s="33"/>
      <c r="C148" s="34"/>
      <c r="D148" s="185" t="s">
        <v>142</v>
      </c>
      <c r="E148" s="34"/>
      <c r="F148" s="186" t="s">
        <v>732</v>
      </c>
      <c r="G148" s="34"/>
      <c r="H148" s="34"/>
      <c r="I148" s="102"/>
      <c r="J148" s="34"/>
      <c r="K148" s="34"/>
      <c r="L148" s="37"/>
      <c r="M148" s="187"/>
      <c r="N148" s="59"/>
      <c r="O148" s="59"/>
      <c r="P148" s="59"/>
      <c r="Q148" s="59"/>
      <c r="R148" s="59"/>
      <c r="S148" s="59"/>
      <c r="T148" s="60"/>
      <c r="AT148" s="16" t="s">
        <v>142</v>
      </c>
      <c r="AU148" s="16" t="s">
        <v>84</v>
      </c>
    </row>
    <row r="149" spans="2:65" s="10" customFormat="1" ht="22.9" customHeight="1">
      <c r="B149" s="157"/>
      <c r="C149" s="158"/>
      <c r="D149" s="159" t="s">
        <v>73</v>
      </c>
      <c r="E149" s="171" t="s">
        <v>733</v>
      </c>
      <c r="F149" s="171" t="s">
        <v>734</v>
      </c>
      <c r="G149" s="158"/>
      <c r="H149" s="158"/>
      <c r="I149" s="161"/>
      <c r="J149" s="172">
        <f>BK149</f>
        <v>0</v>
      </c>
      <c r="K149" s="158"/>
      <c r="L149" s="163"/>
      <c r="M149" s="164"/>
      <c r="N149" s="165"/>
      <c r="O149" s="165"/>
      <c r="P149" s="166">
        <f>SUM(P150:P189)</f>
        <v>0</v>
      </c>
      <c r="Q149" s="165"/>
      <c r="R149" s="166">
        <f>SUM(R150:R189)</f>
        <v>2.7869999999999995E-2</v>
      </c>
      <c r="S149" s="165"/>
      <c r="T149" s="167">
        <f>SUM(T150:T189)</f>
        <v>2.1870000000000001E-2</v>
      </c>
      <c r="AR149" s="168" t="s">
        <v>84</v>
      </c>
      <c r="AT149" s="169" t="s">
        <v>73</v>
      </c>
      <c r="AU149" s="169" t="s">
        <v>82</v>
      </c>
      <c r="AY149" s="168" t="s">
        <v>132</v>
      </c>
      <c r="BK149" s="170">
        <f>SUM(BK150:BK189)</f>
        <v>0</v>
      </c>
    </row>
    <row r="150" spans="2:65" s="1" customFormat="1" ht="16.5" customHeight="1">
      <c r="B150" s="33"/>
      <c r="C150" s="173" t="s">
        <v>307</v>
      </c>
      <c r="D150" s="173" t="s">
        <v>135</v>
      </c>
      <c r="E150" s="174" t="s">
        <v>735</v>
      </c>
      <c r="F150" s="175" t="s">
        <v>736</v>
      </c>
      <c r="G150" s="176" t="s">
        <v>737</v>
      </c>
      <c r="H150" s="177">
        <v>1</v>
      </c>
      <c r="I150" s="178"/>
      <c r="J150" s="179">
        <f>ROUND(I150*H150,2)</f>
        <v>0</v>
      </c>
      <c r="K150" s="175" t="s">
        <v>139</v>
      </c>
      <c r="L150" s="37"/>
      <c r="M150" s="180" t="s">
        <v>28</v>
      </c>
      <c r="N150" s="181" t="s">
        <v>45</v>
      </c>
      <c r="O150" s="59"/>
      <c r="P150" s="182">
        <f>O150*H150</f>
        <v>0</v>
      </c>
      <c r="Q150" s="182">
        <v>0</v>
      </c>
      <c r="R150" s="182">
        <f>Q150*H150</f>
        <v>0</v>
      </c>
      <c r="S150" s="182">
        <v>1.9460000000000002E-2</v>
      </c>
      <c r="T150" s="183">
        <f>S150*H150</f>
        <v>1.9460000000000002E-2</v>
      </c>
      <c r="AR150" s="16" t="s">
        <v>264</v>
      </c>
      <c r="AT150" s="16" t="s">
        <v>135</v>
      </c>
      <c r="AU150" s="16" t="s">
        <v>84</v>
      </c>
      <c r="AY150" s="16" t="s">
        <v>132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6" t="s">
        <v>82</v>
      </c>
      <c r="BK150" s="184">
        <f>ROUND(I150*H150,2)</f>
        <v>0</v>
      </c>
      <c r="BL150" s="16" t="s">
        <v>264</v>
      </c>
      <c r="BM150" s="16" t="s">
        <v>738</v>
      </c>
    </row>
    <row r="151" spans="2:65" s="1" customFormat="1" ht="11.25">
      <c r="B151" s="33"/>
      <c r="C151" s="34"/>
      <c r="D151" s="185" t="s">
        <v>142</v>
      </c>
      <c r="E151" s="34"/>
      <c r="F151" s="186" t="s">
        <v>739</v>
      </c>
      <c r="G151" s="34"/>
      <c r="H151" s="34"/>
      <c r="I151" s="102"/>
      <c r="J151" s="34"/>
      <c r="K151" s="34"/>
      <c r="L151" s="37"/>
      <c r="M151" s="187"/>
      <c r="N151" s="59"/>
      <c r="O151" s="59"/>
      <c r="P151" s="59"/>
      <c r="Q151" s="59"/>
      <c r="R151" s="59"/>
      <c r="S151" s="59"/>
      <c r="T151" s="60"/>
      <c r="AT151" s="16" t="s">
        <v>142</v>
      </c>
      <c r="AU151" s="16" t="s">
        <v>84</v>
      </c>
    </row>
    <row r="152" spans="2:65" s="1" customFormat="1" ht="16.5" customHeight="1">
      <c r="B152" s="33"/>
      <c r="C152" s="173" t="s">
        <v>312</v>
      </c>
      <c r="D152" s="173" t="s">
        <v>135</v>
      </c>
      <c r="E152" s="174" t="s">
        <v>740</v>
      </c>
      <c r="F152" s="175" t="s">
        <v>741</v>
      </c>
      <c r="G152" s="176" t="s">
        <v>737</v>
      </c>
      <c r="H152" s="177">
        <v>1</v>
      </c>
      <c r="I152" s="178"/>
      <c r="J152" s="179">
        <f>ROUND(I152*H152,2)</f>
        <v>0</v>
      </c>
      <c r="K152" s="175" t="s">
        <v>139</v>
      </c>
      <c r="L152" s="37"/>
      <c r="M152" s="180" t="s">
        <v>28</v>
      </c>
      <c r="N152" s="181" t="s">
        <v>45</v>
      </c>
      <c r="O152" s="59"/>
      <c r="P152" s="182">
        <f>O152*H152</f>
        <v>0</v>
      </c>
      <c r="Q152" s="182">
        <v>0</v>
      </c>
      <c r="R152" s="182">
        <f>Q152*H152</f>
        <v>0</v>
      </c>
      <c r="S152" s="182">
        <v>1.56E-3</v>
      </c>
      <c r="T152" s="183">
        <f>S152*H152</f>
        <v>1.56E-3</v>
      </c>
      <c r="AR152" s="16" t="s">
        <v>264</v>
      </c>
      <c r="AT152" s="16" t="s">
        <v>135</v>
      </c>
      <c r="AU152" s="16" t="s">
        <v>84</v>
      </c>
      <c r="AY152" s="16" t="s">
        <v>132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6" t="s">
        <v>82</v>
      </c>
      <c r="BK152" s="184">
        <f>ROUND(I152*H152,2)</f>
        <v>0</v>
      </c>
      <c r="BL152" s="16" t="s">
        <v>264</v>
      </c>
      <c r="BM152" s="16" t="s">
        <v>742</v>
      </c>
    </row>
    <row r="153" spans="2:65" s="1" customFormat="1" ht="11.25">
      <c r="B153" s="33"/>
      <c r="C153" s="34"/>
      <c r="D153" s="185" t="s">
        <v>142</v>
      </c>
      <c r="E153" s="34"/>
      <c r="F153" s="186" t="s">
        <v>743</v>
      </c>
      <c r="G153" s="34"/>
      <c r="H153" s="34"/>
      <c r="I153" s="102"/>
      <c r="J153" s="34"/>
      <c r="K153" s="34"/>
      <c r="L153" s="37"/>
      <c r="M153" s="187"/>
      <c r="N153" s="59"/>
      <c r="O153" s="59"/>
      <c r="P153" s="59"/>
      <c r="Q153" s="59"/>
      <c r="R153" s="59"/>
      <c r="S153" s="59"/>
      <c r="T153" s="60"/>
      <c r="AT153" s="16" t="s">
        <v>142</v>
      </c>
      <c r="AU153" s="16" t="s">
        <v>84</v>
      </c>
    </row>
    <row r="154" spans="2:65" s="1" customFormat="1" ht="16.5" customHeight="1">
      <c r="B154" s="33"/>
      <c r="C154" s="173" t="s">
        <v>318</v>
      </c>
      <c r="D154" s="173" t="s">
        <v>135</v>
      </c>
      <c r="E154" s="174" t="s">
        <v>744</v>
      </c>
      <c r="F154" s="175" t="s">
        <v>745</v>
      </c>
      <c r="G154" s="176" t="s">
        <v>243</v>
      </c>
      <c r="H154" s="177">
        <v>1</v>
      </c>
      <c r="I154" s="178"/>
      <c r="J154" s="179">
        <f>ROUND(I154*H154,2)</f>
        <v>0</v>
      </c>
      <c r="K154" s="175" t="s">
        <v>139</v>
      </c>
      <c r="L154" s="37"/>
      <c r="M154" s="180" t="s">
        <v>28</v>
      </c>
      <c r="N154" s="181" t="s">
        <v>45</v>
      </c>
      <c r="O154" s="59"/>
      <c r="P154" s="182">
        <f>O154*H154</f>
        <v>0</v>
      </c>
      <c r="Q154" s="182">
        <v>0</v>
      </c>
      <c r="R154" s="182">
        <f>Q154*H154</f>
        <v>0</v>
      </c>
      <c r="S154" s="182">
        <v>8.4999999999999995E-4</v>
      </c>
      <c r="T154" s="183">
        <f>S154*H154</f>
        <v>8.4999999999999995E-4</v>
      </c>
      <c r="AR154" s="16" t="s">
        <v>264</v>
      </c>
      <c r="AT154" s="16" t="s">
        <v>135</v>
      </c>
      <c r="AU154" s="16" t="s">
        <v>84</v>
      </c>
      <c r="AY154" s="16" t="s">
        <v>132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6" t="s">
        <v>82</v>
      </c>
      <c r="BK154" s="184">
        <f>ROUND(I154*H154,2)</f>
        <v>0</v>
      </c>
      <c r="BL154" s="16" t="s">
        <v>264</v>
      </c>
      <c r="BM154" s="16" t="s">
        <v>746</v>
      </c>
    </row>
    <row r="155" spans="2:65" s="1" customFormat="1" ht="11.25">
      <c r="B155" s="33"/>
      <c r="C155" s="34"/>
      <c r="D155" s="185" t="s">
        <v>142</v>
      </c>
      <c r="E155" s="34"/>
      <c r="F155" s="186" t="s">
        <v>747</v>
      </c>
      <c r="G155" s="34"/>
      <c r="H155" s="34"/>
      <c r="I155" s="102"/>
      <c r="J155" s="34"/>
      <c r="K155" s="34"/>
      <c r="L155" s="37"/>
      <c r="M155" s="187"/>
      <c r="N155" s="59"/>
      <c r="O155" s="59"/>
      <c r="P155" s="59"/>
      <c r="Q155" s="59"/>
      <c r="R155" s="59"/>
      <c r="S155" s="59"/>
      <c r="T155" s="60"/>
      <c r="AT155" s="16" t="s">
        <v>142</v>
      </c>
      <c r="AU155" s="16" t="s">
        <v>84</v>
      </c>
    </row>
    <row r="156" spans="2:65" s="1" customFormat="1" ht="16.5" customHeight="1">
      <c r="B156" s="33"/>
      <c r="C156" s="173" t="s">
        <v>325</v>
      </c>
      <c r="D156" s="173" t="s">
        <v>135</v>
      </c>
      <c r="E156" s="174" t="s">
        <v>748</v>
      </c>
      <c r="F156" s="175" t="s">
        <v>749</v>
      </c>
      <c r="G156" s="176" t="s">
        <v>737</v>
      </c>
      <c r="H156" s="177">
        <v>1</v>
      </c>
      <c r="I156" s="178"/>
      <c r="J156" s="179">
        <f>ROUND(I156*H156,2)</f>
        <v>0</v>
      </c>
      <c r="K156" s="175" t="s">
        <v>139</v>
      </c>
      <c r="L156" s="37"/>
      <c r="M156" s="180" t="s">
        <v>28</v>
      </c>
      <c r="N156" s="181" t="s">
        <v>45</v>
      </c>
      <c r="O156" s="59"/>
      <c r="P156" s="182">
        <f>O156*H156</f>
        <v>0</v>
      </c>
      <c r="Q156" s="182">
        <v>1.197E-2</v>
      </c>
      <c r="R156" s="182">
        <f>Q156*H156</f>
        <v>1.197E-2</v>
      </c>
      <c r="S156" s="182">
        <v>0</v>
      </c>
      <c r="T156" s="183">
        <f>S156*H156</f>
        <v>0</v>
      </c>
      <c r="AR156" s="16" t="s">
        <v>264</v>
      </c>
      <c r="AT156" s="16" t="s">
        <v>135</v>
      </c>
      <c r="AU156" s="16" t="s">
        <v>84</v>
      </c>
      <c r="AY156" s="16" t="s">
        <v>132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6" t="s">
        <v>82</v>
      </c>
      <c r="BK156" s="184">
        <f>ROUND(I156*H156,2)</f>
        <v>0</v>
      </c>
      <c r="BL156" s="16" t="s">
        <v>264</v>
      </c>
      <c r="BM156" s="16" t="s">
        <v>750</v>
      </c>
    </row>
    <row r="157" spans="2:65" s="1" customFormat="1" ht="11.25">
      <c r="B157" s="33"/>
      <c r="C157" s="34"/>
      <c r="D157" s="185" t="s">
        <v>142</v>
      </c>
      <c r="E157" s="34"/>
      <c r="F157" s="186" t="s">
        <v>751</v>
      </c>
      <c r="G157" s="34"/>
      <c r="H157" s="34"/>
      <c r="I157" s="102"/>
      <c r="J157" s="34"/>
      <c r="K157" s="34"/>
      <c r="L157" s="37"/>
      <c r="M157" s="187"/>
      <c r="N157" s="59"/>
      <c r="O157" s="59"/>
      <c r="P157" s="59"/>
      <c r="Q157" s="59"/>
      <c r="R157" s="59"/>
      <c r="S157" s="59"/>
      <c r="T157" s="60"/>
      <c r="AT157" s="16" t="s">
        <v>142</v>
      </c>
      <c r="AU157" s="16" t="s">
        <v>84</v>
      </c>
    </row>
    <row r="158" spans="2:65" s="1" customFormat="1" ht="16.5" customHeight="1">
      <c r="B158" s="33"/>
      <c r="C158" s="173" t="s">
        <v>332</v>
      </c>
      <c r="D158" s="173" t="s">
        <v>135</v>
      </c>
      <c r="E158" s="174" t="s">
        <v>752</v>
      </c>
      <c r="F158" s="175" t="s">
        <v>753</v>
      </c>
      <c r="G158" s="176" t="s">
        <v>737</v>
      </c>
      <c r="H158" s="177">
        <v>1</v>
      </c>
      <c r="I158" s="178"/>
      <c r="J158" s="179">
        <f>ROUND(I158*H158,2)</f>
        <v>0</v>
      </c>
      <c r="K158" s="175" t="s">
        <v>139</v>
      </c>
      <c r="L158" s="37"/>
      <c r="M158" s="180" t="s">
        <v>28</v>
      </c>
      <c r="N158" s="181" t="s">
        <v>45</v>
      </c>
      <c r="O158" s="59"/>
      <c r="P158" s="182">
        <f>O158*H158</f>
        <v>0</v>
      </c>
      <c r="Q158" s="182">
        <v>1.8E-3</v>
      </c>
      <c r="R158" s="182">
        <f>Q158*H158</f>
        <v>1.8E-3</v>
      </c>
      <c r="S158" s="182">
        <v>0</v>
      </c>
      <c r="T158" s="183">
        <f>S158*H158</f>
        <v>0</v>
      </c>
      <c r="AR158" s="16" t="s">
        <v>264</v>
      </c>
      <c r="AT158" s="16" t="s">
        <v>135</v>
      </c>
      <c r="AU158" s="16" t="s">
        <v>84</v>
      </c>
      <c r="AY158" s="16" t="s">
        <v>132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6" t="s">
        <v>82</v>
      </c>
      <c r="BK158" s="184">
        <f>ROUND(I158*H158,2)</f>
        <v>0</v>
      </c>
      <c r="BL158" s="16" t="s">
        <v>264</v>
      </c>
      <c r="BM158" s="16" t="s">
        <v>754</v>
      </c>
    </row>
    <row r="159" spans="2:65" s="1" customFormat="1" ht="11.25">
      <c r="B159" s="33"/>
      <c r="C159" s="34"/>
      <c r="D159" s="185" t="s">
        <v>142</v>
      </c>
      <c r="E159" s="34"/>
      <c r="F159" s="186" t="s">
        <v>755</v>
      </c>
      <c r="G159" s="34"/>
      <c r="H159" s="34"/>
      <c r="I159" s="102"/>
      <c r="J159" s="34"/>
      <c r="K159" s="34"/>
      <c r="L159" s="37"/>
      <c r="M159" s="187"/>
      <c r="N159" s="59"/>
      <c r="O159" s="59"/>
      <c r="P159" s="59"/>
      <c r="Q159" s="59"/>
      <c r="R159" s="59"/>
      <c r="S159" s="59"/>
      <c r="T159" s="60"/>
      <c r="AT159" s="16" t="s">
        <v>142</v>
      </c>
      <c r="AU159" s="16" t="s">
        <v>84</v>
      </c>
    </row>
    <row r="160" spans="2:65" s="1" customFormat="1" ht="16.5" customHeight="1">
      <c r="B160" s="33"/>
      <c r="C160" s="173" t="s">
        <v>339</v>
      </c>
      <c r="D160" s="173" t="s">
        <v>135</v>
      </c>
      <c r="E160" s="174" t="s">
        <v>756</v>
      </c>
      <c r="F160" s="175" t="s">
        <v>757</v>
      </c>
      <c r="G160" s="176" t="s">
        <v>243</v>
      </c>
      <c r="H160" s="177">
        <v>1</v>
      </c>
      <c r="I160" s="178"/>
      <c r="J160" s="179">
        <f>ROUND(I160*H160,2)</f>
        <v>0</v>
      </c>
      <c r="K160" s="175" t="s">
        <v>139</v>
      </c>
      <c r="L160" s="37"/>
      <c r="M160" s="180" t="s">
        <v>28</v>
      </c>
      <c r="N160" s="181" t="s">
        <v>45</v>
      </c>
      <c r="O160" s="59"/>
      <c r="P160" s="182">
        <f>O160*H160</f>
        <v>0</v>
      </c>
      <c r="Q160" s="182">
        <v>2.3000000000000001E-4</v>
      </c>
      <c r="R160" s="182">
        <f>Q160*H160</f>
        <v>2.3000000000000001E-4</v>
      </c>
      <c r="S160" s="182">
        <v>0</v>
      </c>
      <c r="T160" s="183">
        <f>S160*H160</f>
        <v>0</v>
      </c>
      <c r="AR160" s="16" t="s">
        <v>595</v>
      </c>
      <c r="AT160" s="16" t="s">
        <v>135</v>
      </c>
      <c r="AU160" s="16" t="s">
        <v>84</v>
      </c>
      <c r="AY160" s="16" t="s">
        <v>132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6" t="s">
        <v>82</v>
      </c>
      <c r="BK160" s="184">
        <f>ROUND(I160*H160,2)</f>
        <v>0</v>
      </c>
      <c r="BL160" s="16" t="s">
        <v>595</v>
      </c>
      <c r="BM160" s="16" t="s">
        <v>758</v>
      </c>
    </row>
    <row r="161" spans="2:65" s="1" customFormat="1" ht="11.25">
      <c r="B161" s="33"/>
      <c r="C161" s="34"/>
      <c r="D161" s="185" t="s">
        <v>142</v>
      </c>
      <c r="E161" s="34"/>
      <c r="F161" s="186" t="s">
        <v>759</v>
      </c>
      <c r="G161" s="34"/>
      <c r="H161" s="34"/>
      <c r="I161" s="102"/>
      <c r="J161" s="34"/>
      <c r="K161" s="34"/>
      <c r="L161" s="37"/>
      <c r="M161" s="187"/>
      <c r="N161" s="59"/>
      <c r="O161" s="59"/>
      <c r="P161" s="59"/>
      <c r="Q161" s="59"/>
      <c r="R161" s="59"/>
      <c r="S161" s="59"/>
      <c r="T161" s="60"/>
      <c r="AT161" s="16" t="s">
        <v>142</v>
      </c>
      <c r="AU161" s="16" t="s">
        <v>84</v>
      </c>
    </row>
    <row r="162" spans="2:65" s="1" customFormat="1" ht="16.5" customHeight="1">
      <c r="B162" s="33"/>
      <c r="C162" s="173" t="s">
        <v>344</v>
      </c>
      <c r="D162" s="173" t="s">
        <v>135</v>
      </c>
      <c r="E162" s="174" t="s">
        <v>760</v>
      </c>
      <c r="F162" s="175" t="s">
        <v>761</v>
      </c>
      <c r="G162" s="176" t="s">
        <v>737</v>
      </c>
      <c r="H162" s="177">
        <v>1</v>
      </c>
      <c r="I162" s="178"/>
      <c r="J162" s="179">
        <f>ROUND(I162*H162,2)</f>
        <v>0</v>
      </c>
      <c r="K162" s="175" t="s">
        <v>139</v>
      </c>
      <c r="L162" s="37"/>
      <c r="M162" s="180" t="s">
        <v>28</v>
      </c>
      <c r="N162" s="181" t="s">
        <v>45</v>
      </c>
      <c r="O162" s="59"/>
      <c r="P162" s="182">
        <f>O162*H162</f>
        <v>0</v>
      </c>
      <c r="Q162" s="182">
        <v>9.8300000000000002E-3</v>
      </c>
      <c r="R162" s="182">
        <f>Q162*H162</f>
        <v>9.8300000000000002E-3</v>
      </c>
      <c r="S162" s="182">
        <v>0</v>
      </c>
      <c r="T162" s="183">
        <f>S162*H162</f>
        <v>0</v>
      </c>
      <c r="AR162" s="16" t="s">
        <v>595</v>
      </c>
      <c r="AT162" s="16" t="s">
        <v>135</v>
      </c>
      <c r="AU162" s="16" t="s">
        <v>84</v>
      </c>
      <c r="AY162" s="16" t="s">
        <v>132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6" t="s">
        <v>82</v>
      </c>
      <c r="BK162" s="184">
        <f>ROUND(I162*H162,2)</f>
        <v>0</v>
      </c>
      <c r="BL162" s="16" t="s">
        <v>595</v>
      </c>
      <c r="BM162" s="16" t="s">
        <v>762</v>
      </c>
    </row>
    <row r="163" spans="2:65" s="1" customFormat="1" ht="11.25">
      <c r="B163" s="33"/>
      <c r="C163" s="34"/>
      <c r="D163" s="185" t="s">
        <v>142</v>
      </c>
      <c r="E163" s="34"/>
      <c r="F163" s="186" t="s">
        <v>763</v>
      </c>
      <c r="G163" s="34"/>
      <c r="H163" s="34"/>
      <c r="I163" s="102"/>
      <c r="J163" s="34"/>
      <c r="K163" s="34"/>
      <c r="L163" s="37"/>
      <c r="M163" s="187"/>
      <c r="N163" s="59"/>
      <c r="O163" s="59"/>
      <c r="P163" s="59"/>
      <c r="Q163" s="59"/>
      <c r="R163" s="59"/>
      <c r="S163" s="59"/>
      <c r="T163" s="60"/>
      <c r="AT163" s="16" t="s">
        <v>142</v>
      </c>
      <c r="AU163" s="16" t="s">
        <v>84</v>
      </c>
    </row>
    <row r="164" spans="2:65" s="1" customFormat="1" ht="16.5" customHeight="1">
      <c r="B164" s="33"/>
      <c r="C164" s="173" t="s">
        <v>353</v>
      </c>
      <c r="D164" s="173" t="s">
        <v>135</v>
      </c>
      <c r="E164" s="174" t="s">
        <v>764</v>
      </c>
      <c r="F164" s="175" t="s">
        <v>765</v>
      </c>
      <c r="G164" s="176" t="s">
        <v>243</v>
      </c>
      <c r="H164" s="177">
        <v>1</v>
      </c>
      <c r="I164" s="178"/>
      <c r="J164" s="179">
        <f>ROUND(I164*H164,2)</f>
        <v>0</v>
      </c>
      <c r="K164" s="175" t="s">
        <v>139</v>
      </c>
      <c r="L164" s="37"/>
      <c r="M164" s="180" t="s">
        <v>28</v>
      </c>
      <c r="N164" s="181" t="s">
        <v>45</v>
      </c>
      <c r="O164" s="59"/>
      <c r="P164" s="182">
        <f>O164*H164</f>
        <v>0</v>
      </c>
      <c r="Q164" s="182">
        <v>4.0000000000000003E-5</v>
      </c>
      <c r="R164" s="182">
        <f>Q164*H164</f>
        <v>4.0000000000000003E-5</v>
      </c>
      <c r="S164" s="182">
        <v>0</v>
      </c>
      <c r="T164" s="183">
        <f>S164*H164</f>
        <v>0</v>
      </c>
      <c r="AR164" s="16" t="s">
        <v>264</v>
      </c>
      <c r="AT164" s="16" t="s">
        <v>135</v>
      </c>
      <c r="AU164" s="16" t="s">
        <v>84</v>
      </c>
      <c r="AY164" s="16" t="s">
        <v>132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6" t="s">
        <v>82</v>
      </c>
      <c r="BK164" s="184">
        <f>ROUND(I164*H164,2)</f>
        <v>0</v>
      </c>
      <c r="BL164" s="16" t="s">
        <v>264</v>
      </c>
      <c r="BM164" s="16" t="s">
        <v>766</v>
      </c>
    </row>
    <row r="165" spans="2:65" s="1" customFormat="1" ht="11.25">
      <c r="B165" s="33"/>
      <c r="C165" s="34"/>
      <c r="D165" s="185" t="s">
        <v>142</v>
      </c>
      <c r="E165" s="34"/>
      <c r="F165" s="186" t="s">
        <v>767</v>
      </c>
      <c r="G165" s="34"/>
      <c r="H165" s="34"/>
      <c r="I165" s="102"/>
      <c r="J165" s="34"/>
      <c r="K165" s="34"/>
      <c r="L165" s="37"/>
      <c r="M165" s="187"/>
      <c r="N165" s="59"/>
      <c r="O165" s="59"/>
      <c r="P165" s="59"/>
      <c r="Q165" s="59"/>
      <c r="R165" s="59"/>
      <c r="S165" s="59"/>
      <c r="T165" s="60"/>
      <c r="AT165" s="16" t="s">
        <v>142</v>
      </c>
      <c r="AU165" s="16" t="s">
        <v>84</v>
      </c>
    </row>
    <row r="166" spans="2:65" s="11" customFormat="1" ht="11.25">
      <c r="B166" s="188"/>
      <c r="C166" s="189"/>
      <c r="D166" s="185" t="s">
        <v>144</v>
      </c>
      <c r="E166" s="190" t="s">
        <v>28</v>
      </c>
      <c r="F166" s="191" t="s">
        <v>768</v>
      </c>
      <c r="G166" s="189"/>
      <c r="H166" s="190" t="s">
        <v>28</v>
      </c>
      <c r="I166" s="192"/>
      <c r="J166" s="189"/>
      <c r="K166" s="189"/>
      <c r="L166" s="193"/>
      <c r="M166" s="194"/>
      <c r="N166" s="195"/>
      <c r="O166" s="195"/>
      <c r="P166" s="195"/>
      <c r="Q166" s="195"/>
      <c r="R166" s="195"/>
      <c r="S166" s="195"/>
      <c r="T166" s="196"/>
      <c r="AT166" s="197" t="s">
        <v>144</v>
      </c>
      <c r="AU166" s="197" t="s">
        <v>84</v>
      </c>
      <c r="AV166" s="11" t="s">
        <v>82</v>
      </c>
      <c r="AW166" s="11" t="s">
        <v>35</v>
      </c>
      <c r="AX166" s="11" t="s">
        <v>74</v>
      </c>
      <c r="AY166" s="197" t="s">
        <v>132</v>
      </c>
    </row>
    <row r="167" spans="2:65" s="12" customFormat="1" ht="11.25">
      <c r="B167" s="198"/>
      <c r="C167" s="199"/>
      <c r="D167" s="185" t="s">
        <v>144</v>
      </c>
      <c r="E167" s="200" t="s">
        <v>28</v>
      </c>
      <c r="F167" s="201" t="s">
        <v>82</v>
      </c>
      <c r="G167" s="199"/>
      <c r="H167" s="202">
        <v>1</v>
      </c>
      <c r="I167" s="203"/>
      <c r="J167" s="199"/>
      <c r="K167" s="199"/>
      <c r="L167" s="204"/>
      <c r="M167" s="205"/>
      <c r="N167" s="206"/>
      <c r="O167" s="206"/>
      <c r="P167" s="206"/>
      <c r="Q167" s="206"/>
      <c r="R167" s="206"/>
      <c r="S167" s="206"/>
      <c r="T167" s="207"/>
      <c r="AT167" s="208" t="s">
        <v>144</v>
      </c>
      <c r="AU167" s="208" t="s">
        <v>84</v>
      </c>
      <c r="AV167" s="12" t="s">
        <v>84</v>
      </c>
      <c r="AW167" s="12" t="s">
        <v>35</v>
      </c>
      <c r="AX167" s="12" t="s">
        <v>82</v>
      </c>
      <c r="AY167" s="208" t="s">
        <v>132</v>
      </c>
    </row>
    <row r="168" spans="2:65" s="1" customFormat="1" ht="16.5" customHeight="1">
      <c r="B168" s="33"/>
      <c r="C168" s="231" t="s">
        <v>359</v>
      </c>
      <c r="D168" s="231" t="s">
        <v>399</v>
      </c>
      <c r="E168" s="232" t="s">
        <v>769</v>
      </c>
      <c r="F168" s="233" t="s">
        <v>770</v>
      </c>
      <c r="G168" s="234" t="s">
        <v>243</v>
      </c>
      <c r="H168" s="235">
        <v>1</v>
      </c>
      <c r="I168" s="236"/>
      <c r="J168" s="237">
        <f>ROUND(I168*H168,2)</f>
        <v>0</v>
      </c>
      <c r="K168" s="233" t="s">
        <v>139</v>
      </c>
      <c r="L168" s="238"/>
      <c r="M168" s="239" t="s">
        <v>28</v>
      </c>
      <c r="N168" s="240" t="s">
        <v>45</v>
      </c>
      <c r="O168" s="59"/>
      <c r="P168" s="182">
        <f>O168*H168</f>
        <v>0</v>
      </c>
      <c r="Q168" s="182">
        <v>1.8E-3</v>
      </c>
      <c r="R168" s="182">
        <f>Q168*H168</f>
        <v>1.8E-3</v>
      </c>
      <c r="S168" s="182">
        <v>0</v>
      </c>
      <c r="T168" s="183">
        <f>S168*H168</f>
        <v>0</v>
      </c>
      <c r="AR168" s="16" t="s">
        <v>371</v>
      </c>
      <c r="AT168" s="16" t="s">
        <v>399</v>
      </c>
      <c r="AU168" s="16" t="s">
        <v>84</v>
      </c>
      <c r="AY168" s="16" t="s">
        <v>132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6" t="s">
        <v>82</v>
      </c>
      <c r="BK168" s="184">
        <f>ROUND(I168*H168,2)</f>
        <v>0</v>
      </c>
      <c r="BL168" s="16" t="s">
        <v>264</v>
      </c>
      <c r="BM168" s="16" t="s">
        <v>771</v>
      </c>
    </row>
    <row r="169" spans="2:65" s="1" customFormat="1" ht="11.25">
      <c r="B169" s="33"/>
      <c r="C169" s="34"/>
      <c r="D169" s="185" t="s">
        <v>142</v>
      </c>
      <c r="E169" s="34"/>
      <c r="F169" s="186" t="s">
        <v>770</v>
      </c>
      <c r="G169" s="34"/>
      <c r="H169" s="34"/>
      <c r="I169" s="102"/>
      <c r="J169" s="34"/>
      <c r="K169" s="34"/>
      <c r="L169" s="37"/>
      <c r="M169" s="187"/>
      <c r="N169" s="59"/>
      <c r="O169" s="59"/>
      <c r="P169" s="59"/>
      <c r="Q169" s="59"/>
      <c r="R169" s="59"/>
      <c r="S169" s="59"/>
      <c r="T169" s="60"/>
      <c r="AT169" s="16" t="s">
        <v>142</v>
      </c>
      <c r="AU169" s="16" t="s">
        <v>84</v>
      </c>
    </row>
    <row r="170" spans="2:65" s="11" customFormat="1" ht="11.25">
      <c r="B170" s="188"/>
      <c r="C170" s="189"/>
      <c r="D170" s="185" t="s">
        <v>144</v>
      </c>
      <c r="E170" s="190" t="s">
        <v>28</v>
      </c>
      <c r="F170" s="191" t="s">
        <v>772</v>
      </c>
      <c r="G170" s="189"/>
      <c r="H170" s="190" t="s">
        <v>28</v>
      </c>
      <c r="I170" s="192"/>
      <c r="J170" s="189"/>
      <c r="K170" s="189"/>
      <c r="L170" s="193"/>
      <c r="M170" s="194"/>
      <c r="N170" s="195"/>
      <c r="O170" s="195"/>
      <c r="P170" s="195"/>
      <c r="Q170" s="195"/>
      <c r="R170" s="195"/>
      <c r="S170" s="195"/>
      <c r="T170" s="196"/>
      <c r="AT170" s="197" t="s">
        <v>144</v>
      </c>
      <c r="AU170" s="197" t="s">
        <v>84</v>
      </c>
      <c r="AV170" s="11" t="s">
        <v>82</v>
      </c>
      <c r="AW170" s="11" t="s">
        <v>35</v>
      </c>
      <c r="AX170" s="11" t="s">
        <v>74</v>
      </c>
      <c r="AY170" s="197" t="s">
        <v>132</v>
      </c>
    </row>
    <row r="171" spans="2:65" s="12" customFormat="1" ht="11.25">
      <c r="B171" s="198"/>
      <c r="C171" s="199"/>
      <c r="D171" s="185" t="s">
        <v>144</v>
      </c>
      <c r="E171" s="200" t="s">
        <v>28</v>
      </c>
      <c r="F171" s="201" t="s">
        <v>82</v>
      </c>
      <c r="G171" s="199"/>
      <c r="H171" s="202">
        <v>1</v>
      </c>
      <c r="I171" s="203"/>
      <c r="J171" s="199"/>
      <c r="K171" s="199"/>
      <c r="L171" s="204"/>
      <c r="M171" s="205"/>
      <c r="N171" s="206"/>
      <c r="O171" s="206"/>
      <c r="P171" s="206"/>
      <c r="Q171" s="206"/>
      <c r="R171" s="206"/>
      <c r="S171" s="206"/>
      <c r="T171" s="207"/>
      <c r="AT171" s="208" t="s">
        <v>144</v>
      </c>
      <c r="AU171" s="208" t="s">
        <v>84</v>
      </c>
      <c r="AV171" s="12" t="s">
        <v>84</v>
      </c>
      <c r="AW171" s="12" t="s">
        <v>35</v>
      </c>
      <c r="AX171" s="12" t="s">
        <v>82</v>
      </c>
      <c r="AY171" s="208" t="s">
        <v>132</v>
      </c>
    </row>
    <row r="172" spans="2:65" s="1" customFormat="1" ht="16.5" customHeight="1">
      <c r="B172" s="33"/>
      <c r="C172" s="173" t="s">
        <v>364</v>
      </c>
      <c r="D172" s="173" t="s">
        <v>135</v>
      </c>
      <c r="E172" s="174" t="s">
        <v>773</v>
      </c>
      <c r="F172" s="175" t="s">
        <v>774</v>
      </c>
      <c r="G172" s="176" t="s">
        <v>243</v>
      </c>
      <c r="H172" s="177">
        <v>2</v>
      </c>
      <c r="I172" s="178"/>
      <c r="J172" s="179">
        <f>ROUND(I172*H172,2)</f>
        <v>0</v>
      </c>
      <c r="K172" s="175" t="s">
        <v>139</v>
      </c>
      <c r="L172" s="37"/>
      <c r="M172" s="180" t="s">
        <v>28</v>
      </c>
      <c r="N172" s="181" t="s">
        <v>45</v>
      </c>
      <c r="O172" s="59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AR172" s="16" t="s">
        <v>264</v>
      </c>
      <c r="AT172" s="16" t="s">
        <v>135</v>
      </c>
      <c r="AU172" s="16" t="s">
        <v>84</v>
      </c>
      <c r="AY172" s="16" t="s">
        <v>132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6" t="s">
        <v>82</v>
      </c>
      <c r="BK172" s="184">
        <f>ROUND(I172*H172,2)</f>
        <v>0</v>
      </c>
      <c r="BL172" s="16" t="s">
        <v>264</v>
      </c>
      <c r="BM172" s="16" t="s">
        <v>775</v>
      </c>
    </row>
    <row r="173" spans="2:65" s="1" customFormat="1" ht="11.25">
      <c r="B173" s="33"/>
      <c r="C173" s="34"/>
      <c r="D173" s="185" t="s">
        <v>142</v>
      </c>
      <c r="E173" s="34"/>
      <c r="F173" s="186" t="s">
        <v>776</v>
      </c>
      <c r="G173" s="34"/>
      <c r="H173" s="34"/>
      <c r="I173" s="102"/>
      <c r="J173" s="34"/>
      <c r="K173" s="34"/>
      <c r="L173" s="37"/>
      <c r="M173" s="187"/>
      <c r="N173" s="59"/>
      <c r="O173" s="59"/>
      <c r="P173" s="59"/>
      <c r="Q173" s="59"/>
      <c r="R173" s="59"/>
      <c r="S173" s="59"/>
      <c r="T173" s="60"/>
      <c r="AT173" s="16" t="s">
        <v>142</v>
      </c>
      <c r="AU173" s="16" t="s">
        <v>84</v>
      </c>
    </row>
    <row r="174" spans="2:65" s="1" customFormat="1" ht="16.5" customHeight="1">
      <c r="B174" s="33"/>
      <c r="C174" s="173" t="s">
        <v>371</v>
      </c>
      <c r="D174" s="173" t="s">
        <v>135</v>
      </c>
      <c r="E174" s="174" t="s">
        <v>777</v>
      </c>
      <c r="F174" s="175" t="s">
        <v>778</v>
      </c>
      <c r="G174" s="176" t="s">
        <v>737</v>
      </c>
      <c r="H174" s="177">
        <v>4</v>
      </c>
      <c r="I174" s="178"/>
      <c r="J174" s="179">
        <f>ROUND(I174*H174,2)</f>
        <v>0</v>
      </c>
      <c r="K174" s="175" t="s">
        <v>139</v>
      </c>
      <c r="L174" s="37"/>
      <c r="M174" s="180" t="s">
        <v>28</v>
      </c>
      <c r="N174" s="181" t="s">
        <v>45</v>
      </c>
      <c r="O174" s="59"/>
      <c r="P174" s="182">
        <f>O174*H174</f>
        <v>0</v>
      </c>
      <c r="Q174" s="182">
        <v>2.9999999999999997E-4</v>
      </c>
      <c r="R174" s="182">
        <f>Q174*H174</f>
        <v>1.1999999999999999E-3</v>
      </c>
      <c r="S174" s="182">
        <v>0</v>
      </c>
      <c r="T174" s="183">
        <f>S174*H174</f>
        <v>0</v>
      </c>
      <c r="AR174" s="16" t="s">
        <v>595</v>
      </c>
      <c r="AT174" s="16" t="s">
        <v>135</v>
      </c>
      <c r="AU174" s="16" t="s">
        <v>84</v>
      </c>
      <c r="AY174" s="16" t="s">
        <v>132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6" t="s">
        <v>82</v>
      </c>
      <c r="BK174" s="184">
        <f>ROUND(I174*H174,2)</f>
        <v>0</v>
      </c>
      <c r="BL174" s="16" t="s">
        <v>595</v>
      </c>
      <c r="BM174" s="16" t="s">
        <v>779</v>
      </c>
    </row>
    <row r="175" spans="2:65" s="1" customFormat="1" ht="11.25">
      <c r="B175" s="33"/>
      <c r="C175" s="34"/>
      <c r="D175" s="185" t="s">
        <v>142</v>
      </c>
      <c r="E175" s="34"/>
      <c r="F175" s="186" t="s">
        <v>780</v>
      </c>
      <c r="G175" s="34"/>
      <c r="H175" s="34"/>
      <c r="I175" s="102"/>
      <c r="J175" s="34"/>
      <c r="K175" s="34"/>
      <c r="L175" s="37"/>
      <c r="M175" s="187"/>
      <c r="N175" s="59"/>
      <c r="O175" s="59"/>
      <c r="P175" s="59"/>
      <c r="Q175" s="59"/>
      <c r="R175" s="59"/>
      <c r="S175" s="59"/>
      <c r="T175" s="60"/>
      <c r="AT175" s="16" t="s">
        <v>142</v>
      </c>
      <c r="AU175" s="16" t="s">
        <v>84</v>
      </c>
    </row>
    <row r="176" spans="2:65" s="11" customFormat="1" ht="11.25">
      <c r="B176" s="188"/>
      <c r="C176" s="189"/>
      <c r="D176" s="185" t="s">
        <v>144</v>
      </c>
      <c r="E176" s="190" t="s">
        <v>28</v>
      </c>
      <c r="F176" s="191" t="s">
        <v>781</v>
      </c>
      <c r="G176" s="189"/>
      <c r="H176" s="190" t="s">
        <v>28</v>
      </c>
      <c r="I176" s="192"/>
      <c r="J176" s="189"/>
      <c r="K176" s="189"/>
      <c r="L176" s="193"/>
      <c r="M176" s="194"/>
      <c r="N176" s="195"/>
      <c r="O176" s="195"/>
      <c r="P176" s="195"/>
      <c r="Q176" s="195"/>
      <c r="R176" s="195"/>
      <c r="S176" s="195"/>
      <c r="T176" s="196"/>
      <c r="AT176" s="197" t="s">
        <v>144</v>
      </c>
      <c r="AU176" s="197" t="s">
        <v>84</v>
      </c>
      <c r="AV176" s="11" t="s">
        <v>82</v>
      </c>
      <c r="AW176" s="11" t="s">
        <v>35</v>
      </c>
      <c r="AX176" s="11" t="s">
        <v>74</v>
      </c>
      <c r="AY176" s="197" t="s">
        <v>132</v>
      </c>
    </row>
    <row r="177" spans="2:65" s="12" customFormat="1" ht="11.25">
      <c r="B177" s="198"/>
      <c r="C177" s="199"/>
      <c r="D177" s="185" t="s">
        <v>144</v>
      </c>
      <c r="E177" s="200" t="s">
        <v>28</v>
      </c>
      <c r="F177" s="201" t="s">
        <v>84</v>
      </c>
      <c r="G177" s="199"/>
      <c r="H177" s="202">
        <v>2</v>
      </c>
      <c r="I177" s="203"/>
      <c r="J177" s="199"/>
      <c r="K177" s="199"/>
      <c r="L177" s="204"/>
      <c r="M177" s="205"/>
      <c r="N177" s="206"/>
      <c r="O177" s="206"/>
      <c r="P177" s="206"/>
      <c r="Q177" s="206"/>
      <c r="R177" s="206"/>
      <c r="S177" s="206"/>
      <c r="T177" s="207"/>
      <c r="AT177" s="208" t="s">
        <v>144</v>
      </c>
      <c r="AU177" s="208" t="s">
        <v>84</v>
      </c>
      <c r="AV177" s="12" t="s">
        <v>84</v>
      </c>
      <c r="AW177" s="12" t="s">
        <v>35</v>
      </c>
      <c r="AX177" s="12" t="s">
        <v>74</v>
      </c>
      <c r="AY177" s="208" t="s">
        <v>132</v>
      </c>
    </row>
    <row r="178" spans="2:65" s="11" customFormat="1" ht="11.25">
      <c r="B178" s="188"/>
      <c r="C178" s="189"/>
      <c r="D178" s="185" t="s">
        <v>144</v>
      </c>
      <c r="E178" s="190" t="s">
        <v>28</v>
      </c>
      <c r="F178" s="191" t="s">
        <v>768</v>
      </c>
      <c r="G178" s="189"/>
      <c r="H178" s="190" t="s">
        <v>28</v>
      </c>
      <c r="I178" s="192"/>
      <c r="J178" s="189"/>
      <c r="K178" s="189"/>
      <c r="L178" s="193"/>
      <c r="M178" s="194"/>
      <c r="N178" s="195"/>
      <c r="O178" s="195"/>
      <c r="P178" s="195"/>
      <c r="Q178" s="195"/>
      <c r="R178" s="195"/>
      <c r="S178" s="195"/>
      <c r="T178" s="196"/>
      <c r="AT178" s="197" t="s">
        <v>144</v>
      </c>
      <c r="AU178" s="197" t="s">
        <v>84</v>
      </c>
      <c r="AV178" s="11" t="s">
        <v>82</v>
      </c>
      <c r="AW178" s="11" t="s">
        <v>35</v>
      </c>
      <c r="AX178" s="11" t="s">
        <v>74</v>
      </c>
      <c r="AY178" s="197" t="s">
        <v>132</v>
      </c>
    </row>
    <row r="179" spans="2:65" s="12" customFormat="1" ht="11.25">
      <c r="B179" s="198"/>
      <c r="C179" s="199"/>
      <c r="D179" s="185" t="s">
        <v>144</v>
      </c>
      <c r="E179" s="200" t="s">
        <v>28</v>
      </c>
      <c r="F179" s="201" t="s">
        <v>84</v>
      </c>
      <c r="G179" s="199"/>
      <c r="H179" s="202">
        <v>2</v>
      </c>
      <c r="I179" s="203"/>
      <c r="J179" s="199"/>
      <c r="K179" s="199"/>
      <c r="L179" s="204"/>
      <c r="M179" s="205"/>
      <c r="N179" s="206"/>
      <c r="O179" s="206"/>
      <c r="P179" s="206"/>
      <c r="Q179" s="206"/>
      <c r="R179" s="206"/>
      <c r="S179" s="206"/>
      <c r="T179" s="207"/>
      <c r="AT179" s="208" t="s">
        <v>144</v>
      </c>
      <c r="AU179" s="208" t="s">
        <v>84</v>
      </c>
      <c r="AV179" s="12" t="s">
        <v>84</v>
      </c>
      <c r="AW179" s="12" t="s">
        <v>35</v>
      </c>
      <c r="AX179" s="12" t="s">
        <v>74</v>
      </c>
      <c r="AY179" s="208" t="s">
        <v>132</v>
      </c>
    </row>
    <row r="180" spans="2:65" s="13" customFormat="1" ht="11.25">
      <c r="B180" s="209"/>
      <c r="C180" s="210"/>
      <c r="D180" s="185" t="s">
        <v>144</v>
      </c>
      <c r="E180" s="211" t="s">
        <v>28</v>
      </c>
      <c r="F180" s="212" t="s">
        <v>150</v>
      </c>
      <c r="G180" s="210"/>
      <c r="H180" s="213">
        <v>4</v>
      </c>
      <c r="I180" s="214"/>
      <c r="J180" s="210"/>
      <c r="K180" s="210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144</v>
      </c>
      <c r="AU180" s="219" t="s">
        <v>84</v>
      </c>
      <c r="AV180" s="13" t="s">
        <v>140</v>
      </c>
      <c r="AW180" s="13" t="s">
        <v>35</v>
      </c>
      <c r="AX180" s="13" t="s">
        <v>82</v>
      </c>
      <c r="AY180" s="219" t="s">
        <v>132</v>
      </c>
    </row>
    <row r="181" spans="2:65" s="1" customFormat="1" ht="16.5" customHeight="1">
      <c r="B181" s="33"/>
      <c r="C181" s="173" t="s">
        <v>378</v>
      </c>
      <c r="D181" s="173" t="s">
        <v>135</v>
      </c>
      <c r="E181" s="174" t="s">
        <v>782</v>
      </c>
      <c r="F181" s="175" t="s">
        <v>783</v>
      </c>
      <c r="G181" s="176" t="s">
        <v>784</v>
      </c>
      <c r="H181" s="177">
        <v>4</v>
      </c>
      <c r="I181" s="178"/>
      <c r="J181" s="179">
        <f>ROUND(I181*H181,2)</f>
        <v>0</v>
      </c>
      <c r="K181" s="175" t="s">
        <v>139</v>
      </c>
      <c r="L181" s="37"/>
      <c r="M181" s="180" t="s">
        <v>28</v>
      </c>
      <c r="N181" s="181" t="s">
        <v>45</v>
      </c>
      <c r="O181" s="59"/>
      <c r="P181" s="182">
        <f>O181*H181</f>
        <v>0</v>
      </c>
      <c r="Q181" s="182">
        <v>2.5000000000000001E-4</v>
      </c>
      <c r="R181" s="182">
        <f>Q181*H181</f>
        <v>1E-3</v>
      </c>
      <c r="S181" s="182">
        <v>0</v>
      </c>
      <c r="T181" s="183">
        <f>S181*H181</f>
        <v>0</v>
      </c>
      <c r="AR181" s="16" t="s">
        <v>595</v>
      </c>
      <c r="AT181" s="16" t="s">
        <v>135</v>
      </c>
      <c r="AU181" s="16" t="s">
        <v>84</v>
      </c>
      <c r="AY181" s="16" t="s">
        <v>132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6" t="s">
        <v>82</v>
      </c>
      <c r="BK181" s="184">
        <f>ROUND(I181*H181,2)</f>
        <v>0</v>
      </c>
      <c r="BL181" s="16" t="s">
        <v>595</v>
      </c>
      <c r="BM181" s="16" t="s">
        <v>785</v>
      </c>
    </row>
    <row r="182" spans="2:65" s="1" customFormat="1" ht="11.25">
      <c r="B182" s="33"/>
      <c r="C182" s="34"/>
      <c r="D182" s="185" t="s">
        <v>142</v>
      </c>
      <c r="E182" s="34"/>
      <c r="F182" s="186" t="s">
        <v>786</v>
      </c>
      <c r="G182" s="34"/>
      <c r="H182" s="34"/>
      <c r="I182" s="102"/>
      <c r="J182" s="34"/>
      <c r="K182" s="34"/>
      <c r="L182" s="37"/>
      <c r="M182" s="187"/>
      <c r="N182" s="59"/>
      <c r="O182" s="59"/>
      <c r="P182" s="59"/>
      <c r="Q182" s="59"/>
      <c r="R182" s="59"/>
      <c r="S182" s="59"/>
      <c r="T182" s="60"/>
      <c r="AT182" s="16" t="s">
        <v>142</v>
      </c>
      <c r="AU182" s="16" t="s">
        <v>84</v>
      </c>
    </row>
    <row r="183" spans="2:65" s="11" customFormat="1" ht="11.25">
      <c r="B183" s="188"/>
      <c r="C183" s="189"/>
      <c r="D183" s="185" t="s">
        <v>144</v>
      </c>
      <c r="E183" s="190" t="s">
        <v>28</v>
      </c>
      <c r="F183" s="191" t="s">
        <v>781</v>
      </c>
      <c r="G183" s="189"/>
      <c r="H183" s="190" t="s">
        <v>28</v>
      </c>
      <c r="I183" s="192"/>
      <c r="J183" s="189"/>
      <c r="K183" s="189"/>
      <c r="L183" s="193"/>
      <c r="M183" s="194"/>
      <c r="N183" s="195"/>
      <c r="O183" s="195"/>
      <c r="P183" s="195"/>
      <c r="Q183" s="195"/>
      <c r="R183" s="195"/>
      <c r="S183" s="195"/>
      <c r="T183" s="196"/>
      <c r="AT183" s="197" t="s">
        <v>144</v>
      </c>
      <c r="AU183" s="197" t="s">
        <v>84</v>
      </c>
      <c r="AV183" s="11" t="s">
        <v>82</v>
      </c>
      <c r="AW183" s="11" t="s">
        <v>35</v>
      </c>
      <c r="AX183" s="11" t="s">
        <v>74</v>
      </c>
      <c r="AY183" s="197" t="s">
        <v>132</v>
      </c>
    </row>
    <row r="184" spans="2:65" s="12" customFormat="1" ht="11.25">
      <c r="B184" s="198"/>
      <c r="C184" s="199"/>
      <c r="D184" s="185" t="s">
        <v>144</v>
      </c>
      <c r="E184" s="200" t="s">
        <v>28</v>
      </c>
      <c r="F184" s="201" t="s">
        <v>84</v>
      </c>
      <c r="G184" s="199"/>
      <c r="H184" s="202">
        <v>2</v>
      </c>
      <c r="I184" s="203"/>
      <c r="J184" s="199"/>
      <c r="K184" s="199"/>
      <c r="L184" s="204"/>
      <c r="M184" s="205"/>
      <c r="N184" s="206"/>
      <c r="O184" s="206"/>
      <c r="P184" s="206"/>
      <c r="Q184" s="206"/>
      <c r="R184" s="206"/>
      <c r="S184" s="206"/>
      <c r="T184" s="207"/>
      <c r="AT184" s="208" t="s">
        <v>144</v>
      </c>
      <c r="AU184" s="208" t="s">
        <v>84</v>
      </c>
      <c r="AV184" s="12" t="s">
        <v>84</v>
      </c>
      <c r="AW184" s="12" t="s">
        <v>35</v>
      </c>
      <c r="AX184" s="12" t="s">
        <v>74</v>
      </c>
      <c r="AY184" s="208" t="s">
        <v>132</v>
      </c>
    </row>
    <row r="185" spans="2:65" s="11" customFormat="1" ht="11.25">
      <c r="B185" s="188"/>
      <c r="C185" s="189"/>
      <c r="D185" s="185" t="s">
        <v>144</v>
      </c>
      <c r="E185" s="190" t="s">
        <v>28</v>
      </c>
      <c r="F185" s="191" t="s">
        <v>768</v>
      </c>
      <c r="G185" s="189"/>
      <c r="H185" s="190" t="s">
        <v>28</v>
      </c>
      <c r="I185" s="192"/>
      <c r="J185" s="189"/>
      <c r="K185" s="189"/>
      <c r="L185" s="193"/>
      <c r="M185" s="194"/>
      <c r="N185" s="195"/>
      <c r="O185" s="195"/>
      <c r="P185" s="195"/>
      <c r="Q185" s="195"/>
      <c r="R185" s="195"/>
      <c r="S185" s="195"/>
      <c r="T185" s="196"/>
      <c r="AT185" s="197" t="s">
        <v>144</v>
      </c>
      <c r="AU185" s="197" t="s">
        <v>84</v>
      </c>
      <c r="AV185" s="11" t="s">
        <v>82</v>
      </c>
      <c r="AW185" s="11" t="s">
        <v>35</v>
      </c>
      <c r="AX185" s="11" t="s">
        <v>74</v>
      </c>
      <c r="AY185" s="197" t="s">
        <v>132</v>
      </c>
    </row>
    <row r="186" spans="2:65" s="12" customFormat="1" ht="11.25">
      <c r="B186" s="198"/>
      <c r="C186" s="199"/>
      <c r="D186" s="185" t="s">
        <v>144</v>
      </c>
      <c r="E186" s="200" t="s">
        <v>28</v>
      </c>
      <c r="F186" s="201" t="s">
        <v>84</v>
      </c>
      <c r="G186" s="199"/>
      <c r="H186" s="202">
        <v>2</v>
      </c>
      <c r="I186" s="203"/>
      <c r="J186" s="199"/>
      <c r="K186" s="199"/>
      <c r="L186" s="204"/>
      <c r="M186" s="205"/>
      <c r="N186" s="206"/>
      <c r="O186" s="206"/>
      <c r="P186" s="206"/>
      <c r="Q186" s="206"/>
      <c r="R186" s="206"/>
      <c r="S186" s="206"/>
      <c r="T186" s="207"/>
      <c r="AT186" s="208" t="s">
        <v>144</v>
      </c>
      <c r="AU186" s="208" t="s">
        <v>84</v>
      </c>
      <c r="AV186" s="12" t="s">
        <v>84</v>
      </c>
      <c r="AW186" s="12" t="s">
        <v>35</v>
      </c>
      <c r="AX186" s="12" t="s">
        <v>74</v>
      </c>
      <c r="AY186" s="208" t="s">
        <v>132</v>
      </c>
    </row>
    <row r="187" spans="2:65" s="13" customFormat="1" ht="11.25">
      <c r="B187" s="209"/>
      <c r="C187" s="210"/>
      <c r="D187" s="185" t="s">
        <v>144</v>
      </c>
      <c r="E187" s="211" t="s">
        <v>28</v>
      </c>
      <c r="F187" s="212" t="s">
        <v>150</v>
      </c>
      <c r="G187" s="210"/>
      <c r="H187" s="213">
        <v>4</v>
      </c>
      <c r="I187" s="214"/>
      <c r="J187" s="210"/>
      <c r="K187" s="210"/>
      <c r="L187" s="215"/>
      <c r="M187" s="216"/>
      <c r="N187" s="217"/>
      <c r="O187" s="217"/>
      <c r="P187" s="217"/>
      <c r="Q187" s="217"/>
      <c r="R187" s="217"/>
      <c r="S187" s="217"/>
      <c r="T187" s="218"/>
      <c r="AT187" s="219" t="s">
        <v>144</v>
      </c>
      <c r="AU187" s="219" t="s">
        <v>84</v>
      </c>
      <c r="AV187" s="13" t="s">
        <v>140</v>
      </c>
      <c r="AW187" s="13" t="s">
        <v>35</v>
      </c>
      <c r="AX187" s="13" t="s">
        <v>82</v>
      </c>
      <c r="AY187" s="219" t="s">
        <v>132</v>
      </c>
    </row>
    <row r="188" spans="2:65" s="1" customFormat="1" ht="16.5" customHeight="1">
      <c r="B188" s="33"/>
      <c r="C188" s="173" t="s">
        <v>387</v>
      </c>
      <c r="D188" s="173" t="s">
        <v>135</v>
      </c>
      <c r="E188" s="174" t="s">
        <v>787</v>
      </c>
      <c r="F188" s="175" t="s">
        <v>788</v>
      </c>
      <c r="G188" s="176" t="s">
        <v>356</v>
      </c>
      <c r="H188" s="177">
        <v>2.8000000000000001E-2</v>
      </c>
      <c r="I188" s="178"/>
      <c r="J188" s="179">
        <f>ROUND(I188*H188,2)</f>
        <v>0</v>
      </c>
      <c r="K188" s="175" t="s">
        <v>139</v>
      </c>
      <c r="L188" s="37"/>
      <c r="M188" s="180" t="s">
        <v>28</v>
      </c>
      <c r="N188" s="181" t="s">
        <v>45</v>
      </c>
      <c r="O188" s="59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AR188" s="16" t="s">
        <v>595</v>
      </c>
      <c r="AT188" s="16" t="s">
        <v>135</v>
      </c>
      <c r="AU188" s="16" t="s">
        <v>84</v>
      </c>
      <c r="AY188" s="16" t="s">
        <v>132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6" t="s">
        <v>82</v>
      </c>
      <c r="BK188" s="184">
        <f>ROUND(I188*H188,2)</f>
        <v>0</v>
      </c>
      <c r="BL188" s="16" t="s">
        <v>595</v>
      </c>
      <c r="BM188" s="16" t="s">
        <v>789</v>
      </c>
    </row>
    <row r="189" spans="2:65" s="1" customFormat="1" ht="19.5">
      <c r="B189" s="33"/>
      <c r="C189" s="34"/>
      <c r="D189" s="185" t="s">
        <v>142</v>
      </c>
      <c r="E189" s="34"/>
      <c r="F189" s="186" t="s">
        <v>790</v>
      </c>
      <c r="G189" s="34"/>
      <c r="H189" s="34"/>
      <c r="I189" s="102"/>
      <c r="J189" s="34"/>
      <c r="K189" s="34"/>
      <c r="L189" s="37"/>
      <c r="M189" s="241"/>
      <c r="N189" s="242"/>
      <c r="O189" s="242"/>
      <c r="P189" s="242"/>
      <c r="Q189" s="242"/>
      <c r="R189" s="242"/>
      <c r="S189" s="242"/>
      <c r="T189" s="243"/>
      <c r="AT189" s="16" t="s">
        <v>142</v>
      </c>
      <c r="AU189" s="16" t="s">
        <v>84</v>
      </c>
    </row>
    <row r="190" spans="2:65" s="1" customFormat="1" ht="6.95" customHeight="1">
      <c r="B190" s="45"/>
      <c r="C190" s="46"/>
      <c r="D190" s="46"/>
      <c r="E190" s="46"/>
      <c r="F190" s="46"/>
      <c r="G190" s="46"/>
      <c r="H190" s="46"/>
      <c r="I190" s="124"/>
      <c r="J190" s="46"/>
      <c r="K190" s="46"/>
      <c r="L190" s="37"/>
    </row>
  </sheetData>
  <sheetProtection algorithmName="SHA-512" hashValue="IQ5WAKzK6s3c9S/I+revCdwCLymKmnjY6eMOFWtLombWo7s3WSZRyaPSg6zEJfwIAoawNUziz7zDQ66gTkSioA==" saltValue="lncn/y6VQNLQ/J0meIN7CtFdV0RE8Ju8keB0+0eOq7ejB3Cmn2SVAmN7gYUi9bMrQzv07WBpGJUWEQQvS24RuA==" spinCount="100000" sheet="1" objects="1" scenarios="1" formatColumns="0" formatRows="0" autoFilter="0"/>
  <autoFilter ref="C85:K189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8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6" t="s">
        <v>90</v>
      </c>
    </row>
    <row r="3" spans="2:46" ht="6.95" hidden="1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84</v>
      </c>
    </row>
    <row r="4" spans="2:46" ht="24.95" hidden="1" customHeight="1">
      <c r="B4" s="19"/>
      <c r="D4" s="100" t="s">
        <v>96</v>
      </c>
      <c r="L4" s="19"/>
      <c r="M4" s="23" t="s">
        <v>10</v>
      </c>
      <c r="AT4" s="16" t="s">
        <v>4</v>
      </c>
    </row>
    <row r="5" spans="2:46" ht="6.95" hidden="1" customHeight="1">
      <c r="B5" s="19"/>
      <c r="L5" s="19"/>
    </row>
    <row r="6" spans="2:46" ht="12" hidden="1" customHeight="1">
      <c r="B6" s="19"/>
      <c r="D6" s="101" t="s">
        <v>16</v>
      </c>
      <c r="L6" s="19"/>
    </row>
    <row r="7" spans="2:46" ht="16.5" hidden="1" customHeight="1">
      <c r="B7" s="19"/>
      <c r="E7" s="286" t="str">
        <f>'Rekapitulace stavby'!K6</f>
        <v>Rekonstrukce a modernizace učeben ZŠ KV - 1.máje,  KV - Stavební část</v>
      </c>
      <c r="F7" s="287"/>
      <c r="G7" s="287"/>
      <c r="H7" s="287"/>
      <c r="L7" s="19"/>
    </row>
    <row r="8" spans="2:46" s="1" customFormat="1" ht="12" hidden="1" customHeight="1">
      <c r="B8" s="37"/>
      <c r="D8" s="101" t="s">
        <v>97</v>
      </c>
      <c r="I8" s="102"/>
      <c r="L8" s="37"/>
    </row>
    <row r="9" spans="2:46" s="1" customFormat="1" ht="36.950000000000003" hidden="1" customHeight="1">
      <c r="B9" s="37"/>
      <c r="E9" s="288" t="s">
        <v>791</v>
      </c>
      <c r="F9" s="289"/>
      <c r="G9" s="289"/>
      <c r="H9" s="289"/>
      <c r="I9" s="102"/>
      <c r="L9" s="37"/>
    </row>
    <row r="10" spans="2:46" s="1" customFormat="1" ht="11.25" hidden="1">
      <c r="B10" s="37"/>
      <c r="I10" s="102"/>
      <c r="L10" s="37"/>
    </row>
    <row r="11" spans="2:46" s="1" customFormat="1" ht="12" hidden="1" customHeight="1">
      <c r="B11" s="37"/>
      <c r="D11" s="101" t="s">
        <v>18</v>
      </c>
      <c r="F11" s="16" t="s">
        <v>19</v>
      </c>
      <c r="I11" s="103" t="s">
        <v>20</v>
      </c>
      <c r="J11" s="16" t="s">
        <v>21</v>
      </c>
      <c r="L11" s="37"/>
    </row>
    <row r="12" spans="2:46" s="1" customFormat="1" ht="12" hidden="1" customHeight="1">
      <c r="B12" s="37"/>
      <c r="D12" s="101" t="s">
        <v>22</v>
      </c>
      <c r="F12" s="16" t="s">
        <v>23</v>
      </c>
      <c r="I12" s="103" t="s">
        <v>24</v>
      </c>
      <c r="J12" s="104" t="str">
        <f>'Rekapitulace stavby'!AN8</f>
        <v>4. 6. 2019</v>
      </c>
      <c r="L12" s="37"/>
    </row>
    <row r="13" spans="2:46" s="1" customFormat="1" ht="10.9" hidden="1" customHeight="1">
      <c r="B13" s="37"/>
      <c r="I13" s="102"/>
      <c r="L13" s="37"/>
    </row>
    <row r="14" spans="2:46" s="1" customFormat="1" ht="12" hidden="1" customHeight="1">
      <c r="B14" s="37"/>
      <c r="D14" s="101" t="s">
        <v>26</v>
      </c>
      <c r="I14" s="103" t="s">
        <v>27</v>
      </c>
      <c r="J14" s="16" t="s">
        <v>28</v>
      </c>
      <c r="L14" s="37"/>
    </row>
    <row r="15" spans="2:46" s="1" customFormat="1" ht="18" hidden="1" customHeight="1">
      <c r="B15" s="37"/>
      <c r="E15" s="16" t="s">
        <v>29</v>
      </c>
      <c r="I15" s="103" t="s">
        <v>30</v>
      </c>
      <c r="J15" s="16" t="s">
        <v>28</v>
      </c>
      <c r="L15" s="37"/>
    </row>
    <row r="16" spans="2:46" s="1" customFormat="1" ht="6.95" hidden="1" customHeight="1">
      <c r="B16" s="37"/>
      <c r="I16" s="102"/>
      <c r="L16" s="37"/>
    </row>
    <row r="17" spans="2:12" s="1" customFormat="1" ht="12" hidden="1" customHeight="1">
      <c r="B17" s="37"/>
      <c r="D17" s="101" t="s">
        <v>31</v>
      </c>
      <c r="I17" s="103" t="s">
        <v>27</v>
      </c>
      <c r="J17" s="29" t="str">
        <f>'Rekapitulace stavby'!AN13</f>
        <v>Vyplň údaj</v>
      </c>
      <c r="L17" s="37"/>
    </row>
    <row r="18" spans="2:12" s="1" customFormat="1" ht="18" hidden="1" customHeight="1">
      <c r="B18" s="37"/>
      <c r="E18" s="290" t="str">
        <f>'Rekapitulace stavby'!E14</f>
        <v>Vyplň údaj</v>
      </c>
      <c r="F18" s="291"/>
      <c r="G18" s="291"/>
      <c r="H18" s="291"/>
      <c r="I18" s="103" t="s">
        <v>30</v>
      </c>
      <c r="J18" s="29" t="str">
        <f>'Rekapitulace stavby'!AN14</f>
        <v>Vyplň údaj</v>
      </c>
      <c r="L18" s="37"/>
    </row>
    <row r="19" spans="2:12" s="1" customFormat="1" ht="6.95" hidden="1" customHeight="1">
      <c r="B19" s="37"/>
      <c r="I19" s="102"/>
      <c r="L19" s="37"/>
    </row>
    <row r="20" spans="2:12" s="1" customFormat="1" ht="12" hidden="1" customHeight="1">
      <c r="B20" s="37"/>
      <c r="D20" s="101" t="s">
        <v>33</v>
      </c>
      <c r="I20" s="103" t="s">
        <v>27</v>
      </c>
      <c r="J20" s="16" t="s">
        <v>28</v>
      </c>
      <c r="L20" s="37"/>
    </row>
    <row r="21" spans="2:12" s="1" customFormat="1" ht="18" hidden="1" customHeight="1">
      <c r="B21" s="37"/>
      <c r="E21" s="16" t="s">
        <v>34</v>
      </c>
      <c r="I21" s="103" t="s">
        <v>30</v>
      </c>
      <c r="J21" s="16" t="s">
        <v>28</v>
      </c>
      <c r="L21" s="37"/>
    </row>
    <row r="22" spans="2:12" s="1" customFormat="1" ht="6.95" hidden="1" customHeight="1">
      <c r="B22" s="37"/>
      <c r="I22" s="102"/>
      <c r="L22" s="37"/>
    </row>
    <row r="23" spans="2:12" s="1" customFormat="1" ht="12" hidden="1" customHeight="1">
      <c r="B23" s="37"/>
      <c r="D23" s="101" t="s">
        <v>36</v>
      </c>
      <c r="I23" s="103" t="s">
        <v>27</v>
      </c>
      <c r="J23" s="16" t="s">
        <v>28</v>
      </c>
      <c r="L23" s="37"/>
    </row>
    <row r="24" spans="2:12" s="1" customFormat="1" ht="18" hidden="1" customHeight="1">
      <c r="B24" s="37"/>
      <c r="E24" s="16" t="s">
        <v>37</v>
      </c>
      <c r="I24" s="103" t="s">
        <v>30</v>
      </c>
      <c r="J24" s="16" t="s">
        <v>28</v>
      </c>
      <c r="L24" s="37"/>
    </row>
    <row r="25" spans="2:12" s="1" customFormat="1" ht="6.95" hidden="1" customHeight="1">
      <c r="B25" s="37"/>
      <c r="I25" s="102"/>
      <c r="L25" s="37"/>
    </row>
    <row r="26" spans="2:12" s="1" customFormat="1" ht="12" hidden="1" customHeight="1">
      <c r="B26" s="37"/>
      <c r="D26" s="101" t="s">
        <v>38</v>
      </c>
      <c r="I26" s="102"/>
      <c r="L26" s="37"/>
    </row>
    <row r="27" spans="2:12" s="6" customFormat="1" ht="16.5" hidden="1" customHeight="1">
      <c r="B27" s="105"/>
      <c r="E27" s="292" t="s">
        <v>28</v>
      </c>
      <c r="F27" s="292"/>
      <c r="G27" s="292"/>
      <c r="H27" s="292"/>
      <c r="I27" s="106"/>
      <c r="L27" s="105"/>
    </row>
    <row r="28" spans="2:12" s="1" customFormat="1" ht="6.95" hidden="1" customHeight="1">
      <c r="B28" s="37"/>
      <c r="I28" s="102"/>
      <c r="L28" s="37"/>
    </row>
    <row r="29" spans="2:12" s="1" customFormat="1" ht="6.95" hidden="1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hidden="1" customHeight="1">
      <c r="B30" s="37"/>
      <c r="D30" s="108" t="s">
        <v>40</v>
      </c>
      <c r="I30" s="102"/>
      <c r="J30" s="109">
        <f>ROUND(J80, 2)</f>
        <v>0</v>
      </c>
      <c r="L30" s="37"/>
    </row>
    <row r="31" spans="2:12" s="1" customFormat="1" ht="6.95" hidden="1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5" hidden="1" customHeight="1">
      <c r="B32" s="37"/>
      <c r="F32" s="110" t="s">
        <v>42</v>
      </c>
      <c r="I32" s="111" t="s">
        <v>41</v>
      </c>
      <c r="J32" s="110" t="s">
        <v>43</v>
      </c>
      <c r="L32" s="37"/>
    </row>
    <row r="33" spans="2:12" s="1" customFormat="1" ht="14.45" hidden="1" customHeight="1">
      <c r="B33" s="37"/>
      <c r="D33" s="101" t="s">
        <v>44</v>
      </c>
      <c r="E33" s="101" t="s">
        <v>45</v>
      </c>
      <c r="F33" s="112">
        <f>ROUND((SUM(BE80:BE83)),  2)</f>
        <v>0</v>
      </c>
      <c r="I33" s="113">
        <v>0.21</v>
      </c>
      <c r="J33" s="112">
        <f>ROUND(((SUM(BE80:BE83))*I33),  2)</f>
        <v>0</v>
      </c>
      <c r="L33" s="37"/>
    </row>
    <row r="34" spans="2:12" s="1" customFormat="1" ht="14.45" hidden="1" customHeight="1">
      <c r="B34" s="37"/>
      <c r="E34" s="101" t="s">
        <v>46</v>
      </c>
      <c r="F34" s="112">
        <f>ROUND((SUM(BF80:BF83)),  2)</f>
        <v>0</v>
      </c>
      <c r="I34" s="113">
        <v>0.15</v>
      </c>
      <c r="J34" s="112">
        <f>ROUND(((SUM(BF80:BF83))*I34),  2)</f>
        <v>0</v>
      </c>
      <c r="L34" s="37"/>
    </row>
    <row r="35" spans="2:12" s="1" customFormat="1" ht="14.45" hidden="1" customHeight="1">
      <c r="B35" s="37"/>
      <c r="E35" s="101" t="s">
        <v>47</v>
      </c>
      <c r="F35" s="112">
        <f>ROUND((SUM(BG80:BG83)),  2)</f>
        <v>0</v>
      </c>
      <c r="I35" s="113">
        <v>0.21</v>
      </c>
      <c r="J35" s="112">
        <f>0</f>
        <v>0</v>
      </c>
      <c r="L35" s="37"/>
    </row>
    <row r="36" spans="2:12" s="1" customFormat="1" ht="14.45" hidden="1" customHeight="1">
      <c r="B36" s="37"/>
      <c r="E36" s="101" t="s">
        <v>48</v>
      </c>
      <c r="F36" s="112">
        <f>ROUND((SUM(BH80:BH83)),  2)</f>
        <v>0</v>
      </c>
      <c r="I36" s="113">
        <v>0.15</v>
      </c>
      <c r="J36" s="112">
        <f>0</f>
        <v>0</v>
      </c>
      <c r="L36" s="37"/>
    </row>
    <row r="37" spans="2:12" s="1" customFormat="1" ht="14.45" hidden="1" customHeight="1">
      <c r="B37" s="37"/>
      <c r="E37" s="101" t="s">
        <v>49</v>
      </c>
      <c r="F37" s="112">
        <f>ROUND((SUM(BI80:BI83)),  2)</f>
        <v>0</v>
      </c>
      <c r="I37" s="113">
        <v>0</v>
      </c>
      <c r="J37" s="112">
        <f>0</f>
        <v>0</v>
      </c>
      <c r="L37" s="37"/>
    </row>
    <row r="38" spans="2:12" s="1" customFormat="1" ht="6.95" hidden="1" customHeight="1">
      <c r="B38" s="37"/>
      <c r="I38" s="102"/>
      <c r="L38" s="37"/>
    </row>
    <row r="39" spans="2:12" s="1" customFormat="1" ht="25.35" hidden="1" customHeight="1">
      <c r="B39" s="37"/>
      <c r="C39" s="114"/>
      <c r="D39" s="115" t="s">
        <v>50</v>
      </c>
      <c r="E39" s="116"/>
      <c r="F39" s="116"/>
      <c r="G39" s="117" t="s">
        <v>51</v>
      </c>
      <c r="H39" s="118" t="s">
        <v>52</v>
      </c>
      <c r="I39" s="119"/>
      <c r="J39" s="120">
        <f>SUM(J30:J37)</f>
        <v>0</v>
      </c>
      <c r="K39" s="121"/>
      <c r="L39" s="37"/>
    </row>
    <row r="40" spans="2:12" s="1" customFormat="1" ht="14.45" hidden="1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1" spans="2:12" ht="11.25" hidden="1"/>
    <row r="42" spans="2:12" ht="11.25" hidden="1"/>
    <row r="43" spans="2:12" ht="11.25" hidden="1"/>
    <row r="44" spans="2:12" s="1" customFormat="1" ht="6.95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5" customHeight="1">
      <c r="B45" s="33"/>
      <c r="C45" s="22" t="s">
        <v>99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3" t="str">
        <f>E7</f>
        <v>Rekonstrukce a modernizace učeben ZŠ KV - 1.máje,  KV - Stavební část</v>
      </c>
      <c r="F48" s="294"/>
      <c r="G48" s="294"/>
      <c r="H48" s="294"/>
      <c r="I48" s="102"/>
      <c r="J48" s="34"/>
      <c r="K48" s="34"/>
      <c r="L48" s="37"/>
    </row>
    <row r="49" spans="2:47" s="1" customFormat="1" ht="12" customHeight="1">
      <c r="B49" s="33"/>
      <c r="C49" s="28" t="s">
        <v>97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66" t="str">
        <f>E9</f>
        <v>C - Silnoproud</v>
      </c>
      <c r="F50" s="265"/>
      <c r="G50" s="265"/>
      <c r="H50" s="265"/>
      <c r="I50" s="102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Karlovy Vary</v>
      </c>
      <c r="G52" s="34"/>
      <c r="H52" s="34"/>
      <c r="I52" s="103" t="s">
        <v>24</v>
      </c>
      <c r="J52" s="54" t="str">
        <f>IF(J12="","",J12)</f>
        <v>4. 6. 2019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24.95" customHeight="1">
      <c r="B54" s="33"/>
      <c r="C54" s="28" t="s">
        <v>26</v>
      </c>
      <c r="D54" s="34"/>
      <c r="E54" s="34"/>
      <c r="F54" s="26" t="str">
        <f>E15</f>
        <v>Statutární město Karlovy Vary</v>
      </c>
      <c r="G54" s="34"/>
      <c r="H54" s="34"/>
      <c r="I54" s="103" t="s">
        <v>33</v>
      </c>
      <c r="J54" s="31" t="str">
        <f>E21</f>
        <v>BPO spol. s r.o.,Lidická 1239,36317 OSTROV</v>
      </c>
      <c r="K54" s="34"/>
      <c r="L54" s="37"/>
    </row>
    <row r="55" spans="2:47" s="1" customFormat="1" ht="13.7" customHeight="1">
      <c r="B55" s="33"/>
      <c r="C55" s="28" t="s">
        <v>31</v>
      </c>
      <c r="D55" s="34"/>
      <c r="E55" s="34"/>
      <c r="F55" s="26" t="str">
        <f>IF(E18="","",E18)</f>
        <v>Vyplň údaj</v>
      </c>
      <c r="G55" s="34"/>
      <c r="H55" s="34"/>
      <c r="I55" s="103" t="s">
        <v>36</v>
      </c>
      <c r="J55" s="31" t="str">
        <f>E24</f>
        <v>Tomanová Ing.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100</v>
      </c>
      <c r="D57" s="129"/>
      <c r="E57" s="129"/>
      <c r="F57" s="129"/>
      <c r="G57" s="129"/>
      <c r="H57" s="129"/>
      <c r="I57" s="130"/>
      <c r="J57" s="131" t="s">
        <v>101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" customHeight="1">
      <c r="B59" s="33"/>
      <c r="C59" s="132" t="s">
        <v>72</v>
      </c>
      <c r="D59" s="34"/>
      <c r="E59" s="34"/>
      <c r="F59" s="34"/>
      <c r="G59" s="34"/>
      <c r="H59" s="34"/>
      <c r="I59" s="102"/>
      <c r="J59" s="72">
        <f>J80</f>
        <v>0</v>
      </c>
      <c r="K59" s="34"/>
      <c r="L59" s="37"/>
      <c r="AU59" s="16" t="s">
        <v>102</v>
      </c>
    </row>
    <row r="60" spans="2:47" s="7" customFormat="1" ht="24.95" customHeight="1">
      <c r="B60" s="133"/>
      <c r="C60" s="134"/>
      <c r="D60" s="135" t="s">
        <v>792</v>
      </c>
      <c r="E60" s="136"/>
      <c r="F60" s="136"/>
      <c r="G60" s="136"/>
      <c r="H60" s="136"/>
      <c r="I60" s="137"/>
      <c r="J60" s="138">
        <f>J81</f>
        <v>0</v>
      </c>
      <c r="K60" s="134"/>
      <c r="L60" s="139"/>
    </row>
    <row r="61" spans="2:47" s="1" customFormat="1" ht="21.75" customHeight="1">
      <c r="B61" s="33"/>
      <c r="C61" s="34"/>
      <c r="D61" s="34"/>
      <c r="E61" s="34"/>
      <c r="F61" s="34"/>
      <c r="G61" s="34"/>
      <c r="H61" s="34"/>
      <c r="I61" s="102"/>
      <c r="J61" s="34"/>
      <c r="K61" s="34"/>
      <c r="L61" s="37"/>
    </row>
    <row r="62" spans="2:47" s="1" customFormat="1" ht="6.95" customHeight="1">
      <c r="B62" s="45"/>
      <c r="C62" s="46"/>
      <c r="D62" s="46"/>
      <c r="E62" s="46"/>
      <c r="F62" s="46"/>
      <c r="G62" s="46"/>
      <c r="H62" s="46"/>
      <c r="I62" s="124"/>
      <c r="J62" s="46"/>
      <c r="K62" s="46"/>
      <c r="L62" s="37"/>
    </row>
    <row r="66" spans="2:63" s="1" customFormat="1" ht="6.95" customHeight="1">
      <c r="B66" s="47"/>
      <c r="C66" s="48"/>
      <c r="D66" s="48"/>
      <c r="E66" s="48"/>
      <c r="F66" s="48"/>
      <c r="G66" s="48"/>
      <c r="H66" s="48"/>
      <c r="I66" s="127"/>
      <c r="J66" s="48"/>
      <c r="K66" s="48"/>
      <c r="L66" s="37"/>
    </row>
    <row r="67" spans="2:63" s="1" customFormat="1" ht="24.95" customHeight="1">
      <c r="B67" s="33"/>
      <c r="C67" s="22" t="s">
        <v>117</v>
      </c>
      <c r="D67" s="34"/>
      <c r="E67" s="34"/>
      <c r="F67" s="34"/>
      <c r="G67" s="34"/>
      <c r="H67" s="34"/>
      <c r="I67" s="102"/>
      <c r="J67" s="34"/>
      <c r="K67" s="34"/>
      <c r="L67" s="37"/>
    </row>
    <row r="68" spans="2:63" s="1" customFormat="1" ht="6.95" customHeight="1">
      <c r="B68" s="33"/>
      <c r="C68" s="34"/>
      <c r="D68" s="34"/>
      <c r="E68" s="34"/>
      <c r="F68" s="34"/>
      <c r="G68" s="34"/>
      <c r="H68" s="34"/>
      <c r="I68" s="102"/>
      <c r="J68" s="34"/>
      <c r="K68" s="34"/>
      <c r="L68" s="37"/>
    </row>
    <row r="69" spans="2:63" s="1" customFormat="1" ht="12" customHeight="1">
      <c r="B69" s="33"/>
      <c r="C69" s="28" t="s">
        <v>16</v>
      </c>
      <c r="D69" s="34"/>
      <c r="E69" s="34"/>
      <c r="F69" s="34"/>
      <c r="G69" s="34"/>
      <c r="H69" s="34"/>
      <c r="I69" s="102"/>
      <c r="J69" s="34"/>
      <c r="K69" s="34"/>
      <c r="L69" s="37"/>
    </row>
    <row r="70" spans="2:63" s="1" customFormat="1" ht="16.5" customHeight="1">
      <c r="B70" s="33"/>
      <c r="C70" s="34"/>
      <c r="D70" s="34"/>
      <c r="E70" s="293" t="str">
        <f>E7</f>
        <v>Rekonstrukce a modernizace učeben ZŠ KV - 1.máje,  KV - Stavební část</v>
      </c>
      <c r="F70" s="294"/>
      <c r="G70" s="294"/>
      <c r="H70" s="294"/>
      <c r="I70" s="102"/>
      <c r="J70" s="34"/>
      <c r="K70" s="34"/>
      <c r="L70" s="37"/>
    </row>
    <row r="71" spans="2:63" s="1" customFormat="1" ht="12" customHeight="1">
      <c r="B71" s="33"/>
      <c r="C71" s="28" t="s">
        <v>97</v>
      </c>
      <c r="D71" s="34"/>
      <c r="E71" s="34"/>
      <c r="F71" s="34"/>
      <c r="G71" s="34"/>
      <c r="H71" s="34"/>
      <c r="I71" s="102"/>
      <c r="J71" s="34"/>
      <c r="K71" s="34"/>
      <c r="L71" s="37"/>
    </row>
    <row r="72" spans="2:63" s="1" customFormat="1" ht="16.5" customHeight="1">
      <c r="B72" s="33"/>
      <c r="C72" s="34"/>
      <c r="D72" s="34"/>
      <c r="E72" s="266" t="str">
        <f>E9</f>
        <v>C - Silnoproud</v>
      </c>
      <c r="F72" s="265"/>
      <c r="G72" s="265"/>
      <c r="H72" s="265"/>
      <c r="I72" s="102"/>
      <c r="J72" s="34"/>
      <c r="K72" s="34"/>
      <c r="L72" s="37"/>
    </row>
    <row r="73" spans="2:63" s="1" customFormat="1" ht="6.95" customHeight="1">
      <c r="B73" s="33"/>
      <c r="C73" s="34"/>
      <c r="D73" s="34"/>
      <c r="E73" s="34"/>
      <c r="F73" s="34"/>
      <c r="G73" s="34"/>
      <c r="H73" s="34"/>
      <c r="I73" s="102"/>
      <c r="J73" s="34"/>
      <c r="K73" s="34"/>
      <c r="L73" s="37"/>
    </row>
    <row r="74" spans="2:63" s="1" customFormat="1" ht="12" customHeight="1">
      <c r="B74" s="33"/>
      <c r="C74" s="28" t="s">
        <v>22</v>
      </c>
      <c r="D74" s="34"/>
      <c r="E74" s="34"/>
      <c r="F74" s="26" t="str">
        <f>F12</f>
        <v>Karlovy Vary</v>
      </c>
      <c r="G74" s="34"/>
      <c r="H74" s="34"/>
      <c r="I74" s="103" t="s">
        <v>24</v>
      </c>
      <c r="J74" s="54" t="str">
        <f>IF(J12="","",J12)</f>
        <v>4. 6. 2019</v>
      </c>
      <c r="K74" s="34"/>
      <c r="L74" s="37"/>
    </row>
    <row r="75" spans="2:63" s="1" customFormat="1" ht="6.95" customHeight="1">
      <c r="B75" s="33"/>
      <c r="C75" s="34"/>
      <c r="D75" s="34"/>
      <c r="E75" s="34"/>
      <c r="F75" s="34"/>
      <c r="G75" s="34"/>
      <c r="H75" s="34"/>
      <c r="I75" s="102"/>
      <c r="J75" s="34"/>
      <c r="K75" s="34"/>
      <c r="L75" s="37"/>
    </row>
    <row r="76" spans="2:63" s="1" customFormat="1" ht="24.95" customHeight="1">
      <c r="B76" s="33"/>
      <c r="C76" s="28" t="s">
        <v>26</v>
      </c>
      <c r="D76" s="34"/>
      <c r="E76" s="34"/>
      <c r="F76" s="26" t="str">
        <f>E15</f>
        <v>Statutární město Karlovy Vary</v>
      </c>
      <c r="G76" s="34"/>
      <c r="H76" s="34"/>
      <c r="I76" s="103" t="s">
        <v>33</v>
      </c>
      <c r="J76" s="31" t="str">
        <f>E21</f>
        <v>BPO spol. s r.o.,Lidická 1239,36317 OSTROV</v>
      </c>
      <c r="K76" s="34"/>
      <c r="L76" s="37"/>
    </row>
    <row r="77" spans="2:63" s="1" customFormat="1" ht="13.7" customHeight="1">
      <c r="B77" s="33"/>
      <c r="C77" s="28" t="s">
        <v>31</v>
      </c>
      <c r="D77" s="34"/>
      <c r="E77" s="34"/>
      <c r="F77" s="26" t="str">
        <f>IF(E18="","",E18)</f>
        <v>Vyplň údaj</v>
      </c>
      <c r="G77" s="34"/>
      <c r="H77" s="34"/>
      <c r="I77" s="103" t="s">
        <v>36</v>
      </c>
      <c r="J77" s="31" t="str">
        <f>E24</f>
        <v>Tomanová Ing.</v>
      </c>
      <c r="K77" s="34"/>
      <c r="L77" s="37"/>
    </row>
    <row r="78" spans="2:63" s="1" customFormat="1" ht="10.35" customHeight="1">
      <c r="B78" s="33"/>
      <c r="C78" s="34"/>
      <c r="D78" s="34"/>
      <c r="E78" s="34"/>
      <c r="F78" s="34"/>
      <c r="G78" s="34"/>
      <c r="H78" s="34"/>
      <c r="I78" s="102"/>
      <c r="J78" s="34"/>
      <c r="K78" s="34"/>
      <c r="L78" s="37"/>
    </row>
    <row r="79" spans="2:63" s="9" customFormat="1" ht="29.25" customHeight="1">
      <c r="B79" s="147"/>
      <c r="C79" s="148" t="s">
        <v>118</v>
      </c>
      <c r="D79" s="149" t="s">
        <v>59</v>
      </c>
      <c r="E79" s="149" t="s">
        <v>55</v>
      </c>
      <c r="F79" s="149" t="s">
        <v>56</v>
      </c>
      <c r="G79" s="149" t="s">
        <v>119</v>
      </c>
      <c r="H79" s="149" t="s">
        <v>120</v>
      </c>
      <c r="I79" s="150" t="s">
        <v>121</v>
      </c>
      <c r="J79" s="149" t="s">
        <v>101</v>
      </c>
      <c r="K79" s="151" t="s">
        <v>122</v>
      </c>
      <c r="L79" s="152"/>
      <c r="M79" s="63" t="s">
        <v>28</v>
      </c>
      <c r="N79" s="64" t="s">
        <v>44</v>
      </c>
      <c r="O79" s="64" t="s">
        <v>123</v>
      </c>
      <c r="P79" s="64" t="s">
        <v>124</v>
      </c>
      <c r="Q79" s="64" t="s">
        <v>125</v>
      </c>
      <c r="R79" s="64" t="s">
        <v>126</v>
      </c>
      <c r="S79" s="64" t="s">
        <v>127</v>
      </c>
      <c r="T79" s="65" t="s">
        <v>128</v>
      </c>
    </row>
    <row r="80" spans="2:63" s="1" customFormat="1" ht="22.9" customHeight="1">
      <c r="B80" s="33"/>
      <c r="C80" s="70" t="s">
        <v>129</v>
      </c>
      <c r="D80" s="34"/>
      <c r="E80" s="34"/>
      <c r="F80" s="34"/>
      <c r="G80" s="34"/>
      <c r="H80" s="34"/>
      <c r="I80" s="102"/>
      <c r="J80" s="153">
        <f>BK80</f>
        <v>0</v>
      </c>
      <c r="K80" s="34"/>
      <c r="L80" s="37"/>
      <c r="M80" s="66"/>
      <c r="N80" s="67"/>
      <c r="O80" s="67"/>
      <c r="P80" s="154">
        <f>P81</f>
        <v>0</v>
      </c>
      <c r="Q80" s="67"/>
      <c r="R80" s="154">
        <f>R81</f>
        <v>0</v>
      </c>
      <c r="S80" s="67"/>
      <c r="T80" s="155">
        <f>T81</f>
        <v>0</v>
      </c>
      <c r="AT80" s="16" t="s">
        <v>73</v>
      </c>
      <c r="AU80" s="16" t="s">
        <v>102</v>
      </c>
      <c r="BK80" s="156">
        <f>BK81</f>
        <v>0</v>
      </c>
    </row>
    <row r="81" spans="2:65" s="10" customFormat="1" ht="25.9" customHeight="1">
      <c r="B81" s="157"/>
      <c r="C81" s="158"/>
      <c r="D81" s="159" t="s">
        <v>73</v>
      </c>
      <c r="E81" s="160" t="s">
        <v>793</v>
      </c>
      <c r="F81" s="160" t="s">
        <v>794</v>
      </c>
      <c r="G81" s="158"/>
      <c r="H81" s="158"/>
      <c r="I81" s="161"/>
      <c r="J81" s="162">
        <f>BK81</f>
        <v>0</v>
      </c>
      <c r="K81" s="158"/>
      <c r="L81" s="163"/>
      <c r="M81" s="164"/>
      <c r="N81" s="165"/>
      <c r="O81" s="165"/>
      <c r="P81" s="166">
        <f>SUM(P82:P83)</f>
        <v>0</v>
      </c>
      <c r="Q81" s="165"/>
      <c r="R81" s="166">
        <f>SUM(R82:R83)</f>
        <v>0</v>
      </c>
      <c r="S81" s="165"/>
      <c r="T81" s="167">
        <f>SUM(T82:T83)</f>
        <v>0</v>
      </c>
      <c r="AR81" s="168" t="s">
        <v>84</v>
      </c>
      <c r="AT81" s="169" t="s">
        <v>73</v>
      </c>
      <c r="AU81" s="169" t="s">
        <v>74</v>
      </c>
      <c r="AY81" s="168" t="s">
        <v>132</v>
      </c>
      <c r="BK81" s="170">
        <f>SUM(BK82:BK83)</f>
        <v>0</v>
      </c>
    </row>
    <row r="82" spans="2:65" s="1" customFormat="1" ht="16.5" customHeight="1">
      <c r="B82" s="33"/>
      <c r="C82" s="173" t="s">
        <v>82</v>
      </c>
      <c r="D82" s="173" t="s">
        <v>135</v>
      </c>
      <c r="E82" s="174" t="s">
        <v>795</v>
      </c>
      <c r="F82" s="175" t="s">
        <v>796</v>
      </c>
      <c r="G82" s="176" t="s">
        <v>797</v>
      </c>
      <c r="H82" s="177">
        <v>1</v>
      </c>
      <c r="I82" s="178"/>
      <c r="J82" s="179">
        <f>ROUND(I82*H82,2)</f>
        <v>0</v>
      </c>
      <c r="K82" s="175" t="s">
        <v>28</v>
      </c>
      <c r="L82" s="37"/>
      <c r="M82" s="180" t="s">
        <v>28</v>
      </c>
      <c r="N82" s="181" t="s">
        <v>45</v>
      </c>
      <c r="O82" s="59"/>
      <c r="P82" s="182">
        <f>O82*H82</f>
        <v>0</v>
      </c>
      <c r="Q82" s="182">
        <v>0</v>
      </c>
      <c r="R82" s="182">
        <f>Q82*H82</f>
        <v>0</v>
      </c>
      <c r="S82" s="182">
        <v>0</v>
      </c>
      <c r="T82" s="183">
        <f>S82*H82</f>
        <v>0</v>
      </c>
      <c r="AR82" s="16" t="s">
        <v>264</v>
      </c>
      <c r="AT82" s="16" t="s">
        <v>135</v>
      </c>
      <c r="AU82" s="16" t="s">
        <v>82</v>
      </c>
      <c r="AY82" s="16" t="s">
        <v>132</v>
      </c>
      <c r="BE82" s="184">
        <f>IF(N82="základní",J82,0)</f>
        <v>0</v>
      </c>
      <c r="BF82" s="184">
        <f>IF(N82="snížená",J82,0)</f>
        <v>0</v>
      </c>
      <c r="BG82" s="184">
        <f>IF(N82="zákl. přenesená",J82,0)</f>
        <v>0</v>
      </c>
      <c r="BH82" s="184">
        <f>IF(N82="sníž. přenesená",J82,0)</f>
        <v>0</v>
      </c>
      <c r="BI82" s="184">
        <f>IF(N82="nulová",J82,0)</f>
        <v>0</v>
      </c>
      <c r="BJ82" s="16" t="s">
        <v>82</v>
      </c>
      <c r="BK82" s="184">
        <f>ROUND(I82*H82,2)</f>
        <v>0</v>
      </c>
      <c r="BL82" s="16" t="s">
        <v>264</v>
      </c>
      <c r="BM82" s="16" t="s">
        <v>798</v>
      </c>
    </row>
    <row r="83" spans="2:65" s="1" customFormat="1" ht="11.25">
      <c r="B83" s="33"/>
      <c r="C83" s="34"/>
      <c r="D83" s="185" t="s">
        <v>142</v>
      </c>
      <c r="E83" s="34"/>
      <c r="F83" s="186" t="s">
        <v>796</v>
      </c>
      <c r="G83" s="34"/>
      <c r="H83" s="34"/>
      <c r="I83" s="102"/>
      <c r="J83" s="34"/>
      <c r="K83" s="34"/>
      <c r="L83" s="37"/>
      <c r="M83" s="241"/>
      <c r="N83" s="242"/>
      <c r="O83" s="242"/>
      <c r="P83" s="242"/>
      <c r="Q83" s="242"/>
      <c r="R83" s="242"/>
      <c r="S83" s="242"/>
      <c r="T83" s="243"/>
      <c r="AT83" s="16" t="s">
        <v>142</v>
      </c>
      <c r="AU83" s="16" t="s">
        <v>82</v>
      </c>
    </row>
    <row r="84" spans="2:65" s="1" customFormat="1" ht="6.95" customHeight="1">
      <c r="B84" s="45"/>
      <c r="C84" s="46"/>
      <c r="D84" s="46"/>
      <c r="E84" s="46"/>
      <c r="F84" s="46"/>
      <c r="G84" s="46"/>
      <c r="H84" s="46"/>
      <c r="I84" s="124"/>
      <c r="J84" s="46"/>
      <c r="K84" s="46"/>
      <c r="L84" s="37"/>
    </row>
  </sheetData>
  <sheetProtection algorithmName="SHA-512" hashValue="5z39xyjaPY+vQdKBtVb85/+0iIf7pvSKK6wpMrVAZ8S3uifIVjFAXSxOjfSw5HLMT03wLwQCxV6My5BtmV7OwA==" saltValue="8yI6drRk+k3q9XvQh/3k+0WZnyxPzBmmHPyal8V2HTJ4RzKqVn0Je5+jkGH1O7KkCPeyO+xj+TqTXSkcDFLCVw==" spinCount="100000" sheet="1" objects="1" scenarios="1" formatColumns="0" formatRows="0" autoFilter="0"/>
  <autoFilter ref="C79:K83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8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6" t="s">
        <v>92</v>
      </c>
    </row>
    <row r="3" spans="2:46" ht="6.95" hidden="1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84</v>
      </c>
    </row>
    <row r="4" spans="2:46" ht="24.95" hidden="1" customHeight="1">
      <c r="B4" s="19"/>
      <c r="D4" s="100" t="s">
        <v>96</v>
      </c>
      <c r="L4" s="19"/>
      <c r="M4" s="23" t="s">
        <v>10</v>
      </c>
      <c r="AT4" s="16" t="s">
        <v>4</v>
      </c>
    </row>
    <row r="5" spans="2:46" ht="6.95" hidden="1" customHeight="1">
      <c r="B5" s="19"/>
      <c r="L5" s="19"/>
    </row>
    <row r="6" spans="2:46" ht="12" hidden="1" customHeight="1">
      <c r="B6" s="19"/>
      <c r="D6" s="101" t="s">
        <v>16</v>
      </c>
      <c r="L6" s="19"/>
    </row>
    <row r="7" spans="2:46" ht="16.5" hidden="1" customHeight="1">
      <c r="B7" s="19"/>
      <c r="E7" s="286" t="str">
        <f>'Rekapitulace stavby'!K6</f>
        <v>Rekonstrukce a modernizace učeben ZŠ KV - 1.máje,  KV - Stavební část</v>
      </c>
      <c r="F7" s="287"/>
      <c r="G7" s="287"/>
      <c r="H7" s="287"/>
      <c r="L7" s="19"/>
    </row>
    <row r="8" spans="2:46" s="1" customFormat="1" ht="12" hidden="1" customHeight="1">
      <c r="B8" s="37"/>
      <c r="D8" s="101" t="s">
        <v>97</v>
      </c>
      <c r="I8" s="102"/>
      <c r="L8" s="37"/>
    </row>
    <row r="9" spans="2:46" s="1" customFormat="1" ht="36.950000000000003" hidden="1" customHeight="1">
      <c r="B9" s="37"/>
      <c r="E9" s="288" t="s">
        <v>799</v>
      </c>
      <c r="F9" s="289"/>
      <c r="G9" s="289"/>
      <c r="H9" s="289"/>
      <c r="I9" s="102"/>
      <c r="L9" s="37"/>
    </row>
    <row r="10" spans="2:46" s="1" customFormat="1" ht="11.25" hidden="1">
      <c r="B10" s="37"/>
      <c r="I10" s="102"/>
      <c r="L10" s="37"/>
    </row>
    <row r="11" spans="2:46" s="1" customFormat="1" ht="12" hidden="1" customHeight="1">
      <c r="B11" s="37"/>
      <c r="D11" s="101" t="s">
        <v>18</v>
      </c>
      <c r="F11" s="16" t="s">
        <v>19</v>
      </c>
      <c r="I11" s="103" t="s">
        <v>20</v>
      </c>
      <c r="J11" s="16" t="s">
        <v>21</v>
      </c>
      <c r="L11" s="37"/>
    </row>
    <row r="12" spans="2:46" s="1" customFormat="1" ht="12" hidden="1" customHeight="1">
      <c r="B12" s="37"/>
      <c r="D12" s="101" t="s">
        <v>22</v>
      </c>
      <c r="F12" s="16" t="s">
        <v>23</v>
      </c>
      <c r="I12" s="103" t="s">
        <v>24</v>
      </c>
      <c r="J12" s="104" t="str">
        <f>'Rekapitulace stavby'!AN8</f>
        <v>4. 6. 2019</v>
      </c>
      <c r="L12" s="37"/>
    </row>
    <row r="13" spans="2:46" s="1" customFormat="1" ht="10.9" hidden="1" customHeight="1">
      <c r="B13" s="37"/>
      <c r="I13" s="102"/>
      <c r="L13" s="37"/>
    </row>
    <row r="14" spans="2:46" s="1" customFormat="1" ht="12" hidden="1" customHeight="1">
      <c r="B14" s="37"/>
      <c r="D14" s="101" t="s">
        <v>26</v>
      </c>
      <c r="I14" s="103" t="s">
        <v>27</v>
      </c>
      <c r="J14" s="16" t="s">
        <v>28</v>
      </c>
      <c r="L14" s="37"/>
    </row>
    <row r="15" spans="2:46" s="1" customFormat="1" ht="18" hidden="1" customHeight="1">
      <c r="B15" s="37"/>
      <c r="E15" s="16" t="s">
        <v>29</v>
      </c>
      <c r="I15" s="103" t="s">
        <v>30</v>
      </c>
      <c r="J15" s="16" t="s">
        <v>28</v>
      </c>
      <c r="L15" s="37"/>
    </row>
    <row r="16" spans="2:46" s="1" customFormat="1" ht="6.95" hidden="1" customHeight="1">
      <c r="B16" s="37"/>
      <c r="I16" s="102"/>
      <c r="L16" s="37"/>
    </row>
    <row r="17" spans="2:12" s="1" customFormat="1" ht="12" hidden="1" customHeight="1">
      <c r="B17" s="37"/>
      <c r="D17" s="101" t="s">
        <v>31</v>
      </c>
      <c r="I17" s="103" t="s">
        <v>27</v>
      </c>
      <c r="J17" s="29" t="str">
        <f>'Rekapitulace stavby'!AN13</f>
        <v>Vyplň údaj</v>
      </c>
      <c r="L17" s="37"/>
    </row>
    <row r="18" spans="2:12" s="1" customFormat="1" ht="18" hidden="1" customHeight="1">
      <c r="B18" s="37"/>
      <c r="E18" s="290" t="str">
        <f>'Rekapitulace stavby'!E14</f>
        <v>Vyplň údaj</v>
      </c>
      <c r="F18" s="291"/>
      <c r="G18" s="291"/>
      <c r="H18" s="291"/>
      <c r="I18" s="103" t="s">
        <v>30</v>
      </c>
      <c r="J18" s="29" t="str">
        <f>'Rekapitulace stavby'!AN14</f>
        <v>Vyplň údaj</v>
      </c>
      <c r="L18" s="37"/>
    </row>
    <row r="19" spans="2:12" s="1" customFormat="1" ht="6.95" hidden="1" customHeight="1">
      <c r="B19" s="37"/>
      <c r="I19" s="102"/>
      <c r="L19" s="37"/>
    </row>
    <row r="20" spans="2:12" s="1" customFormat="1" ht="12" hidden="1" customHeight="1">
      <c r="B20" s="37"/>
      <c r="D20" s="101" t="s">
        <v>33</v>
      </c>
      <c r="I20" s="103" t="s">
        <v>27</v>
      </c>
      <c r="J20" s="16" t="s">
        <v>28</v>
      </c>
      <c r="L20" s="37"/>
    </row>
    <row r="21" spans="2:12" s="1" customFormat="1" ht="18" hidden="1" customHeight="1">
      <c r="B21" s="37"/>
      <c r="E21" s="16" t="s">
        <v>34</v>
      </c>
      <c r="I21" s="103" t="s">
        <v>30</v>
      </c>
      <c r="J21" s="16" t="s">
        <v>28</v>
      </c>
      <c r="L21" s="37"/>
    </row>
    <row r="22" spans="2:12" s="1" customFormat="1" ht="6.95" hidden="1" customHeight="1">
      <c r="B22" s="37"/>
      <c r="I22" s="102"/>
      <c r="L22" s="37"/>
    </row>
    <row r="23" spans="2:12" s="1" customFormat="1" ht="12" hidden="1" customHeight="1">
      <c r="B23" s="37"/>
      <c r="D23" s="101" t="s">
        <v>36</v>
      </c>
      <c r="I23" s="103" t="s">
        <v>27</v>
      </c>
      <c r="J23" s="16" t="s">
        <v>28</v>
      </c>
      <c r="L23" s="37"/>
    </row>
    <row r="24" spans="2:12" s="1" customFormat="1" ht="18" hidden="1" customHeight="1">
      <c r="B24" s="37"/>
      <c r="E24" s="16" t="s">
        <v>37</v>
      </c>
      <c r="I24" s="103" t="s">
        <v>30</v>
      </c>
      <c r="J24" s="16" t="s">
        <v>28</v>
      </c>
      <c r="L24" s="37"/>
    </row>
    <row r="25" spans="2:12" s="1" customFormat="1" ht="6.95" hidden="1" customHeight="1">
      <c r="B25" s="37"/>
      <c r="I25" s="102"/>
      <c r="L25" s="37"/>
    </row>
    <row r="26" spans="2:12" s="1" customFormat="1" ht="12" hidden="1" customHeight="1">
      <c r="B26" s="37"/>
      <c r="D26" s="101" t="s">
        <v>38</v>
      </c>
      <c r="I26" s="102"/>
      <c r="L26" s="37"/>
    </row>
    <row r="27" spans="2:12" s="6" customFormat="1" ht="16.5" hidden="1" customHeight="1">
      <c r="B27" s="105"/>
      <c r="E27" s="292" t="s">
        <v>28</v>
      </c>
      <c r="F27" s="292"/>
      <c r="G27" s="292"/>
      <c r="H27" s="292"/>
      <c r="I27" s="106"/>
      <c r="L27" s="105"/>
    </row>
    <row r="28" spans="2:12" s="1" customFormat="1" ht="6.95" hidden="1" customHeight="1">
      <c r="B28" s="37"/>
      <c r="I28" s="102"/>
      <c r="L28" s="37"/>
    </row>
    <row r="29" spans="2:12" s="1" customFormat="1" ht="6.95" hidden="1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hidden="1" customHeight="1">
      <c r="B30" s="37"/>
      <c r="D30" s="108" t="s">
        <v>40</v>
      </c>
      <c r="I30" s="102"/>
      <c r="J30" s="109">
        <f>ROUND(J80, 2)</f>
        <v>0</v>
      </c>
      <c r="L30" s="37"/>
    </row>
    <row r="31" spans="2:12" s="1" customFormat="1" ht="6.95" hidden="1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5" hidden="1" customHeight="1">
      <c r="B32" s="37"/>
      <c r="F32" s="110" t="s">
        <v>42</v>
      </c>
      <c r="I32" s="111" t="s">
        <v>41</v>
      </c>
      <c r="J32" s="110" t="s">
        <v>43</v>
      </c>
      <c r="L32" s="37"/>
    </row>
    <row r="33" spans="2:12" s="1" customFormat="1" ht="14.45" hidden="1" customHeight="1">
      <c r="B33" s="37"/>
      <c r="D33" s="101" t="s">
        <v>44</v>
      </c>
      <c r="E33" s="101" t="s">
        <v>45</v>
      </c>
      <c r="F33" s="112">
        <f>ROUND((SUM(BE80:BE83)),  2)</f>
        <v>0</v>
      </c>
      <c r="I33" s="113">
        <v>0.21</v>
      </c>
      <c r="J33" s="112">
        <f>ROUND(((SUM(BE80:BE83))*I33),  2)</f>
        <v>0</v>
      </c>
      <c r="L33" s="37"/>
    </row>
    <row r="34" spans="2:12" s="1" customFormat="1" ht="14.45" hidden="1" customHeight="1">
      <c r="B34" s="37"/>
      <c r="E34" s="101" t="s">
        <v>46</v>
      </c>
      <c r="F34" s="112">
        <f>ROUND((SUM(BF80:BF83)),  2)</f>
        <v>0</v>
      </c>
      <c r="I34" s="113">
        <v>0.15</v>
      </c>
      <c r="J34" s="112">
        <f>ROUND(((SUM(BF80:BF83))*I34),  2)</f>
        <v>0</v>
      </c>
      <c r="L34" s="37"/>
    </row>
    <row r="35" spans="2:12" s="1" customFormat="1" ht="14.45" hidden="1" customHeight="1">
      <c r="B35" s="37"/>
      <c r="E35" s="101" t="s">
        <v>47</v>
      </c>
      <c r="F35" s="112">
        <f>ROUND((SUM(BG80:BG83)),  2)</f>
        <v>0</v>
      </c>
      <c r="I35" s="113">
        <v>0.21</v>
      </c>
      <c r="J35" s="112">
        <f>0</f>
        <v>0</v>
      </c>
      <c r="L35" s="37"/>
    </row>
    <row r="36" spans="2:12" s="1" customFormat="1" ht="14.45" hidden="1" customHeight="1">
      <c r="B36" s="37"/>
      <c r="E36" s="101" t="s">
        <v>48</v>
      </c>
      <c r="F36" s="112">
        <f>ROUND((SUM(BH80:BH83)),  2)</f>
        <v>0</v>
      </c>
      <c r="I36" s="113">
        <v>0.15</v>
      </c>
      <c r="J36" s="112">
        <f>0</f>
        <v>0</v>
      </c>
      <c r="L36" s="37"/>
    </row>
    <row r="37" spans="2:12" s="1" customFormat="1" ht="14.45" hidden="1" customHeight="1">
      <c r="B37" s="37"/>
      <c r="E37" s="101" t="s">
        <v>49</v>
      </c>
      <c r="F37" s="112">
        <f>ROUND((SUM(BI80:BI83)),  2)</f>
        <v>0</v>
      </c>
      <c r="I37" s="113">
        <v>0</v>
      </c>
      <c r="J37" s="112">
        <f>0</f>
        <v>0</v>
      </c>
      <c r="L37" s="37"/>
    </row>
    <row r="38" spans="2:12" s="1" customFormat="1" ht="6.95" hidden="1" customHeight="1">
      <c r="B38" s="37"/>
      <c r="I38" s="102"/>
      <c r="L38" s="37"/>
    </row>
    <row r="39" spans="2:12" s="1" customFormat="1" ht="25.35" hidden="1" customHeight="1">
      <c r="B39" s="37"/>
      <c r="C39" s="114"/>
      <c r="D39" s="115" t="s">
        <v>50</v>
      </c>
      <c r="E39" s="116"/>
      <c r="F39" s="116"/>
      <c r="G39" s="117" t="s">
        <v>51</v>
      </c>
      <c r="H39" s="118" t="s">
        <v>52</v>
      </c>
      <c r="I39" s="119"/>
      <c r="J39" s="120">
        <f>SUM(J30:J37)</f>
        <v>0</v>
      </c>
      <c r="K39" s="121"/>
      <c r="L39" s="37"/>
    </row>
    <row r="40" spans="2:12" s="1" customFormat="1" ht="14.45" hidden="1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1" spans="2:12" ht="11.25" hidden="1"/>
    <row r="42" spans="2:12" ht="11.25" hidden="1"/>
    <row r="43" spans="2:12" ht="11.25" hidden="1"/>
    <row r="44" spans="2:12" s="1" customFormat="1" ht="6.95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5" customHeight="1">
      <c r="B45" s="33"/>
      <c r="C45" s="22" t="s">
        <v>99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3" t="str">
        <f>E7</f>
        <v>Rekonstrukce a modernizace učeben ZŠ KV - 1.máje,  KV - Stavební část</v>
      </c>
      <c r="F48" s="294"/>
      <c r="G48" s="294"/>
      <c r="H48" s="294"/>
      <c r="I48" s="102"/>
      <c r="J48" s="34"/>
      <c r="K48" s="34"/>
      <c r="L48" s="37"/>
    </row>
    <row r="49" spans="2:47" s="1" customFormat="1" ht="12" customHeight="1">
      <c r="B49" s="33"/>
      <c r="C49" s="28" t="s">
        <v>97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66" t="str">
        <f>E9</f>
        <v>D - Slaboproud</v>
      </c>
      <c r="F50" s="265"/>
      <c r="G50" s="265"/>
      <c r="H50" s="265"/>
      <c r="I50" s="102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Karlovy Vary</v>
      </c>
      <c r="G52" s="34"/>
      <c r="H52" s="34"/>
      <c r="I52" s="103" t="s">
        <v>24</v>
      </c>
      <c r="J52" s="54" t="str">
        <f>IF(J12="","",J12)</f>
        <v>4. 6. 2019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24.95" customHeight="1">
      <c r="B54" s="33"/>
      <c r="C54" s="28" t="s">
        <v>26</v>
      </c>
      <c r="D54" s="34"/>
      <c r="E54" s="34"/>
      <c r="F54" s="26" t="str">
        <f>E15</f>
        <v>Statutární město Karlovy Vary</v>
      </c>
      <c r="G54" s="34"/>
      <c r="H54" s="34"/>
      <c r="I54" s="103" t="s">
        <v>33</v>
      </c>
      <c r="J54" s="31" t="str">
        <f>E21</f>
        <v>BPO spol. s r.o.,Lidická 1239,36317 OSTROV</v>
      </c>
      <c r="K54" s="34"/>
      <c r="L54" s="37"/>
    </row>
    <row r="55" spans="2:47" s="1" customFormat="1" ht="13.7" customHeight="1">
      <c r="B55" s="33"/>
      <c r="C55" s="28" t="s">
        <v>31</v>
      </c>
      <c r="D55" s="34"/>
      <c r="E55" s="34"/>
      <c r="F55" s="26" t="str">
        <f>IF(E18="","",E18)</f>
        <v>Vyplň údaj</v>
      </c>
      <c r="G55" s="34"/>
      <c r="H55" s="34"/>
      <c r="I55" s="103" t="s">
        <v>36</v>
      </c>
      <c r="J55" s="31" t="str">
        <f>E24</f>
        <v>Tomanová Ing.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100</v>
      </c>
      <c r="D57" s="129"/>
      <c r="E57" s="129"/>
      <c r="F57" s="129"/>
      <c r="G57" s="129"/>
      <c r="H57" s="129"/>
      <c r="I57" s="130"/>
      <c r="J57" s="131" t="s">
        <v>101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" customHeight="1">
      <c r="B59" s="33"/>
      <c r="C59" s="132" t="s">
        <v>72</v>
      </c>
      <c r="D59" s="34"/>
      <c r="E59" s="34"/>
      <c r="F59" s="34"/>
      <c r="G59" s="34"/>
      <c r="H59" s="34"/>
      <c r="I59" s="102"/>
      <c r="J59" s="72">
        <f>J80</f>
        <v>0</v>
      </c>
      <c r="K59" s="34"/>
      <c r="L59" s="37"/>
      <c r="AU59" s="16" t="s">
        <v>102</v>
      </c>
    </row>
    <row r="60" spans="2:47" s="7" customFormat="1" ht="24.95" customHeight="1">
      <c r="B60" s="133"/>
      <c r="C60" s="134"/>
      <c r="D60" s="135" t="s">
        <v>800</v>
      </c>
      <c r="E60" s="136"/>
      <c r="F60" s="136"/>
      <c r="G60" s="136"/>
      <c r="H60" s="136"/>
      <c r="I60" s="137"/>
      <c r="J60" s="138">
        <f>J81</f>
        <v>0</v>
      </c>
      <c r="K60" s="134"/>
      <c r="L60" s="139"/>
    </row>
    <row r="61" spans="2:47" s="1" customFormat="1" ht="21.75" customHeight="1">
      <c r="B61" s="33"/>
      <c r="C61" s="34"/>
      <c r="D61" s="34"/>
      <c r="E61" s="34"/>
      <c r="F61" s="34"/>
      <c r="G61" s="34"/>
      <c r="H61" s="34"/>
      <c r="I61" s="102"/>
      <c r="J61" s="34"/>
      <c r="K61" s="34"/>
      <c r="L61" s="37"/>
    </row>
    <row r="62" spans="2:47" s="1" customFormat="1" ht="6.95" customHeight="1">
      <c r="B62" s="45"/>
      <c r="C62" s="46"/>
      <c r="D62" s="46"/>
      <c r="E62" s="46"/>
      <c r="F62" s="46"/>
      <c r="G62" s="46"/>
      <c r="H62" s="46"/>
      <c r="I62" s="124"/>
      <c r="J62" s="46"/>
      <c r="K62" s="46"/>
      <c r="L62" s="37"/>
    </row>
    <row r="66" spans="2:63" s="1" customFormat="1" ht="6.95" customHeight="1">
      <c r="B66" s="47"/>
      <c r="C66" s="48"/>
      <c r="D66" s="48"/>
      <c r="E66" s="48"/>
      <c r="F66" s="48"/>
      <c r="G66" s="48"/>
      <c r="H66" s="48"/>
      <c r="I66" s="127"/>
      <c r="J66" s="48"/>
      <c r="K66" s="48"/>
      <c r="L66" s="37"/>
    </row>
    <row r="67" spans="2:63" s="1" customFormat="1" ht="24.95" customHeight="1">
      <c r="B67" s="33"/>
      <c r="C67" s="22" t="s">
        <v>117</v>
      </c>
      <c r="D67" s="34"/>
      <c r="E67" s="34"/>
      <c r="F67" s="34"/>
      <c r="G67" s="34"/>
      <c r="H67" s="34"/>
      <c r="I67" s="102"/>
      <c r="J67" s="34"/>
      <c r="K67" s="34"/>
      <c r="L67" s="37"/>
    </row>
    <row r="68" spans="2:63" s="1" customFormat="1" ht="6.95" customHeight="1">
      <c r="B68" s="33"/>
      <c r="C68" s="34"/>
      <c r="D68" s="34"/>
      <c r="E68" s="34"/>
      <c r="F68" s="34"/>
      <c r="G68" s="34"/>
      <c r="H68" s="34"/>
      <c r="I68" s="102"/>
      <c r="J68" s="34"/>
      <c r="K68" s="34"/>
      <c r="L68" s="37"/>
    </row>
    <row r="69" spans="2:63" s="1" customFormat="1" ht="12" customHeight="1">
      <c r="B69" s="33"/>
      <c r="C69" s="28" t="s">
        <v>16</v>
      </c>
      <c r="D69" s="34"/>
      <c r="E69" s="34"/>
      <c r="F69" s="34"/>
      <c r="G69" s="34"/>
      <c r="H69" s="34"/>
      <c r="I69" s="102"/>
      <c r="J69" s="34"/>
      <c r="K69" s="34"/>
      <c r="L69" s="37"/>
    </row>
    <row r="70" spans="2:63" s="1" customFormat="1" ht="16.5" customHeight="1">
      <c r="B70" s="33"/>
      <c r="C70" s="34"/>
      <c r="D70" s="34"/>
      <c r="E70" s="293" t="str">
        <f>E7</f>
        <v>Rekonstrukce a modernizace učeben ZŠ KV - 1.máje,  KV - Stavební část</v>
      </c>
      <c r="F70" s="294"/>
      <c r="G70" s="294"/>
      <c r="H70" s="294"/>
      <c r="I70" s="102"/>
      <c r="J70" s="34"/>
      <c r="K70" s="34"/>
      <c r="L70" s="37"/>
    </row>
    <row r="71" spans="2:63" s="1" customFormat="1" ht="12" customHeight="1">
      <c r="B71" s="33"/>
      <c r="C71" s="28" t="s">
        <v>97</v>
      </c>
      <c r="D71" s="34"/>
      <c r="E71" s="34"/>
      <c r="F71" s="34"/>
      <c r="G71" s="34"/>
      <c r="H71" s="34"/>
      <c r="I71" s="102"/>
      <c r="J71" s="34"/>
      <c r="K71" s="34"/>
      <c r="L71" s="37"/>
    </row>
    <row r="72" spans="2:63" s="1" customFormat="1" ht="16.5" customHeight="1">
      <c r="B72" s="33"/>
      <c r="C72" s="34"/>
      <c r="D72" s="34"/>
      <c r="E72" s="266" t="str">
        <f>E9</f>
        <v>D - Slaboproud</v>
      </c>
      <c r="F72" s="265"/>
      <c r="G72" s="265"/>
      <c r="H72" s="265"/>
      <c r="I72" s="102"/>
      <c r="J72" s="34"/>
      <c r="K72" s="34"/>
      <c r="L72" s="37"/>
    </row>
    <row r="73" spans="2:63" s="1" customFormat="1" ht="6.95" customHeight="1">
      <c r="B73" s="33"/>
      <c r="C73" s="34"/>
      <c r="D73" s="34"/>
      <c r="E73" s="34"/>
      <c r="F73" s="34"/>
      <c r="G73" s="34"/>
      <c r="H73" s="34"/>
      <c r="I73" s="102"/>
      <c r="J73" s="34"/>
      <c r="K73" s="34"/>
      <c r="L73" s="37"/>
    </row>
    <row r="74" spans="2:63" s="1" customFormat="1" ht="12" customHeight="1">
      <c r="B74" s="33"/>
      <c r="C74" s="28" t="s">
        <v>22</v>
      </c>
      <c r="D74" s="34"/>
      <c r="E74" s="34"/>
      <c r="F74" s="26" t="str">
        <f>F12</f>
        <v>Karlovy Vary</v>
      </c>
      <c r="G74" s="34"/>
      <c r="H74" s="34"/>
      <c r="I74" s="103" t="s">
        <v>24</v>
      </c>
      <c r="J74" s="54" t="str">
        <f>IF(J12="","",J12)</f>
        <v>4. 6. 2019</v>
      </c>
      <c r="K74" s="34"/>
      <c r="L74" s="37"/>
    </row>
    <row r="75" spans="2:63" s="1" customFormat="1" ht="6.95" customHeight="1">
      <c r="B75" s="33"/>
      <c r="C75" s="34"/>
      <c r="D75" s="34"/>
      <c r="E75" s="34"/>
      <c r="F75" s="34"/>
      <c r="G75" s="34"/>
      <c r="H75" s="34"/>
      <c r="I75" s="102"/>
      <c r="J75" s="34"/>
      <c r="K75" s="34"/>
      <c r="L75" s="37"/>
    </row>
    <row r="76" spans="2:63" s="1" customFormat="1" ht="24.95" customHeight="1">
      <c r="B76" s="33"/>
      <c r="C76" s="28" t="s">
        <v>26</v>
      </c>
      <c r="D76" s="34"/>
      <c r="E76" s="34"/>
      <c r="F76" s="26" t="str">
        <f>E15</f>
        <v>Statutární město Karlovy Vary</v>
      </c>
      <c r="G76" s="34"/>
      <c r="H76" s="34"/>
      <c r="I76" s="103" t="s">
        <v>33</v>
      </c>
      <c r="J76" s="31" t="str">
        <f>E21</f>
        <v>BPO spol. s r.o.,Lidická 1239,36317 OSTROV</v>
      </c>
      <c r="K76" s="34"/>
      <c r="L76" s="37"/>
    </row>
    <row r="77" spans="2:63" s="1" customFormat="1" ht="13.7" customHeight="1">
      <c r="B77" s="33"/>
      <c r="C77" s="28" t="s">
        <v>31</v>
      </c>
      <c r="D77" s="34"/>
      <c r="E77" s="34"/>
      <c r="F77" s="26" t="str">
        <f>IF(E18="","",E18)</f>
        <v>Vyplň údaj</v>
      </c>
      <c r="G77" s="34"/>
      <c r="H77" s="34"/>
      <c r="I77" s="103" t="s">
        <v>36</v>
      </c>
      <c r="J77" s="31" t="str">
        <f>E24</f>
        <v>Tomanová Ing.</v>
      </c>
      <c r="K77" s="34"/>
      <c r="L77" s="37"/>
    </row>
    <row r="78" spans="2:63" s="1" customFormat="1" ht="10.35" customHeight="1">
      <c r="B78" s="33"/>
      <c r="C78" s="34"/>
      <c r="D78" s="34"/>
      <c r="E78" s="34"/>
      <c r="F78" s="34"/>
      <c r="G78" s="34"/>
      <c r="H78" s="34"/>
      <c r="I78" s="102"/>
      <c r="J78" s="34"/>
      <c r="K78" s="34"/>
      <c r="L78" s="37"/>
    </row>
    <row r="79" spans="2:63" s="9" customFormat="1" ht="29.25" customHeight="1">
      <c r="B79" s="147"/>
      <c r="C79" s="148" t="s">
        <v>118</v>
      </c>
      <c r="D79" s="149" t="s">
        <v>59</v>
      </c>
      <c r="E79" s="149" t="s">
        <v>55</v>
      </c>
      <c r="F79" s="149" t="s">
        <v>56</v>
      </c>
      <c r="G79" s="149" t="s">
        <v>119</v>
      </c>
      <c r="H79" s="149" t="s">
        <v>120</v>
      </c>
      <c r="I79" s="150" t="s">
        <v>121</v>
      </c>
      <c r="J79" s="149" t="s">
        <v>101</v>
      </c>
      <c r="K79" s="151" t="s">
        <v>122</v>
      </c>
      <c r="L79" s="152"/>
      <c r="M79" s="63" t="s">
        <v>28</v>
      </c>
      <c r="N79" s="64" t="s">
        <v>44</v>
      </c>
      <c r="O79" s="64" t="s">
        <v>123</v>
      </c>
      <c r="P79" s="64" t="s">
        <v>124</v>
      </c>
      <c r="Q79" s="64" t="s">
        <v>125</v>
      </c>
      <c r="R79" s="64" t="s">
        <v>126</v>
      </c>
      <c r="S79" s="64" t="s">
        <v>127</v>
      </c>
      <c r="T79" s="65" t="s">
        <v>128</v>
      </c>
    </row>
    <row r="80" spans="2:63" s="1" customFormat="1" ht="22.9" customHeight="1">
      <c r="B80" s="33"/>
      <c r="C80" s="70" t="s">
        <v>129</v>
      </c>
      <c r="D80" s="34"/>
      <c r="E80" s="34"/>
      <c r="F80" s="34"/>
      <c r="G80" s="34"/>
      <c r="H80" s="34"/>
      <c r="I80" s="102"/>
      <c r="J80" s="153">
        <f>BK80</f>
        <v>0</v>
      </c>
      <c r="K80" s="34"/>
      <c r="L80" s="37"/>
      <c r="M80" s="66"/>
      <c r="N80" s="67"/>
      <c r="O80" s="67"/>
      <c r="P80" s="154">
        <f>P81</f>
        <v>0</v>
      </c>
      <c r="Q80" s="67"/>
      <c r="R80" s="154">
        <f>R81</f>
        <v>0</v>
      </c>
      <c r="S80" s="67"/>
      <c r="T80" s="155">
        <f>T81</f>
        <v>0</v>
      </c>
      <c r="AT80" s="16" t="s">
        <v>73</v>
      </c>
      <c r="AU80" s="16" t="s">
        <v>102</v>
      </c>
      <c r="BK80" s="156">
        <f>BK81</f>
        <v>0</v>
      </c>
    </row>
    <row r="81" spans="2:65" s="10" customFormat="1" ht="25.9" customHeight="1">
      <c r="B81" s="157"/>
      <c r="C81" s="158"/>
      <c r="D81" s="159" t="s">
        <v>73</v>
      </c>
      <c r="E81" s="160" t="s">
        <v>801</v>
      </c>
      <c r="F81" s="160" t="s">
        <v>802</v>
      </c>
      <c r="G81" s="158"/>
      <c r="H81" s="158"/>
      <c r="I81" s="161"/>
      <c r="J81" s="162">
        <f>BK81</f>
        <v>0</v>
      </c>
      <c r="K81" s="158"/>
      <c r="L81" s="163"/>
      <c r="M81" s="164"/>
      <c r="N81" s="165"/>
      <c r="O81" s="165"/>
      <c r="P81" s="166">
        <f>SUM(P82:P83)</f>
        <v>0</v>
      </c>
      <c r="Q81" s="165"/>
      <c r="R81" s="166">
        <f>SUM(R82:R83)</f>
        <v>0</v>
      </c>
      <c r="S81" s="165"/>
      <c r="T81" s="167">
        <f>SUM(T82:T83)</f>
        <v>0</v>
      </c>
      <c r="AR81" s="168" t="s">
        <v>84</v>
      </c>
      <c r="AT81" s="169" t="s">
        <v>73</v>
      </c>
      <c r="AU81" s="169" t="s">
        <v>74</v>
      </c>
      <c r="AY81" s="168" t="s">
        <v>132</v>
      </c>
      <c r="BK81" s="170">
        <f>SUM(BK82:BK83)</f>
        <v>0</v>
      </c>
    </row>
    <row r="82" spans="2:65" s="1" customFormat="1" ht="16.5" customHeight="1">
      <c r="B82" s="33"/>
      <c r="C82" s="173" t="s">
        <v>82</v>
      </c>
      <c r="D82" s="173" t="s">
        <v>135</v>
      </c>
      <c r="E82" s="174" t="s">
        <v>803</v>
      </c>
      <c r="F82" s="175" t="s">
        <v>804</v>
      </c>
      <c r="G82" s="176" t="s">
        <v>797</v>
      </c>
      <c r="H82" s="177">
        <v>1</v>
      </c>
      <c r="I82" s="178"/>
      <c r="J82" s="179">
        <f>ROUND(I82*H82,2)</f>
        <v>0</v>
      </c>
      <c r="K82" s="175" t="s">
        <v>28</v>
      </c>
      <c r="L82" s="37"/>
      <c r="M82" s="180" t="s">
        <v>28</v>
      </c>
      <c r="N82" s="181" t="s">
        <v>45</v>
      </c>
      <c r="O82" s="59"/>
      <c r="P82" s="182">
        <f>O82*H82</f>
        <v>0</v>
      </c>
      <c r="Q82" s="182">
        <v>0</v>
      </c>
      <c r="R82" s="182">
        <f>Q82*H82</f>
        <v>0</v>
      </c>
      <c r="S82" s="182">
        <v>0</v>
      </c>
      <c r="T82" s="183">
        <f>S82*H82</f>
        <v>0</v>
      </c>
      <c r="AR82" s="16" t="s">
        <v>264</v>
      </c>
      <c r="AT82" s="16" t="s">
        <v>135</v>
      </c>
      <c r="AU82" s="16" t="s">
        <v>82</v>
      </c>
      <c r="AY82" s="16" t="s">
        <v>132</v>
      </c>
      <c r="BE82" s="184">
        <f>IF(N82="základní",J82,0)</f>
        <v>0</v>
      </c>
      <c r="BF82" s="184">
        <f>IF(N82="snížená",J82,0)</f>
        <v>0</v>
      </c>
      <c r="BG82" s="184">
        <f>IF(N82="zákl. přenesená",J82,0)</f>
        <v>0</v>
      </c>
      <c r="BH82" s="184">
        <f>IF(N82="sníž. přenesená",J82,0)</f>
        <v>0</v>
      </c>
      <c r="BI82" s="184">
        <f>IF(N82="nulová",J82,0)</f>
        <v>0</v>
      </c>
      <c r="BJ82" s="16" t="s">
        <v>82</v>
      </c>
      <c r="BK82" s="184">
        <f>ROUND(I82*H82,2)</f>
        <v>0</v>
      </c>
      <c r="BL82" s="16" t="s">
        <v>264</v>
      </c>
      <c r="BM82" s="16" t="s">
        <v>805</v>
      </c>
    </row>
    <row r="83" spans="2:65" s="1" customFormat="1" ht="11.25">
      <c r="B83" s="33"/>
      <c r="C83" s="34"/>
      <c r="D83" s="185" t="s">
        <v>142</v>
      </c>
      <c r="E83" s="34"/>
      <c r="F83" s="186" t="s">
        <v>804</v>
      </c>
      <c r="G83" s="34"/>
      <c r="H83" s="34"/>
      <c r="I83" s="102"/>
      <c r="J83" s="34"/>
      <c r="K83" s="34"/>
      <c r="L83" s="37"/>
      <c r="M83" s="241"/>
      <c r="N83" s="242"/>
      <c r="O83" s="242"/>
      <c r="P83" s="242"/>
      <c r="Q83" s="242"/>
      <c r="R83" s="242"/>
      <c r="S83" s="242"/>
      <c r="T83" s="243"/>
      <c r="AT83" s="16" t="s">
        <v>142</v>
      </c>
      <c r="AU83" s="16" t="s">
        <v>82</v>
      </c>
    </row>
    <row r="84" spans="2:65" s="1" customFormat="1" ht="6.95" customHeight="1">
      <c r="B84" s="45"/>
      <c r="C84" s="46"/>
      <c r="D84" s="46"/>
      <c r="E84" s="46"/>
      <c r="F84" s="46"/>
      <c r="G84" s="46"/>
      <c r="H84" s="46"/>
      <c r="I84" s="124"/>
      <c r="J84" s="46"/>
      <c r="K84" s="46"/>
      <c r="L84" s="37"/>
    </row>
  </sheetData>
  <sheetProtection algorithmName="SHA-512" hashValue="ED7tqeYxZ0rwtpX4K9OjddB1t+74NHnRdU+zOblw4vHEoTrd08UCJUHqtY1J2NGM4cLLBy9BI6f94UBOShQ7fg==" saltValue="8+qRZxspc+i0XVvAXofezMZ63rHWg9WGn3rVsEmKd2LOAgK/gFrfoTWha+588wGaarr+NprGqcuiwj5gRcq0tA==" spinCount="100000" sheet="1" objects="1" scenarios="1" formatColumns="0" formatRows="0" autoFilter="0"/>
  <autoFilter ref="C79:K83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28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6" t="s">
        <v>95</v>
      </c>
    </row>
    <row r="3" spans="2:46" ht="6.95" hidden="1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84</v>
      </c>
    </row>
    <row r="4" spans="2:46" ht="24.95" hidden="1" customHeight="1">
      <c r="B4" s="19"/>
      <c r="D4" s="100" t="s">
        <v>96</v>
      </c>
      <c r="L4" s="19"/>
      <c r="M4" s="23" t="s">
        <v>10</v>
      </c>
      <c r="AT4" s="16" t="s">
        <v>4</v>
      </c>
    </row>
    <row r="5" spans="2:46" ht="6.95" hidden="1" customHeight="1">
      <c r="B5" s="19"/>
      <c r="L5" s="19"/>
    </row>
    <row r="6" spans="2:46" ht="12" hidden="1" customHeight="1">
      <c r="B6" s="19"/>
      <c r="D6" s="101" t="s">
        <v>16</v>
      </c>
      <c r="L6" s="19"/>
    </row>
    <row r="7" spans="2:46" ht="16.5" hidden="1" customHeight="1">
      <c r="B7" s="19"/>
      <c r="E7" s="286" t="str">
        <f>'Rekapitulace stavby'!K6</f>
        <v>Rekonstrukce a modernizace učeben ZŠ KV - 1.máje,  KV - Stavební část</v>
      </c>
      <c r="F7" s="287"/>
      <c r="G7" s="287"/>
      <c r="H7" s="287"/>
      <c r="L7" s="19"/>
    </row>
    <row r="8" spans="2:46" s="1" customFormat="1" ht="12" hidden="1" customHeight="1">
      <c r="B8" s="37"/>
      <c r="D8" s="101" t="s">
        <v>97</v>
      </c>
      <c r="I8" s="102"/>
      <c r="L8" s="37"/>
    </row>
    <row r="9" spans="2:46" s="1" customFormat="1" ht="36.950000000000003" hidden="1" customHeight="1">
      <c r="B9" s="37"/>
      <c r="E9" s="288" t="s">
        <v>806</v>
      </c>
      <c r="F9" s="289"/>
      <c r="G9" s="289"/>
      <c r="H9" s="289"/>
      <c r="I9" s="102"/>
      <c r="L9" s="37"/>
    </row>
    <row r="10" spans="2:46" s="1" customFormat="1" ht="11.25" hidden="1">
      <c r="B10" s="37"/>
      <c r="I10" s="102"/>
      <c r="L10" s="37"/>
    </row>
    <row r="11" spans="2:46" s="1" customFormat="1" ht="12" hidden="1" customHeight="1">
      <c r="B11" s="37"/>
      <c r="D11" s="101" t="s">
        <v>18</v>
      </c>
      <c r="F11" s="16" t="s">
        <v>19</v>
      </c>
      <c r="I11" s="103" t="s">
        <v>20</v>
      </c>
      <c r="J11" s="16" t="s">
        <v>21</v>
      </c>
      <c r="L11" s="37"/>
    </row>
    <row r="12" spans="2:46" s="1" customFormat="1" ht="12" hidden="1" customHeight="1">
      <c r="B12" s="37"/>
      <c r="D12" s="101" t="s">
        <v>22</v>
      </c>
      <c r="F12" s="16" t="s">
        <v>23</v>
      </c>
      <c r="I12" s="103" t="s">
        <v>24</v>
      </c>
      <c r="J12" s="104" t="str">
        <f>'Rekapitulace stavby'!AN8</f>
        <v>4. 6. 2019</v>
      </c>
      <c r="L12" s="37"/>
    </row>
    <row r="13" spans="2:46" s="1" customFormat="1" ht="10.9" hidden="1" customHeight="1">
      <c r="B13" s="37"/>
      <c r="I13" s="102"/>
      <c r="L13" s="37"/>
    </row>
    <row r="14" spans="2:46" s="1" customFormat="1" ht="12" hidden="1" customHeight="1">
      <c r="B14" s="37"/>
      <c r="D14" s="101" t="s">
        <v>26</v>
      </c>
      <c r="I14" s="103" t="s">
        <v>27</v>
      </c>
      <c r="J14" s="16" t="s">
        <v>28</v>
      </c>
      <c r="L14" s="37"/>
    </row>
    <row r="15" spans="2:46" s="1" customFormat="1" ht="18" hidden="1" customHeight="1">
      <c r="B15" s="37"/>
      <c r="E15" s="16" t="s">
        <v>29</v>
      </c>
      <c r="I15" s="103" t="s">
        <v>30</v>
      </c>
      <c r="J15" s="16" t="s">
        <v>28</v>
      </c>
      <c r="L15" s="37"/>
    </row>
    <row r="16" spans="2:46" s="1" customFormat="1" ht="6.95" hidden="1" customHeight="1">
      <c r="B16" s="37"/>
      <c r="I16" s="102"/>
      <c r="L16" s="37"/>
    </row>
    <row r="17" spans="2:12" s="1" customFormat="1" ht="12" hidden="1" customHeight="1">
      <c r="B17" s="37"/>
      <c r="D17" s="101" t="s">
        <v>31</v>
      </c>
      <c r="I17" s="103" t="s">
        <v>27</v>
      </c>
      <c r="J17" s="29" t="str">
        <f>'Rekapitulace stavby'!AN13</f>
        <v>Vyplň údaj</v>
      </c>
      <c r="L17" s="37"/>
    </row>
    <row r="18" spans="2:12" s="1" customFormat="1" ht="18" hidden="1" customHeight="1">
      <c r="B18" s="37"/>
      <c r="E18" s="290" t="str">
        <f>'Rekapitulace stavby'!E14</f>
        <v>Vyplň údaj</v>
      </c>
      <c r="F18" s="291"/>
      <c r="G18" s="291"/>
      <c r="H18" s="291"/>
      <c r="I18" s="103" t="s">
        <v>30</v>
      </c>
      <c r="J18" s="29" t="str">
        <f>'Rekapitulace stavby'!AN14</f>
        <v>Vyplň údaj</v>
      </c>
      <c r="L18" s="37"/>
    </row>
    <row r="19" spans="2:12" s="1" customFormat="1" ht="6.95" hidden="1" customHeight="1">
      <c r="B19" s="37"/>
      <c r="I19" s="102"/>
      <c r="L19" s="37"/>
    </row>
    <row r="20" spans="2:12" s="1" customFormat="1" ht="12" hidden="1" customHeight="1">
      <c r="B20" s="37"/>
      <c r="D20" s="101" t="s">
        <v>33</v>
      </c>
      <c r="I20" s="103" t="s">
        <v>27</v>
      </c>
      <c r="J20" s="16" t="s">
        <v>28</v>
      </c>
      <c r="L20" s="37"/>
    </row>
    <row r="21" spans="2:12" s="1" customFormat="1" ht="18" hidden="1" customHeight="1">
      <c r="B21" s="37"/>
      <c r="E21" s="16" t="s">
        <v>34</v>
      </c>
      <c r="I21" s="103" t="s">
        <v>30</v>
      </c>
      <c r="J21" s="16" t="s">
        <v>28</v>
      </c>
      <c r="L21" s="37"/>
    </row>
    <row r="22" spans="2:12" s="1" customFormat="1" ht="6.95" hidden="1" customHeight="1">
      <c r="B22" s="37"/>
      <c r="I22" s="102"/>
      <c r="L22" s="37"/>
    </row>
    <row r="23" spans="2:12" s="1" customFormat="1" ht="12" hidden="1" customHeight="1">
      <c r="B23" s="37"/>
      <c r="D23" s="101" t="s">
        <v>36</v>
      </c>
      <c r="I23" s="103" t="s">
        <v>27</v>
      </c>
      <c r="J23" s="16" t="s">
        <v>28</v>
      </c>
      <c r="L23" s="37"/>
    </row>
    <row r="24" spans="2:12" s="1" customFormat="1" ht="18" hidden="1" customHeight="1">
      <c r="B24" s="37"/>
      <c r="E24" s="16" t="s">
        <v>37</v>
      </c>
      <c r="I24" s="103" t="s">
        <v>30</v>
      </c>
      <c r="J24" s="16" t="s">
        <v>28</v>
      </c>
      <c r="L24" s="37"/>
    </row>
    <row r="25" spans="2:12" s="1" customFormat="1" ht="6.95" hidden="1" customHeight="1">
      <c r="B25" s="37"/>
      <c r="I25" s="102"/>
      <c r="L25" s="37"/>
    </row>
    <row r="26" spans="2:12" s="1" customFormat="1" ht="12" hidden="1" customHeight="1">
      <c r="B26" s="37"/>
      <c r="D26" s="101" t="s">
        <v>38</v>
      </c>
      <c r="I26" s="102"/>
      <c r="L26" s="37"/>
    </row>
    <row r="27" spans="2:12" s="6" customFormat="1" ht="16.5" hidden="1" customHeight="1">
      <c r="B27" s="105"/>
      <c r="E27" s="292" t="s">
        <v>28</v>
      </c>
      <c r="F27" s="292"/>
      <c r="G27" s="292"/>
      <c r="H27" s="292"/>
      <c r="I27" s="106"/>
      <c r="L27" s="105"/>
    </row>
    <row r="28" spans="2:12" s="1" customFormat="1" ht="6.95" hidden="1" customHeight="1">
      <c r="B28" s="37"/>
      <c r="I28" s="102"/>
      <c r="L28" s="37"/>
    </row>
    <row r="29" spans="2:12" s="1" customFormat="1" ht="6.95" hidden="1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hidden="1" customHeight="1">
      <c r="B30" s="37"/>
      <c r="D30" s="108" t="s">
        <v>40</v>
      </c>
      <c r="I30" s="102"/>
      <c r="J30" s="109">
        <f>ROUND(J84, 2)</f>
        <v>0</v>
      </c>
      <c r="L30" s="37"/>
    </row>
    <row r="31" spans="2:12" s="1" customFormat="1" ht="6.95" hidden="1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5" hidden="1" customHeight="1">
      <c r="B32" s="37"/>
      <c r="F32" s="110" t="s">
        <v>42</v>
      </c>
      <c r="I32" s="111" t="s">
        <v>41</v>
      </c>
      <c r="J32" s="110" t="s">
        <v>43</v>
      </c>
      <c r="L32" s="37"/>
    </row>
    <row r="33" spans="2:12" s="1" customFormat="1" ht="14.45" hidden="1" customHeight="1">
      <c r="B33" s="37"/>
      <c r="D33" s="101" t="s">
        <v>44</v>
      </c>
      <c r="E33" s="101" t="s">
        <v>45</v>
      </c>
      <c r="F33" s="112">
        <f>ROUND((SUM(BE84:BE127)),  2)</f>
        <v>0</v>
      </c>
      <c r="I33" s="113">
        <v>0.21</v>
      </c>
      <c r="J33" s="112">
        <f>ROUND(((SUM(BE84:BE127))*I33),  2)</f>
        <v>0</v>
      </c>
      <c r="L33" s="37"/>
    </row>
    <row r="34" spans="2:12" s="1" customFormat="1" ht="14.45" hidden="1" customHeight="1">
      <c r="B34" s="37"/>
      <c r="E34" s="101" t="s">
        <v>46</v>
      </c>
      <c r="F34" s="112">
        <f>ROUND((SUM(BF84:BF127)),  2)</f>
        <v>0</v>
      </c>
      <c r="I34" s="113">
        <v>0.15</v>
      </c>
      <c r="J34" s="112">
        <f>ROUND(((SUM(BF84:BF127))*I34),  2)</f>
        <v>0</v>
      </c>
      <c r="L34" s="37"/>
    </row>
    <row r="35" spans="2:12" s="1" customFormat="1" ht="14.45" hidden="1" customHeight="1">
      <c r="B35" s="37"/>
      <c r="E35" s="101" t="s">
        <v>47</v>
      </c>
      <c r="F35" s="112">
        <f>ROUND((SUM(BG84:BG127)),  2)</f>
        <v>0</v>
      </c>
      <c r="I35" s="113">
        <v>0.21</v>
      </c>
      <c r="J35" s="112">
        <f>0</f>
        <v>0</v>
      </c>
      <c r="L35" s="37"/>
    </row>
    <row r="36" spans="2:12" s="1" customFormat="1" ht="14.45" hidden="1" customHeight="1">
      <c r="B36" s="37"/>
      <c r="E36" s="101" t="s">
        <v>48</v>
      </c>
      <c r="F36" s="112">
        <f>ROUND((SUM(BH84:BH127)),  2)</f>
        <v>0</v>
      </c>
      <c r="I36" s="113">
        <v>0.15</v>
      </c>
      <c r="J36" s="112">
        <f>0</f>
        <v>0</v>
      </c>
      <c r="L36" s="37"/>
    </row>
    <row r="37" spans="2:12" s="1" customFormat="1" ht="14.45" hidden="1" customHeight="1">
      <c r="B37" s="37"/>
      <c r="E37" s="101" t="s">
        <v>49</v>
      </c>
      <c r="F37" s="112">
        <f>ROUND((SUM(BI84:BI127)),  2)</f>
        <v>0</v>
      </c>
      <c r="I37" s="113">
        <v>0</v>
      </c>
      <c r="J37" s="112">
        <f>0</f>
        <v>0</v>
      </c>
      <c r="L37" s="37"/>
    </row>
    <row r="38" spans="2:12" s="1" customFormat="1" ht="6.95" hidden="1" customHeight="1">
      <c r="B38" s="37"/>
      <c r="I38" s="102"/>
      <c r="L38" s="37"/>
    </row>
    <row r="39" spans="2:12" s="1" customFormat="1" ht="25.35" hidden="1" customHeight="1">
      <c r="B39" s="37"/>
      <c r="C39" s="114"/>
      <c r="D39" s="115" t="s">
        <v>50</v>
      </c>
      <c r="E39" s="116"/>
      <c r="F39" s="116"/>
      <c r="G39" s="117" t="s">
        <v>51</v>
      </c>
      <c r="H39" s="118" t="s">
        <v>52</v>
      </c>
      <c r="I39" s="119"/>
      <c r="J39" s="120">
        <f>SUM(J30:J37)</f>
        <v>0</v>
      </c>
      <c r="K39" s="121"/>
      <c r="L39" s="37"/>
    </row>
    <row r="40" spans="2:12" s="1" customFormat="1" ht="14.45" hidden="1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1" spans="2:12" ht="11.25" hidden="1"/>
    <row r="42" spans="2:12" ht="11.25" hidden="1"/>
    <row r="43" spans="2:12" ht="11.25" hidden="1"/>
    <row r="44" spans="2:12" s="1" customFormat="1" ht="6.95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5" customHeight="1">
      <c r="B45" s="33"/>
      <c r="C45" s="22" t="s">
        <v>99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3" t="str">
        <f>E7</f>
        <v>Rekonstrukce a modernizace učeben ZŠ KV - 1.máje,  KV - Stavební část</v>
      </c>
      <c r="F48" s="294"/>
      <c r="G48" s="294"/>
      <c r="H48" s="294"/>
      <c r="I48" s="102"/>
      <c r="J48" s="34"/>
      <c r="K48" s="34"/>
      <c r="L48" s="37"/>
    </row>
    <row r="49" spans="2:47" s="1" customFormat="1" ht="12" customHeight="1">
      <c r="B49" s="33"/>
      <c r="C49" s="28" t="s">
        <v>97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66" t="str">
        <f>E9</f>
        <v>F - VRN</v>
      </c>
      <c r="F50" s="265"/>
      <c r="G50" s="265"/>
      <c r="H50" s="265"/>
      <c r="I50" s="102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Karlovy Vary</v>
      </c>
      <c r="G52" s="34"/>
      <c r="H52" s="34"/>
      <c r="I52" s="103" t="s">
        <v>24</v>
      </c>
      <c r="J52" s="54" t="str">
        <f>IF(J12="","",J12)</f>
        <v>4. 6. 2019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24.95" customHeight="1">
      <c r="B54" s="33"/>
      <c r="C54" s="28" t="s">
        <v>26</v>
      </c>
      <c r="D54" s="34"/>
      <c r="E54" s="34"/>
      <c r="F54" s="26" t="str">
        <f>E15</f>
        <v>Statutární město Karlovy Vary</v>
      </c>
      <c r="G54" s="34"/>
      <c r="H54" s="34"/>
      <c r="I54" s="103" t="s">
        <v>33</v>
      </c>
      <c r="J54" s="31" t="str">
        <f>E21</f>
        <v>BPO spol. s r.o.,Lidická 1239,36317 OSTROV</v>
      </c>
      <c r="K54" s="34"/>
      <c r="L54" s="37"/>
    </row>
    <row r="55" spans="2:47" s="1" customFormat="1" ht="13.7" customHeight="1">
      <c r="B55" s="33"/>
      <c r="C55" s="28" t="s">
        <v>31</v>
      </c>
      <c r="D55" s="34"/>
      <c r="E55" s="34"/>
      <c r="F55" s="26" t="str">
        <f>IF(E18="","",E18)</f>
        <v>Vyplň údaj</v>
      </c>
      <c r="G55" s="34"/>
      <c r="H55" s="34"/>
      <c r="I55" s="103" t="s">
        <v>36</v>
      </c>
      <c r="J55" s="31" t="str">
        <f>E24</f>
        <v>Tomanová Ing.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100</v>
      </c>
      <c r="D57" s="129"/>
      <c r="E57" s="129"/>
      <c r="F57" s="129"/>
      <c r="G57" s="129"/>
      <c r="H57" s="129"/>
      <c r="I57" s="130"/>
      <c r="J57" s="131" t="s">
        <v>101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" customHeight="1">
      <c r="B59" s="33"/>
      <c r="C59" s="132" t="s">
        <v>72</v>
      </c>
      <c r="D59" s="34"/>
      <c r="E59" s="34"/>
      <c r="F59" s="34"/>
      <c r="G59" s="34"/>
      <c r="H59" s="34"/>
      <c r="I59" s="102"/>
      <c r="J59" s="72">
        <f>J84</f>
        <v>0</v>
      </c>
      <c r="K59" s="34"/>
      <c r="L59" s="37"/>
      <c r="AU59" s="16" t="s">
        <v>102</v>
      </c>
    </row>
    <row r="60" spans="2:47" s="7" customFormat="1" ht="24.95" customHeight="1">
      <c r="B60" s="133"/>
      <c r="C60" s="134"/>
      <c r="D60" s="135" t="s">
        <v>807</v>
      </c>
      <c r="E60" s="136"/>
      <c r="F60" s="136"/>
      <c r="G60" s="136"/>
      <c r="H60" s="136"/>
      <c r="I60" s="137"/>
      <c r="J60" s="138">
        <f>J85</f>
        <v>0</v>
      </c>
      <c r="K60" s="134"/>
      <c r="L60" s="139"/>
    </row>
    <row r="61" spans="2:47" s="8" customFormat="1" ht="19.899999999999999" customHeight="1">
      <c r="B61" s="140"/>
      <c r="C61" s="141"/>
      <c r="D61" s="142" t="s">
        <v>808</v>
      </c>
      <c r="E61" s="143"/>
      <c r="F61" s="143"/>
      <c r="G61" s="143"/>
      <c r="H61" s="143"/>
      <c r="I61" s="144"/>
      <c r="J61" s="145">
        <f>J86</f>
        <v>0</v>
      </c>
      <c r="K61" s="141"/>
      <c r="L61" s="146"/>
    </row>
    <row r="62" spans="2:47" s="8" customFormat="1" ht="19.899999999999999" customHeight="1">
      <c r="B62" s="140"/>
      <c r="C62" s="141"/>
      <c r="D62" s="142" t="s">
        <v>809</v>
      </c>
      <c r="E62" s="143"/>
      <c r="F62" s="143"/>
      <c r="G62" s="143"/>
      <c r="H62" s="143"/>
      <c r="I62" s="144"/>
      <c r="J62" s="145">
        <f>J94</f>
        <v>0</v>
      </c>
      <c r="K62" s="141"/>
      <c r="L62" s="146"/>
    </row>
    <row r="63" spans="2:47" s="8" customFormat="1" ht="19.899999999999999" customHeight="1">
      <c r="B63" s="140"/>
      <c r="C63" s="141"/>
      <c r="D63" s="142" t="s">
        <v>810</v>
      </c>
      <c r="E63" s="143"/>
      <c r="F63" s="143"/>
      <c r="G63" s="143"/>
      <c r="H63" s="143"/>
      <c r="I63" s="144"/>
      <c r="J63" s="145">
        <f>J107</f>
        <v>0</v>
      </c>
      <c r="K63" s="141"/>
      <c r="L63" s="146"/>
    </row>
    <row r="64" spans="2:47" s="8" customFormat="1" ht="19.899999999999999" customHeight="1">
      <c r="B64" s="140"/>
      <c r="C64" s="141"/>
      <c r="D64" s="142" t="s">
        <v>811</v>
      </c>
      <c r="E64" s="143"/>
      <c r="F64" s="143"/>
      <c r="G64" s="143"/>
      <c r="H64" s="143"/>
      <c r="I64" s="144"/>
      <c r="J64" s="145">
        <f>J122</f>
        <v>0</v>
      </c>
      <c r="K64" s="141"/>
      <c r="L64" s="146"/>
    </row>
    <row r="65" spans="2:12" s="1" customFormat="1" ht="21.75" customHeight="1">
      <c r="B65" s="33"/>
      <c r="C65" s="34"/>
      <c r="D65" s="34"/>
      <c r="E65" s="34"/>
      <c r="F65" s="34"/>
      <c r="G65" s="34"/>
      <c r="H65" s="34"/>
      <c r="I65" s="102"/>
      <c r="J65" s="34"/>
      <c r="K65" s="34"/>
      <c r="L65" s="37"/>
    </row>
    <row r="66" spans="2:12" s="1" customFormat="1" ht="6.95" customHeight="1">
      <c r="B66" s="45"/>
      <c r="C66" s="46"/>
      <c r="D66" s="46"/>
      <c r="E66" s="46"/>
      <c r="F66" s="46"/>
      <c r="G66" s="46"/>
      <c r="H66" s="46"/>
      <c r="I66" s="124"/>
      <c r="J66" s="46"/>
      <c r="K66" s="46"/>
      <c r="L66" s="37"/>
    </row>
    <row r="70" spans="2:12" s="1" customFormat="1" ht="6.95" customHeight="1">
      <c r="B70" s="47"/>
      <c r="C70" s="48"/>
      <c r="D70" s="48"/>
      <c r="E70" s="48"/>
      <c r="F70" s="48"/>
      <c r="G70" s="48"/>
      <c r="H70" s="48"/>
      <c r="I70" s="127"/>
      <c r="J70" s="48"/>
      <c r="K70" s="48"/>
      <c r="L70" s="37"/>
    </row>
    <row r="71" spans="2:12" s="1" customFormat="1" ht="24.95" customHeight="1">
      <c r="B71" s="33"/>
      <c r="C71" s="22" t="s">
        <v>117</v>
      </c>
      <c r="D71" s="34"/>
      <c r="E71" s="34"/>
      <c r="F71" s="34"/>
      <c r="G71" s="34"/>
      <c r="H71" s="34"/>
      <c r="I71" s="102"/>
      <c r="J71" s="34"/>
      <c r="K71" s="34"/>
      <c r="L71" s="37"/>
    </row>
    <row r="72" spans="2:12" s="1" customFormat="1" ht="6.95" customHeight="1">
      <c r="B72" s="33"/>
      <c r="C72" s="34"/>
      <c r="D72" s="34"/>
      <c r="E72" s="34"/>
      <c r="F72" s="34"/>
      <c r="G72" s="34"/>
      <c r="H72" s="34"/>
      <c r="I72" s="102"/>
      <c r="J72" s="34"/>
      <c r="K72" s="34"/>
      <c r="L72" s="37"/>
    </row>
    <row r="73" spans="2:12" s="1" customFormat="1" ht="12" customHeight="1">
      <c r="B73" s="33"/>
      <c r="C73" s="28" t="s">
        <v>16</v>
      </c>
      <c r="D73" s="34"/>
      <c r="E73" s="34"/>
      <c r="F73" s="34"/>
      <c r="G73" s="34"/>
      <c r="H73" s="34"/>
      <c r="I73" s="102"/>
      <c r="J73" s="34"/>
      <c r="K73" s="34"/>
      <c r="L73" s="37"/>
    </row>
    <row r="74" spans="2:12" s="1" customFormat="1" ht="16.5" customHeight="1">
      <c r="B74" s="33"/>
      <c r="C74" s="34"/>
      <c r="D74" s="34"/>
      <c r="E74" s="293" t="str">
        <f>E7</f>
        <v>Rekonstrukce a modernizace učeben ZŠ KV - 1.máje,  KV - Stavební část</v>
      </c>
      <c r="F74" s="294"/>
      <c r="G74" s="294"/>
      <c r="H74" s="294"/>
      <c r="I74" s="102"/>
      <c r="J74" s="34"/>
      <c r="K74" s="34"/>
      <c r="L74" s="37"/>
    </row>
    <row r="75" spans="2:12" s="1" customFormat="1" ht="12" customHeight="1">
      <c r="B75" s="33"/>
      <c r="C75" s="28" t="s">
        <v>97</v>
      </c>
      <c r="D75" s="34"/>
      <c r="E75" s="34"/>
      <c r="F75" s="34"/>
      <c r="G75" s="34"/>
      <c r="H75" s="34"/>
      <c r="I75" s="102"/>
      <c r="J75" s="34"/>
      <c r="K75" s="34"/>
      <c r="L75" s="37"/>
    </row>
    <row r="76" spans="2:12" s="1" customFormat="1" ht="16.5" customHeight="1">
      <c r="B76" s="33"/>
      <c r="C76" s="34"/>
      <c r="D76" s="34"/>
      <c r="E76" s="266" t="str">
        <f>E9</f>
        <v>F - VRN</v>
      </c>
      <c r="F76" s="265"/>
      <c r="G76" s="265"/>
      <c r="H76" s="265"/>
      <c r="I76" s="102"/>
      <c r="J76" s="34"/>
      <c r="K76" s="34"/>
      <c r="L76" s="37"/>
    </row>
    <row r="77" spans="2:12" s="1" customFormat="1" ht="6.95" customHeight="1">
      <c r="B77" s="33"/>
      <c r="C77" s="34"/>
      <c r="D77" s="34"/>
      <c r="E77" s="34"/>
      <c r="F77" s="34"/>
      <c r="G77" s="34"/>
      <c r="H77" s="34"/>
      <c r="I77" s="102"/>
      <c r="J77" s="34"/>
      <c r="K77" s="34"/>
      <c r="L77" s="37"/>
    </row>
    <row r="78" spans="2:12" s="1" customFormat="1" ht="12" customHeight="1">
      <c r="B78" s="33"/>
      <c r="C78" s="28" t="s">
        <v>22</v>
      </c>
      <c r="D78" s="34"/>
      <c r="E78" s="34"/>
      <c r="F78" s="26" t="str">
        <f>F12</f>
        <v>Karlovy Vary</v>
      </c>
      <c r="G78" s="34"/>
      <c r="H78" s="34"/>
      <c r="I78" s="103" t="s">
        <v>24</v>
      </c>
      <c r="J78" s="54" t="str">
        <f>IF(J12="","",J12)</f>
        <v>4. 6. 2019</v>
      </c>
      <c r="K78" s="34"/>
      <c r="L78" s="37"/>
    </row>
    <row r="79" spans="2:12" s="1" customFormat="1" ht="6.95" customHeight="1">
      <c r="B79" s="33"/>
      <c r="C79" s="34"/>
      <c r="D79" s="34"/>
      <c r="E79" s="34"/>
      <c r="F79" s="34"/>
      <c r="G79" s="34"/>
      <c r="H79" s="34"/>
      <c r="I79" s="102"/>
      <c r="J79" s="34"/>
      <c r="K79" s="34"/>
      <c r="L79" s="37"/>
    </row>
    <row r="80" spans="2:12" s="1" customFormat="1" ht="24.95" customHeight="1">
      <c r="B80" s="33"/>
      <c r="C80" s="28" t="s">
        <v>26</v>
      </c>
      <c r="D80" s="34"/>
      <c r="E80" s="34"/>
      <c r="F80" s="26" t="str">
        <f>E15</f>
        <v>Statutární město Karlovy Vary</v>
      </c>
      <c r="G80" s="34"/>
      <c r="H80" s="34"/>
      <c r="I80" s="103" t="s">
        <v>33</v>
      </c>
      <c r="J80" s="31" t="str">
        <f>E21</f>
        <v>BPO spol. s r.o.,Lidická 1239,36317 OSTROV</v>
      </c>
      <c r="K80" s="34"/>
      <c r="L80" s="37"/>
    </row>
    <row r="81" spans="2:65" s="1" customFormat="1" ht="13.7" customHeight="1">
      <c r="B81" s="33"/>
      <c r="C81" s="28" t="s">
        <v>31</v>
      </c>
      <c r="D81" s="34"/>
      <c r="E81" s="34"/>
      <c r="F81" s="26" t="str">
        <f>IF(E18="","",E18)</f>
        <v>Vyplň údaj</v>
      </c>
      <c r="G81" s="34"/>
      <c r="H81" s="34"/>
      <c r="I81" s="103" t="s">
        <v>36</v>
      </c>
      <c r="J81" s="31" t="str">
        <f>E24</f>
        <v>Tomanová Ing.</v>
      </c>
      <c r="K81" s="34"/>
      <c r="L81" s="37"/>
    </row>
    <row r="82" spans="2:65" s="1" customFormat="1" ht="10.35" customHeight="1">
      <c r="B82" s="33"/>
      <c r="C82" s="34"/>
      <c r="D82" s="34"/>
      <c r="E82" s="34"/>
      <c r="F82" s="34"/>
      <c r="G82" s="34"/>
      <c r="H82" s="34"/>
      <c r="I82" s="102"/>
      <c r="J82" s="34"/>
      <c r="K82" s="34"/>
      <c r="L82" s="37"/>
    </row>
    <row r="83" spans="2:65" s="9" customFormat="1" ht="29.25" customHeight="1">
      <c r="B83" s="147"/>
      <c r="C83" s="148" t="s">
        <v>118</v>
      </c>
      <c r="D83" s="149" t="s">
        <v>59</v>
      </c>
      <c r="E83" s="149" t="s">
        <v>55</v>
      </c>
      <c r="F83" s="149" t="s">
        <v>56</v>
      </c>
      <c r="G83" s="149" t="s">
        <v>119</v>
      </c>
      <c r="H83" s="149" t="s">
        <v>120</v>
      </c>
      <c r="I83" s="150" t="s">
        <v>121</v>
      </c>
      <c r="J83" s="149" t="s">
        <v>101</v>
      </c>
      <c r="K83" s="151" t="s">
        <v>122</v>
      </c>
      <c r="L83" s="152"/>
      <c r="M83" s="63" t="s">
        <v>28</v>
      </c>
      <c r="N83" s="64" t="s">
        <v>44</v>
      </c>
      <c r="O83" s="64" t="s">
        <v>123</v>
      </c>
      <c r="P83" s="64" t="s">
        <v>124</v>
      </c>
      <c r="Q83" s="64" t="s">
        <v>125</v>
      </c>
      <c r="R83" s="64" t="s">
        <v>126</v>
      </c>
      <c r="S83" s="64" t="s">
        <v>127</v>
      </c>
      <c r="T83" s="65" t="s">
        <v>128</v>
      </c>
    </row>
    <row r="84" spans="2:65" s="1" customFormat="1" ht="22.9" customHeight="1">
      <c r="B84" s="33"/>
      <c r="C84" s="70" t="s">
        <v>129</v>
      </c>
      <c r="D84" s="34"/>
      <c r="E84" s="34"/>
      <c r="F84" s="34"/>
      <c r="G84" s="34"/>
      <c r="H84" s="34"/>
      <c r="I84" s="102"/>
      <c r="J84" s="153">
        <f>BK84</f>
        <v>0</v>
      </c>
      <c r="K84" s="34"/>
      <c r="L84" s="37"/>
      <c r="M84" s="66"/>
      <c r="N84" s="67"/>
      <c r="O84" s="67"/>
      <c r="P84" s="154">
        <f>P85</f>
        <v>0</v>
      </c>
      <c r="Q84" s="67"/>
      <c r="R84" s="154">
        <f>R85</f>
        <v>0</v>
      </c>
      <c r="S84" s="67"/>
      <c r="T84" s="155">
        <f>T85</f>
        <v>0</v>
      </c>
      <c r="AT84" s="16" t="s">
        <v>73</v>
      </c>
      <c r="AU84" s="16" t="s">
        <v>102</v>
      </c>
      <c r="BK84" s="156">
        <f>BK85</f>
        <v>0</v>
      </c>
    </row>
    <row r="85" spans="2:65" s="10" customFormat="1" ht="25.9" customHeight="1">
      <c r="B85" s="157"/>
      <c r="C85" s="158"/>
      <c r="D85" s="159" t="s">
        <v>73</v>
      </c>
      <c r="E85" s="160" t="s">
        <v>94</v>
      </c>
      <c r="F85" s="160" t="s">
        <v>812</v>
      </c>
      <c r="G85" s="158"/>
      <c r="H85" s="158"/>
      <c r="I85" s="161"/>
      <c r="J85" s="162">
        <f>BK85</f>
        <v>0</v>
      </c>
      <c r="K85" s="158"/>
      <c r="L85" s="163"/>
      <c r="M85" s="164"/>
      <c r="N85" s="165"/>
      <c r="O85" s="165"/>
      <c r="P85" s="166">
        <f>P86+P94+P107+P122</f>
        <v>0</v>
      </c>
      <c r="Q85" s="165"/>
      <c r="R85" s="166">
        <f>R86+R94+R107+R122</f>
        <v>0</v>
      </c>
      <c r="S85" s="165"/>
      <c r="T85" s="167">
        <f>T86+T94+T107+T122</f>
        <v>0</v>
      </c>
      <c r="AR85" s="168" t="s">
        <v>172</v>
      </c>
      <c r="AT85" s="169" t="s">
        <v>73</v>
      </c>
      <c r="AU85" s="169" t="s">
        <v>74</v>
      </c>
      <c r="AY85" s="168" t="s">
        <v>132</v>
      </c>
      <c r="BK85" s="170">
        <f>BK86+BK94+BK107+BK122</f>
        <v>0</v>
      </c>
    </row>
    <row r="86" spans="2:65" s="10" customFormat="1" ht="22.9" customHeight="1">
      <c r="B86" s="157"/>
      <c r="C86" s="158"/>
      <c r="D86" s="159" t="s">
        <v>73</v>
      </c>
      <c r="E86" s="171" t="s">
        <v>813</v>
      </c>
      <c r="F86" s="171" t="s">
        <v>814</v>
      </c>
      <c r="G86" s="158"/>
      <c r="H86" s="158"/>
      <c r="I86" s="161"/>
      <c r="J86" s="172">
        <f>BK86</f>
        <v>0</v>
      </c>
      <c r="K86" s="158"/>
      <c r="L86" s="163"/>
      <c r="M86" s="164"/>
      <c r="N86" s="165"/>
      <c r="O86" s="165"/>
      <c r="P86" s="166">
        <f>SUM(P87:P93)</f>
        <v>0</v>
      </c>
      <c r="Q86" s="165"/>
      <c r="R86" s="166">
        <f>SUM(R87:R93)</f>
        <v>0</v>
      </c>
      <c r="S86" s="165"/>
      <c r="T86" s="167">
        <f>SUM(T87:T93)</f>
        <v>0</v>
      </c>
      <c r="AR86" s="168" t="s">
        <v>172</v>
      </c>
      <c r="AT86" s="169" t="s">
        <v>73</v>
      </c>
      <c r="AU86" s="169" t="s">
        <v>82</v>
      </c>
      <c r="AY86" s="168" t="s">
        <v>132</v>
      </c>
      <c r="BK86" s="170">
        <f>SUM(BK87:BK93)</f>
        <v>0</v>
      </c>
    </row>
    <row r="87" spans="2:65" s="1" customFormat="1" ht="16.5" customHeight="1">
      <c r="B87" s="33"/>
      <c r="C87" s="173" t="s">
        <v>82</v>
      </c>
      <c r="D87" s="173" t="s">
        <v>135</v>
      </c>
      <c r="E87" s="174" t="s">
        <v>815</v>
      </c>
      <c r="F87" s="175" t="s">
        <v>816</v>
      </c>
      <c r="G87" s="176" t="s">
        <v>737</v>
      </c>
      <c r="H87" s="177">
        <v>1</v>
      </c>
      <c r="I87" s="178"/>
      <c r="J87" s="179">
        <f>ROUND(I87*H87,2)</f>
        <v>0</v>
      </c>
      <c r="K87" s="175" t="s">
        <v>139</v>
      </c>
      <c r="L87" s="37"/>
      <c r="M87" s="180" t="s">
        <v>28</v>
      </c>
      <c r="N87" s="181" t="s">
        <v>45</v>
      </c>
      <c r="O87" s="59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AR87" s="16" t="s">
        <v>817</v>
      </c>
      <c r="AT87" s="16" t="s">
        <v>135</v>
      </c>
      <c r="AU87" s="16" t="s">
        <v>84</v>
      </c>
      <c r="AY87" s="16" t="s">
        <v>132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6" t="s">
        <v>82</v>
      </c>
      <c r="BK87" s="184">
        <f>ROUND(I87*H87,2)</f>
        <v>0</v>
      </c>
      <c r="BL87" s="16" t="s">
        <v>817</v>
      </c>
      <c r="BM87" s="16" t="s">
        <v>818</v>
      </c>
    </row>
    <row r="88" spans="2:65" s="1" customFormat="1" ht="11.25">
      <c r="B88" s="33"/>
      <c r="C88" s="34"/>
      <c r="D88" s="185" t="s">
        <v>142</v>
      </c>
      <c r="E88" s="34"/>
      <c r="F88" s="186" t="s">
        <v>816</v>
      </c>
      <c r="G88" s="34"/>
      <c r="H88" s="34"/>
      <c r="I88" s="102"/>
      <c r="J88" s="34"/>
      <c r="K88" s="34"/>
      <c r="L88" s="37"/>
      <c r="M88" s="187"/>
      <c r="N88" s="59"/>
      <c r="O88" s="59"/>
      <c r="P88" s="59"/>
      <c r="Q88" s="59"/>
      <c r="R88" s="59"/>
      <c r="S88" s="59"/>
      <c r="T88" s="60"/>
      <c r="AT88" s="16" t="s">
        <v>142</v>
      </c>
      <c r="AU88" s="16" t="s">
        <v>84</v>
      </c>
    </row>
    <row r="89" spans="2:65" s="11" customFormat="1" ht="11.25">
      <c r="B89" s="188"/>
      <c r="C89" s="189"/>
      <c r="D89" s="185" t="s">
        <v>144</v>
      </c>
      <c r="E89" s="190" t="s">
        <v>28</v>
      </c>
      <c r="F89" s="191" t="s">
        <v>819</v>
      </c>
      <c r="G89" s="189"/>
      <c r="H89" s="190" t="s">
        <v>28</v>
      </c>
      <c r="I89" s="192"/>
      <c r="J89" s="189"/>
      <c r="K89" s="189"/>
      <c r="L89" s="193"/>
      <c r="M89" s="194"/>
      <c r="N89" s="195"/>
      <c r="O89" s="195"/>
      <c r="P89" s="195"/>
      <c r="Q89" s="195"/>
      <c r="R89" s="195"/>
      <c r="S89" s="195"/>
      <c r="T89" s="196"/>
      <c r="AT89" s="197" t="s">
        <v>144</v>
      </c>
      <c r="AU89" s="197" t="s">
        <v>84</v>
      </c>
      <c r="AV89" s="11" t="s">
        <v>82</v>
      </c>
      <c r="AW89" s="11" t="s">
        <v>35</v>
      </c>
      <c r="AX89" s="11" t="s">
        <v>74</v>
      </c>
      <c r="AY89" s="197" t="s">
        <v>132</v>
      </c>
    </row>
    <row r="90" spans="2:65" s="11" customFormat="1" ht="11.25">
      <c r="B90" s="188"/>
      <c r="C90" s="189"/>
      <c r="D90" s="185" t="s">
        <v>144</v>
      </c>
      <c r="E90" s="190" t="s">
        <v>28</v>
      </c>
      <c r="F90" s="191" t="s">
        <v>820</v>
      </c>
      <c r="G90" s="189"/>
      <c r="H90" s="190" t="s">
        <v>28</v>
      </c>
      <c r="I90" s="192"/>
      <c r="J90" s="189"/>
      <c r="K90" s="189"/>
      <c r="L90" s="193"/>
      <c r="M90" s="194"/>
      <c r="N90" s="195"/>
      <c r="O90" s="195"/>
      <c r="P90" s="195"/>
      <c r="Q90" s="195"/>
      <c r="R90" s="195"/>
      <c r="S90" s="195"/>
      <c r="T90" s="196"/>
      <c r="AT90" s="197" t="s">
        <v>144</v>
      </c>
      <c r="AU90" s="197" t="s">
        <v>84</v>
      </c>
      <c r="AV90" s="11" t="s">
        <v>82</v>
      </c>
      <c r="AW90" s="11" t="s">
        <v>35</v>
      </c>
      <c r="AX90" s="11" t="s">
        <v>74</v>
      </c>
      <c r="AY90" s="197" t="s">
        <v>132</v>
      </c>
    </row>
    <row r="91" spans="2:65" s="12" customFormat="1" ht="11.25">
      <c r="B91" s="198"/>
      <c r="C91" s="199"/>
      <c r="D91" s="185" t="s">
        <v>144</v>
      </c>
      <c r="E91" s="200" t="s">
        <v>28</v>
      </c>
      <c r="F91" s="201" t="s">
        <v>82</v>
      </c>
      <c r="G91" s="199"/>
      <c r="H91" s="202">
        <v>1</v>
      </c>
      <c r="I91" s="203"/>
      <c r="J91" s="199"/>
      <c r="K91" s="199"/>
      <c r="L91" s="204"/>
      <c r="M91" s="205"/>
      <c r="N91" s="206"/>
      <c r="O91" s="206"/>
      <c r="P91" s="206"/>
      <c r="Q91" s="206"/>
      <c r="R91" s="206"/>
      <c r="S91" s="206"/>
      <c r="T91" s="207"/>
      <c r="AT91" s="208" t="s">
        <v>144</v>
      </c>
      <c r="AU91" s="208" t="s">
        <v>84</v>
      </c>
      <c r="AV91" s="12" t="s">
        <v>84</v>
      </c>
      <c r="AW91" s="12" t="s">
        <v>35</v>
      </c>
      <c r="AX91" s="12" t="s">
        <v>82</v>
      </c>
      <c r="AY91" s="208" t="s">
        <v>132</v>
      </c>
    </row>
    <row r="92" spans="2:65" s="1" customFormat="1" ht="16.5" customHeight="1">
      <c r="B92" s="33"/>
      <c r="C92" s="173" t="s">
        <v>84</v>
      </c>
      <c r="D92" s="173" t="s">
        <v>135</v>
      </c>
      <c r="E92" s="174" t="s">
        <v>821</v>
      </c>
      <c r="F92" s="175" t="s">
        <v>822</v>
      </c>
      <c r="G92" s="176" t="s">
        <v>737</v>
      </c>
      <c r="H92" s="177">
        <v>1</v>
      </c>
      <c r="I92" s="178"/>
      <c r="J92" s="179">
        <f>ROUND(I92*H92,2)</f>
        <v>0</v>
      </c>
      <c r="K92" s="175" t="s">
        <v>139</v>
      </c>
      <c r="L92" s="37"/>
      <c r="M92" s="180" t="s">
        <v>28</v>
      </c>
      <c r="N92" s="181" t="s">
        <v>45</v>
      </c>
      <c r="O92" s="59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AR92" s="16" t="s">
        <v>817</v>
      </c>
      <c r="AT92" s="16" t="s">
        <v>135</v>
      </c>
      <c r="AU92" s="16" t="s">
        <v>84</v>
      </c>
      <c r="AY92" s="16" t="s">
        <v>132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6" t="s">
        <v>82</v>
      </c>
      <c r="BK92" s="184">
        <f>ROUND(I92*H92,2)</f>
        <v>0</v>
      </c>
      <c r="BL92" s="16" t="s">
        <v>817</v>
      </c>
      <c r="BM92" s="16" t="s">
        <v>823</v>
      </c>
    </row>
    <row r="93" spans="2:65" s="1" customFormat="1" ht="11.25">
      <c r="B93" s="33"/>
      <c r="C93" s="34"/>
      <c r="D93" s="185" t="s">
        <v>142</v>
      </c>
      <c r="E93" s="34"/>
      <c r="F93" s="186" t="s">
        <v>822</v>
      </c>
      <c r="G93" s="34"/>
      <c r="H93" s="34"/>
      <c r="I93" s="102"/>
      <c r="J93" s="34"/>
      <c r="K93" s="34"/>
      <c r="L93" s="37"/>
      <c r="M93" s="187"/>
      <c r="N93" s="59"/>
      <c r="O93" s="59"/>
      <c r="P93" s="59"/>
      <c r="Q93" s="59"/>
      <c r="R93" s="59"/>
      <c r="S93" s="59"/>
      <c r="T93" s="60"/>
      <c r="AT93" s="16" t="s">
        <v>142</v>
      </c>
      <c r="AU93" s="16" t="s">
        <v>84</v>
      </c>
    </row>
    <row r="94" spans="2:65" s="10" customFormat="1" ht="22.9" customHeight="1">
      <c r="B94" s="157"/>
      <c r="C94" s="158"/>
      <c r="D94" s="159" t="s">
        <v>73</v>
      </c>
      <c r="E94" s="171" t="s">
        <v>824</v>
      </c>
      <c r="F94" s="171" t="s">
        <v>825</v>
      </c>
      <c r="G94" s="158"/>
      <c r="H94" s="158"/>
      <c r="I94" s="161"/>
      <c r="J94" s="172">
        <f>BK94</f>
        <v>0</v>
      </c>
      <c r="K94" s="158"/>
      <c r="L94" s="163"/>
      <c r="M94" s="164"/>
      <c r="N94" s="165"/>
      <c r="O94" s="165"/>
      <c r="P94" s="166">
        <f>SUM(P95:P106)</f>
        <v>0</v>
      </c>
      <c r="Q94" s="165"/>
      <c r="R94" s="166">
        <f>SUM(R95:R106)</f>
        <v>0</v>
      </c>
      <c r="S94" s="165"/>
      <c r="T94" s="167">
        <f>SUM(T95:T106)</f>
        <v>0</v>
      </c>
      <c r="AR94" s="168" t="s">
        <v>172</v>
      </c>
      <c r="AT94" s="169" t="s">
        <v>73</v>
      </c>
      <c r="AU94" s="169" t="s">
        <v>82</v>
      </c>
      <c r="AY94" s="168" t="s">
        <v>132</v>
      </c>
      <c r="BK94" s="170">
        <f>SUM(BK95:BK106)</f>
        <v>0</v>
      </c>
    </row>
    <row r="95" spans="2:65" s="1" customFormat="1" ht="16.5" customHeight="1">
      <c r="B95" s="33"/>
      <c r="C95" s="173" t="s">
        <v>159</v>
      </c>
      <c r="D95" s="173" t="s">
        <v>135</v>
      </c>
      <c r="E95" s="174" t="s">
        <v>826</v>
      </c>
      <c r="F95" s="175" t="s">
        <v>825</v>
      </c>
      <c r="G95" s="176" t="s">
        <v>737</v>
      </c>
      <c r="H95" s="177">
        <v>1</v>
      </c>
      <c r="I95" s="178"/>
      <c r="J95" s="179">
        <f>ROUND(I95*H95,2)</f>
        <v>0</v>
      </c>
      <c r="K95" s="175" t="s">
        <v>139</v>
      </c>
      <c r="L95" s="37"/>
      <c r="M95" s="180" t="s">
        <v>28</v>
      </c>
      <c r="N95" s="181" t="s">
        <v>45</v>
      </c>
      <c r="O95" s="59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AR95" s="16" t="s">
        <v>817</v>
      </c>
      <c r="AT95" s="16" t="s">
        <v>135</v>
      </c>
      <c r="AU95" s="16" t="s">
        <v>84</v>
      </c>
      <c r="AY95" s="16" t="s">
        <v>132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82</v>
      </c>
      <c r="BK95" s="184">
        <f>ROUND(I95*H95,2)</f>
        <v>0</v>
      </c>
      <c r="BL95" s="16" t="s">
        <v>817</v>
      </c>
      <c r="BM95" s="16" t="s">
        <v>827</v>
      </c>
    </row>
    <row r="96" spans="2:65" s="1" customFormat="1" ht="11.25">
      <c r="B96" s="33"/>
      <c r="C96" s="34"/>
      <c r="D96" s="185" t="s">
        <v>142</v>
      </c>
      <c r="E96" s="34"/>
      <c r="F96" s="186" t="s">
        <v>825</v>
      </c>
      <c r="G96" s="34"/>
      <c r="H96" s="34"/>
      <c r="I96" s="102"/>
      <c r="J96" s="34"/>
      <c r="K96" s="34"/>
      <c r="L96" s="37"/>
      <c r="M96" s="187"/>
      <c r="N96" s="59"/>
      <c r="O96" s="59"/>
      <c r="P96" s="59"/>
      <c r="Q96" s="59"/>
      <c r="R96" s="59"/>
      <c r="S96" s="59"/>
      <c r="T96" s="60"/>
      <c r="AT96" s="16" t="s">
        <v>142</v>
      </c>
      <c r="AU96" s="16" t="s">
        <v>84</v>
      </c>
    </row>
    <row r="97" spans="2:65" s="1" customFormat="1" ht="16.5" customHeight="1">
      <c r="B97" s="33"/>
      <c r="C97" s="173" t="s">
        <v>140</v>
      </c>
      <c r="D97" s="173" t="s">
        <v>135</v>
      </c>
      <c r="E97" s="174" t="s">
        <v>828</v>
      </c>
      <c r="F97" s="175" t="s">
        <v>829</v>
      </c>
      <c r="G97" s="176" t="s">
        <v>737</v>
      </c>
      <c r="H97" s="177">
        <v>1</v>
      </c>
      <c r="I97" s="178"/>
      <c r="J97" s="179">
        <f>ROUND(I97*H97,2)</f>
        <v>0</v>
      </c>
      <c r="K97" s="175" t="s">
        <v>139</v>
      </c>
      <c r="L97" s="37"/>
      <c r="M97" s="180" t="s">
        <v>28</v>
      </c>
      <c r="N97" s="181" t="s">
        <v>45</v>
      </c>
      <c r="O97" s="59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AR97" s="16" t="s">
        <v>817</v>
      </c>
      <c r="AT97" s="16" t="s">
        <v>135</v>
      </c>
      <c r="AU97" s="16" t="s">
        <v>84</v>
      </c>
      <c r="AY97" s="16" t="s">
        <v>132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6" t="s">
        <v>82</v>
      </c>
      <c r="BK97" s="184">
        <f>ROUND(I97*H97,2)</f>
        <v>0</v>
      </c>
      <c r="BL97" s="16" t="s">
        <v>817</v>
      </c>
      <c r="BM97" s="16" t="s">
        <v>830</v>
      </c>
    </row>
    <row r="98" spans="2:65" s="1" customFormat="1" ht="11.25">
      <c r="B98" s="33"/>
      <c r="C98" s="34"/>
      <c r="D98" s="185" t="s">
        <v>142</v>
      </c>
      <c r="E98" s="34"/>
      <c r="F98" s="186" t="s">
        <v>829</v>
      </c>
      <c r="G98" s="34"/>
      <c r="H98" s="34"/>
      <c r="I98" s="102"/>
      <c r="J98" s="34"/>
      <c r="K98" s="34"/>
      <c r="L98" s="37"/>
      <c r="M98" s="187"/>
      <c r="N98" s="59"/>
      <c r="O98" s="59"/>
      <c r="P98" s="59"/>
      <c r="Q98" s="59"/>
      <c r="R98" s="59"/>
      <c r="S98" s="59"/>
      <c r="T98" s="60"/>
      <c r="AT98" s="16" t="s">
        <v>142</v>
      </c>
      <c r="AU98" s="16" t="s">
        <v>84</v>
      </c>
    </row>
    <row r="99" spans="2:65" s="11" customFormat="1" ht="11.25">
      <c r="B99" s="188"/>
      <c r="C99" s="189"/>
      <c r="D99" s="185" t="s">
        <v>144</v>
      </c>
      <c r="E99" s="190" t="s">
        <v>28</v>
      </c>
      <c r="F99" s="191" t="s">
        <v>831</v>
      </c>
      <c r="G99" s="189"/>
      <c r="H99" s="190" t="s">
        <v>28</v>
      </c>
      <c r="I99" s="192"/>
      <c r="J99" s="189"/>
      <c r="K99" s="189"/>
      <c r="L99" s="193"/>
      <c r="M99" s="194"/>
      <c r="N99" s="195"/>
      <c r="O99" s="195"/>
      <c r="P99" s="195"/>
      <c r="Q99" s="195"/>
      <c r="R99" s="195"/>
      <c r="S99" s="195"/>
      <c r="T99" s="196"/>
      <c r="AT99" s="197" t="s">
        <v>144</v>
      </c>
      <c r="AU99" s="197" t="s">
        <v>84</v>
      </c>
      <c r="AV99" s="11" t="s">
        <v>82</v>
      </c>
      <c r="AW99" s="11" t="s">
        <v>35</v>
      </c>
      <c r="AX99" s="11" t="s">
        <v>74</v>
      </c>
      <c r="AY99" s="197" t="s">
        <v>132</v>
      </c>
    </row>
    <row r="100" spans="2:65" s="11" customFormat="1" ht="11.25">
      <c r="B100" s="188"/>
      <c r="C100" s="189"/>
      <c r="D100" s="185" t="s">
        <v>144</v>
      </c>
      <c r="E100" s="190" t="s">
        <v>28</v>
      </c>
      <c r="F100" s="191" t="s">
        <v>832</v>
      </c>
      <c r="G100" s="189"/>
      <c r="H100" s="190" t="s">
        <v>28</v>
      </c>
      <c r="I100" s="192"/>
      <c r="J100" s="189"/>
      <c r="K100" s="189"/>
      <c r="L100" s="193"/>
      <c r="M100" s="194"/>
      <c r="N100" s="195"/>
      <c r="O100" s="195"/>
      <c r="P100" s="195"/>
      <c r="Q100" s="195"/>
      <c r="R100" s="195"/>
      <c r="S100" s="195"/>
      <c r="T100" s="196"/>
      <c r="AT100" s="197" t="s">
        <v>144</v>
      </c>
      <c r="AU100" s="197" t="s">
        <v>84</v>
      </c>
      <c r="AV100" s="11" t="s">
        <v>82</v>
      </c>
      <c r="AW100" s="11" t="s">
        <v>35</v>
      </c>
      <c r="AX100" s="11" t="s">
        <v>74</v>
      </c>
      <c r="AY100" s="197" t="s">
        <v>132</v>
      </c>
    </row>
    <row r="101" spans="2:65" s="11" customFormat="1" ht="11.25">
      <c r="B101" s="188"/>
      <c r="C101" s="189"/>
      <c r="D101" s="185" t="s">
        <v>144</v>
      </c>
      <c r="E101" s="190" t="s">
        <v>28</v>
      </c>
      <c r="F101" s="191" t="s">
        <v>833</v>
      </c>
      <c r="G101" s="189"/>
      <c r="H101" s="190" t="s">
        <v>28</v>
      </c>
      <c r="I101" s="192"/>
      <c r="J101" s="189"/>
      <c r="K101" s="189"/>
      <c r="L101" s="193"/>
      <c r="M101" s="194"/>
      <c r="N101" s="195"/>
      <c r="O101" s="195"/>
      <c r="P101" s="195"/>
      <c r="Q101" s="195"/>
      <c r="R101" s="195"/>
      <c r="S101" s="195"/>
      <c r="T101" s="196"/>
      <c r="AT101" s="197" t="s">
        <v>144</v>
      </c>
      <c r="AU101" s="197" t="s">
        <v>84</v>
      </c>
      <c r="AV101" s="11" t="s">
        <v>82</v>
      </c>
      <c r="AW101" s="11" t="s">
        <v>35</v>
      </c>
      <c r="AX101" s="11" t="s">
        <v>74</v>
      </c>
      <c r="AY101" s="197" t="s">
        <v>132</v>
      </c>
    </row>
    <row r="102" spans="2:65" s="12" customFormat="1" ht="11.25">
      <c r="B102" s="198"/>
      <c r="C102" s="199"/>
      <c r="D102" s="185" t="s">
        <v>144</v>
      </c>
      <c r="E102" s="200" t="s">
        <v>28</v>
      </c>
      <c r="F102" s="201" t="s">
        <v>82</v>
      </c>
      <c r="G102" s="199"/>
      <c r="H102" s="202">
        <v>1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144</v>
      </c>
      <c r="AU102" s="208" t="s">
        <v>84</v>
      </c>
      <c r="AV102" s="12" t="s">
        <v>84</v>
      </c>
      <c r="AW102" s="12" t="s">
        <v>35</v>
      </c>
      <c r="AX102" s="12" t="s">
        <v>82</v>
      </c>
      <c r="AY102" s="208" t="s">
        <v>132</v>
      </c>
    </row>
    <row r="103" spans="2:65" s="1" customFormat="1" ht="16.5" customHeight="1">
      <c r="B103" s="33"/>
      <c r="C103" s="173" t="s">
        <v>172</v>
      </c>
      <c r="D103" s="173" t="s">
        <v>135</v>
      </c>
      <c r="E103" s="174" t="s">
        <v>834</v>
      </c>
      <c r="F103" s="175" t="s">
        <v>835</v>
      </c>
      <c r="G103" s="176" t="s">
        <v>737</v>
      </c>
      <c r="H103" s="177">
        <v>1</v>
      </c>
      <c r="I103" s="178"/>
      <c r="J103" s="179">
        <f>ROUND(I103*H103,2)</f>
        <v>0</v>
      </c>
      <c r="K103" s="175" t="s">
        <v>139</v>
      </c>
      <c r="L103" s="37"/>
      <c r="M103" s="180" t="s">
        <v>28</v>
      </c>
      <c r="N103" s="181" t="s">
        <v>45</v>
      </c>
      <c r="O103" s="59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AR103" s="16" t="s">
        <v>817</v>
      </c>
      <c r="AT103" s="16" t="s">
        <v>135</v>
      </c>
      <c r="AU103" s="16" t="s">
        <v>84</v>
      </c>
      <c r="AY103" s="16" t="s">
        <v>132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6" t="s">
        <v>82</v>
      </c>
      <c r="BK103" s="184">
        <f>ROUND(I103*H103,2)</f>
        <v>0</v>
      </c>
      <c r="BL103" s="16" t="s">
        <v>817</v>
      </c>
      <c r="BM103" s="16" t="s">
        <v>836</v>
      </c>
    </row>
    <row r="104" spans="2:65" s="1" customFormat="1" ht="11.25">
      <c r="B104" s="33"/>
      <c r="C104" s="34"/>
      <c r="D104" s="185" t="s">
        <v>142</v>
      </c>
      <c r="E104" s="34"/>
      <c r="F104" s="186" t="s">
        <v>835</v>
      </c>
      <c r="G104" s="34"/>
      <c r="H104" s="34"/>
      <c r="I104" s="102"/>
      <c r="J104" s="34"/>
      <c r="K104" s="34"/>
      <c r="L104" s="37"/>
      <c r="M104" s="187"/>
      <c r="N104" s="59"/>
      <c r="O104" s="59"/>
      <c r="P104" s="59"/>
      <c r="Q104" s="59"/>
      <c r="R104" s="59"/>
      <c r="S104" s="59"/>
      <c r="T104" s="60"/>
      <c r="AT104" s="16" t="s">
        <v>142</v>
      </c>
      <c r="AU104" s="16" t="s">
        <v>84</v>
      </c>
    </row>
    <row r="105" spans="2:65" s="11" customFormat="1" ht="11.25">
      <c r="B105" s="188"/>
      <c r="C105" s="189"/>
      <c r="D105" s="185" t="s">
        <v>144</v>
      </c>
      <c r="E105" s="190" t="s">
        <v>28</v>
      </c>
      <c r="F105" s="191" t="s">
        <v>837</v>
      </c>
      <c r="G105" s="189"/>
      <c r="H105" s="190" t="s">
        <v>28</v>
      </c>
      <c r="I105" s="192"/>
      <c r="J105" s="189"/>
      <c r="K105" s="189"/>
      <c r="L105" s="193"/>
      <c r="M105" s="194"/>
      <c r="N105" s="195"/>
      <c r="O105" s="195"/>
      <c r="P105" s="195"/>
      <c r="Q105" s="195"/>
      <c r="R105" s="195"/>
      <c r="S105" s="195"/>
      <c r="T105" s="196"/>
      <c r="AT105" s="197" t="s">
        <v>144</v>
      </c>
      <c r="AU105" s="197" t="s">
        <v>84</v>
      </c>
      <c r="AV105" s="11" t="s">
        <v>82</v>
      </c>
      <c r="AW105" s="11" t="s">
        <v>35</v>
      </c>
      <c r="AX105" s="11" t="s">
        <v>74</v>
      </c>
      <c r="AY105" s="197" t="s">
        <v>132</v>
      </c>
    </row>
    <row r="106" spans="2:65" s="12" customFormat="1" ht="11.25">
      <c r="B106" s="198"/>
      <c r="C106" s="199"/>
      <c r="D106" s="185" t="s">
        <v>144</v>
      </c>
      <c r="E106" s="200" t="s">
        <v>28</v>
      </c>
      <c r="F106" s="201" t="s">
        <v>82</v>
      </c>
      <c r="G106" s="199"/>
      <c r="H106" s="202">
        <v>1</v>
      </c>
      <c r="I106" s="203"/>
      <c r="J106" s="199"/>
      <c r="K106" s="199"/>
      <c r="L106" s="204"/>
      <c r="M106" s="205"/>
      <c r="N106" s="206"/>
      <c r="O106" s="206"/>
      <c r="P106" s="206"/>
      <c r="Q106" s="206"/>
      <c r="R106" s="206"/>
      <c r="S106" s="206"/>
      <c r="T106" s="207"/>
      <c r="AT106" s="208" t="s">
        <v>144</v>
      </c>
      <c r="AU106" s="208" t="s">
        <v>84</v>
      </c>
      <c r="AV106" s="12" t="s">
        <v>84</v>
      </c>
      <c r="AW106" s="12" t="s">
        <v>35</v>
      </c>
      <c r="AX106" s="12" t="s">
        <v>82</v>
      </c>
      <c r="AY106" s="208" t="s">
        <v>132</v>
      </c>
    </row>
    <row r="107" spans="2:65" s="10" customFormat="1" ht="22.9" customHeight="1">
      <c r="B107" s="157"/>
      <c r="C107" s="158"/>
      <c r="D107" s="159" t="s">
        <v>73</v>
      </c>
      <c r="E107" s="171" t="s">
        <v>838</v>
      </c>
      <c r="F107" s="171" t="s">
        <v>839</v>
      </c>
      <c r="G107" s="158"/>
      <c r="H107" s="158"/>
      <c r="I107" s="161"/>
      <c r="J107" s="172">
        <f>BK107</f>
        <v>0</v>
      </c>
      <c r="K107" s="158"/>
      <c r="L107" s="163"/>
      <c r="M107" s="164"/>
      <c r="N107" s="165"/>
      <c r="O107" s="165"/>
      <c r="P107" s="166">
        <f>SUM(P108:P121)</f>
        <v>0</v>
      </c>
      <c r="Q107" s="165"/>
      <c r="R107" s="166">
        <f>SUM(R108:R121)</f>
        <v>0</v>
      </c>
      <c r="S107" s="165"/>
      <c r="T107" s="167">
        <f>SUM(T108:T121)</f>
        <v>0</v>
      </c>
      <c r="AR107" s="168" t="s">
        <v>172</v>
      </c>
      <c r="AT107" s="169" t="s">
        <v>73</v>
      </c>
      <c r="AU107" s="169" t="s">
        <v>82</v>
      </c>
      <c r="AY107" s="168" t="s">
        <v>132</v>
      </c>
      <c r="BK107" s="170">
        <f>SUM(BK108:BK121)</f>
        <v>0</v>
      </c>
    </row>
    <row r="108" spans="2:65" s="1" customFormat="1" ht="16.5" customHeight="1">
      <c r="B108" s="33"/>
      <c r="C108" s="173" t="s">
        <v>133</v>
      </c>
      <c r="D108" s="173" t="s">
        <v>135</v>
      </c>
      <c r="E108" s="174" t="s">
        <v>840</v>
      </c>
      <c r="F108" s="175" t="s">
        <v>841</v>
      </c>
      <c r="G108" s="176" t="s">
        <v>737</v>
      </c>
      <c r="H108" s="177">
        <v>1</v>
      </c>
      <c r="I108" s="178"/>
      <c r="J108" s="179">
        <f>ROUND(I108*H108,2)</f>
        <v>0</v>
      </c>
      <c r="K108" s="175" t="s">
        <v>139</v>
      </c>
      <c r="L108" s="37"/>
      <c r="M108" s="180" t="s">
        <v>28</v>
      </c>
      <c r="N108" s="181" t="s">
        <v>45</v>
      </c>
      <c r="O108" s="59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AR108" s="16" t="s">
        <v>817</v>
      </c>
      <c r="AT108" s="16" t="s">
        <v>135</v>
      </c>
      <c r="AU108" s="16" t="s">
        <v>84</v>
      </c>
      <c r="AY108" s="16" t="s">
        <v>132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6" t="s">
        <v>82</v>
      </c>
      <c r="BK108" s="184">
        <f>ROUND(I108*H108,2)</f>
        <v>0</v>
      </c>
      <c r="BL108" s="16" t="s">
        <v>817</v>
      </c>
      <c r="BM108" s="16" t="s">
        <v>842</v>
      </c>
    </row>
    <row r="109" spans="2:65" s="1" customFormat="1" ht="11.25">
      <c r="B109" s="33"/>
      <c r="C109" s="34"/>
      <c r="D109" s="185" t="s">
        <v>142</v>
      </c>
      <c r="E109" s="34"/>
      <c r="F109" s="186" t="s">
        <v>841</v>
      </c>
      <c r="G109" s="34"/>
      <c r="H109" s="34"/>
      <c r="I109" s="102"/>
      <c r="J109" s="34"/>
      <c r="K109" s="34"/>
      <c r="L109" s="37"/>
      <c r="M109" s="187"/>
      <c r="N109" s="59"/>
      <c r="O109" s="59"/>
      <c r="P109" s="59"/>
      <c r="Q109" s="59"/>
      <c r="R109" s="59"/>
      <c r="S109" s="59"/>
      <c r="T109" s="60"/>
      <c r="AT109" s="16" t="s">
        <v>142</v>
      </c>
      <c r="AU109" s="16" t="s">
        <v>84</v>
      </c>
    </row>
    <row r="110" spans="2:65" s="11" customFormat="1" ht="11.25">
      <c r="B110" s="188"/>
      <c r="C110" s="189"/>
      <c r="D110" s="185" t="s">
        <v>144</v>
      </c>
      <c r="E110" s="190" t="s">
        <v>28</v>
      </c>
      <c r="F110" s="191" t="s">
        <v>843</v>
      </c>
      <c r="G110" s="189"/>
      <c r="H110" s="190" t="s">
        <v>28</v>
      </c>
      <c r="I110" s="192"/>
      <c r="J110" s="189"/>
      <c r="K110" s="189"/>
      <c r="L110" s="193"/>
      <c r="M110" s="194"/>
      <c r="N110" s="195"/>
      <c r="O110" s="195"/>
      <c r="P110" s="195"/>
      <c r="Q110" s="195"/>
      <c r="R110" s="195"/>
      <c r="S110" s="195"/>
      <c r="T110" s="196"/>
      <c r="AT110" s="197" t="s">
        <v>144</v>
      </c>
      <c r="AU110" s="197" t="s">
        <v>84</v>
      </c>
      <c r="AV110" s="11" t="s">
        <v>82</v>
      </c>
      <c r="AW110" s="11" t="s">
        <v>35</v>
      </c>
      <c r="AX110" s="11" t="s">
        <v>74</v>
      </c>
      <c r="AY110" s="197" t="s">
        <v>132</v>
      </c>
    </row>
    <row r="111" spans="2:65" s="11" customFormat="1" ht="11.25">
      <c r="B111" s="188"/>
      <c r="C111" s="189"/>
      <c r="D111" s="185" t="s">
        <v>144</v>
      </c>
      <c r="E111" s="190" t="s">
        <v>28</v>
      </c>
      <c r="F111" s="191" t="s">
        <v>844</v>
      </c>
      <c r="G111" s="189"/>
      <c r="H111" s="190" t="s">
        <v>28</v>
      </c>
      <c r="I111" s="192"/>
      <c r="J111" s="189"/>
      <c r="K111" s="189"/>
      <c r="L111" s="193"/>
      <c r="M111" s="194"/>
      <c r="N111" s="195"/>
      <c r="O111" s="195"/>
      <c r="P111" s="195"/>
      <c r="Q111" s="195"/>
      <c r="R111" s="195"/>
      <c r="S111" s="195"/>
      <c r="T111" s="196"/>
      <c r="AT111" s="197" t="s">
        <v>144</v>
      </c>
      <c r="AU111" s="197" t="s">
        <v>84</v>
      </c>
      <c r="AV111" s="11" t="s">
        <v>82</v>
      </c>
      <c r="AW111" s="11" t="s">
        <v>35</v>
      </c>
      <c r="AX111" s="11" t="s">
        <v>74</v>
      </c>
      <c r="AY111" s="197" t="s">
        <v>132</v>
      </c>
    </row>
    <row r="112" spans="2:65" s="11" customFormat="1" ht="11.25">
      <c r="B112" s="188"/>
      <c r="C112" s="189"/>
      <c r="D112" s="185" t="s">
        <v>144</v>
      </c>
      <c r="E112" s="190" t="s">
        <v>28</v>
      </c>
      <c r="F112" s="191" t="s">
        <v>845</v>
      </c>
      <c r="G112" s="189"/>
      <c r="H112" s="190" t="s">
        <v>28</v>
      </c>
      <c r="I112" s="192"/>
      <c r="J112" s="189"/>
      <c r="K112" s="189"/>
      <c r="L112" s="193"/>
      <c r="M112" s="194"/>
      <c r="N112" s="195"/>
      <c r="O112" s="195"/>
      <c r="P112" s="195"/>
      <c r="Q112" s="195"/>
      <c r="R112" s="195"/>
      <c r="S112" s="195"/>
      <c r="T112" s="196"/>
      <c r="AT112" s="197" t="s">
        <v>144</v>
      </c>
      <c r="AU112" s="197" t="s">
        <v>84</v>
      </c>
      <c r="AV112" s="11" t="s">
        <v>82</v>
      </c>
      <c r="AW112" s="11" t="s">
        <v>35</v>
      </c>
      <c r="AX112" s="11" t="s">
        <v>74</v>
      </c>
      <c r="AY112" s="197" t="s">
        <v>132</v>
      </c>
    </row>
    <row r="113" spans="2:65" s="11" customFormat="1" ht="11.25">
      <c r="B113" s="188"/>
      <c r="C113" s="189"/>
      <c r="D113" s="185" t="s">
        <v>144</v>
      </c>
      <c r="E113" s="190" t="s">
        <v>28</v>
      </c>
      <c r="F113" s="191" t="s">
        <v>846</v>
      </c>
      <c r="G113" s="189"/>
      <c r="H113" s="190" t="s">
        <v>28</v>
      </c>
      <c r="I113" s="192"/>
      <c r="J113" s="189"/>
      <c r="K113" s="189"/>
      <c r="L113" s="193"/>
      <c r="M113" s="194"/>
      <c r="N113" s="195"/>
      <c r="O113" s="195"/>
      <c r="P113" s="195"/>
      <c r="Q113" s="195"/>
      <c r="R113" s="195"/>
      <c r="S113" s="195"/>
      <c r="T113" s="196"/>
      <c r="AT113" s="197" t="s">
        <v>144</v>
      </c>
      <c r="AU113" s="197" t="s">
        <v>84</v>
      </c>
      <c r="AV113" s="11" t="s">
        <v>82</v>
      </c>
      <c r="AW113" s="11" t="s">
        <v>35</v>
      </c>
      <c r="AX113" s="11" t="s">
        <v>74</v>
      </c>
      <c r="AY113" s="197" t="s">
        <v>132</v>
      </c>
    </row>
    <row r="114" spans="2:65" s="12" customFormat="1" ht="11.25">
      <c r="B114" s="198"/>
      <c r="C114" s="199"/>
      <c r="D114" s="185" t="s">
        <v>144</v>
      </c>
      <c r="E114" s="200" t="s">
        <v>28</v>
      </c>
      <c r="F114" s="201" t="s">
        <v>82</v>
      </c>
      <c r="G114" s="199"/>
      <c r="H114" s="202">
        <v>1</v>
      </c>
      <c r="I114" s="203"/>
      <c r="J114" s="199"/>
      <c r="K114" s="199"/>
      <c r="L114" s="204"/>
      <c r="M114" s="205"/>
      <c r="N114" s="206"/>
      <c r="O114" s="206"/>
      <c r="P114" s="206"/>
      <c r="Q114" s="206"/>
      <c r="R114" s="206"/>
      <c r="S114" s="206"/>
      <c r="T114" s="207"/>
      <c r="AT114" s="208" t="s">
        <v>144</v>
      </c>
      <c r="AU114" s="208" t="s">
        <v>84</v>
      </c>
      <c r="AV114" s="12" t="s">
        <v>84</v>
      </c>
      <c r="AW114" s="12" t="s">
        <v>35</v>
      </c>
      <c r="AX114" s="12" t="s">
        <v>82</v>
      </c>
      <c r="AY114" s="208" t="s">
        <v>132</v>
      </c>
    </row>
    <row r="115" spans="2:65" s="1" customFormat="1" ht="16.5" customHeight="1">
      <c r="B115" s="33"/>
      <c r="C115" s="173" t="s">
        <v>186</v>
      </c>
      <c r="D115" s="173" t="s">
        <v>135</v>
      </c>
      <c r="E115" s="174" t="s">
        <v>847</v>
      </c>
      <c r="F115" s="175" t="s">
        <v>848</v>
      </c>
      <c r="G115" s="176" t="s">
        <v>737</v>
      </c>
      <c r="H115" s="177">
        <v>1</v>
      </c>
      <c r="I115" s="178"/>
      <c r="J115" s="179">
        <f>ROUND(I115*H115,2)</f>
        <v>0</v>
      </c>
      <c r="K115" s="175" t="s">
        <v>139</v>
      </c>
      <c r="L115" s="37"/>
      <c r="M115" s="180" t="s">
        <v>28</v>
      </c>
      <c r="N115" s="181" t="s">
        <v>45</v>
      </c>
      <c r="O115" s="59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AR115" s="16" t="s">
        <v>817</v>
      </c>
      <c r="AT115" s="16" t="s">
        <v>135</v>
      </c>
      <c r="AU115" s="16" t="s">
        <v>84</v>
      </c>
      <c r="AY115" s="16" t="s">
        <v>132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6" t="s">
        <v>82</v>
      </c>
      <c r="BK115" s="184">
        <f>ROUND(I115*H115,2)</f>
        <v>0</v>
      </c>
      <c r="BL115" s="16" t="s">
        <v>817</v>
      </c>
      <c r="BM115" s="16" t="s">
        <v>849</v>
      </c>
    </row>
    <row r="116" spans="2:65" s="1" customFormat="1" ht="11.25">
      <c r="B116" s="33"/>
      <c r="C116" s="34"/>
      <c r="D116" s="185" t="s">
        <v>142</v>
      </c>
      <c r="E116" s="34"/>
      <c r="F116" s="186" t="s">
        <v>848</v>
      </c>
      <c r="G116" s="34"/>
      <c r="H116" s="34"/>
      <c r="I116" s="102"/>
      <c r="J116" s="34"/>
      <c r="K116" s="34"/>
      <c r="L116" s="37"/>
      <c r="M116" s="187"/>
      <c r="N116" s="59"/>
      <c r="O116" s="59"/>
      <c r="P116" s="59"/>
      <c r="Q116" s="59"/>
      <c r="R116" s="59"/>
      <c r="S116" s="59"/>
      <c r="T116" s="60"/>
      <c r="AT116" s="16" t="s">
        <v>142</v>
      </c>
      <c r="AU116" s="16" t="s">
        <v>84</v>
      </c>
    </row>
    <row r="117" spans="2:65" s="11" customFormat="1" ht="11.25">
      <c r="B117" s="188"/>
      <c r="C117" s="189"/>
      <c r="D117" s="185" t="s">
        <v>144</v>
      </c>
      <c r="E117" s="190" t="s">
        <v>28</v>
      </c>
      <c r="F117" s="191" t="s">
        <v>850</v>
      </c>
      <c r="G117" s="189"/>
      <c r="H117" s="190" t="s">
        <v>28</v>
      </c>
      <c r="I117" s="192"/>
      <c r="J117" s="189"/>
      <c r="K117" s="189"/>
      <c r="L117" s="193"/>
      <c r="M117" s="194"/>
      <c r="N117" s="195"/>
      <c r="O117" s="195"/>
      <c r="P117" s="195"/>
      <c r="Q117" s="195"/>
      <c r="R117" s="195"/>
      <c r="S117" s="195"/>
      <c r="T117" s="196"/>
      <c r="AT117" s="197" t="s">
        <v>144</v>
      </c>
      <c r="AU117" s="197" t="s">
        <v>84</v>
      </c>
      <c r="AV117" s="11" t="s">
        <v>82</v>
      </c>
      <c r="AW117" s="11" t="s">
        <v>35</v>
      </c>
      <c r="AX117" s="11" t="s">
        <v>74</v>
      </c>
      <c r="AY117" s="197" t="s">
        <v>132</v>
      </c>
    </row>
    <row r="118" spans="2:65" s="11" customFormat="1" ht="11.25">
      <c r="B118" s="188"/>
      <c r="C118" s="189"/>
      <c r="D118" s="185" t="s">
        <v>144</v>
      </c>
      <c r="E118" s="190" t="s">
        <v>28</v>
      </c>
      <c r="F118" s="191" t="s">
        <v>851</v>
      </c>
      <c r="G118" s="189"/>
      <c r="H118" s="190" t="s">
        <v>28</v>
      </c>
      <c r="I118" s="192"/>
      <c r="J118" s="189"/>
      <c r="K118" s="189"/>
      <c r="L118" s="193"/>
      <c r="M118" s="194"/>
      <c r="N118" s="195"/>
      <c r="O118" s="195"/>
      <c r="P118" s="195"/>
      <c r="Q118" s="195"/>
      <c r="R118" s="195"/>
      <c r="S118" s="195"/>
      <c r="T118" s="196"/>
      <c r="AT118" s="197" t="s">
        <v>144</v>
      </c>
      <c r="AU118" s="197" t="s">
        <v>84</v>
      </c>
      <c r="AV118" s="11" t="s">
        <v>82</v>
      </c>
      <c r="AW118" s="11" t="s">
        <v>35</v>
      </c>
      <c r="AX118" s="11" t="s">
        <v>74</v>
      </c>
      <c r="AY118" s="197" t="s">
        <v>132</v>
      </c>
    </row>
    <row r="119" spans="2:65" s="12" customFormat="1" ht="11.25">
      <c r="B119" s="198"/>
      <c r="C119" s="199"/>
      <c r="D119" s="185" t="s">
        <v>144</v>
      </c>
      <c r="E119" s="200" t="s">
        <v>28</v>
      </c>
      <c r="F119" s="201" t="s">
        <v>82</v>
      </c>
      <c r="G119" s="199"/>
      <c r="H119" s="202">
        <v>1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144</v>
      </c>
      <c r="AU119" s="208" t="s">
        <v>84</v>
      </c>
      <c r="AV119" s="12" t="s">
        <v>84</v>
      </c>
      <c r="AW119" s="12" t="s">
        <v>35</v>
      </c>
      <c r="AX119" s="12" t="s">
        <v>82</v>
      </c>
      <c r="AY119" s="208" t="s">
        <v>132</v>
      </c>
    </row>
    <row r="120" spans="2:65" s="1" customFormat="1" ht="16.5" customHeight="1">
      <c r="B120" s="33"/>
      <c r="C120" s="173" t="s">
        <v>193</v>
      </c>
      <c r="D120" s="173" t="s">
        <v>135</v>
      </c>
      <c r="E120" s="174" t="s">
        <v>852</v>
      </c>
      <c r="F120" s="175" t="s">
        <v>853</v>
      </c>
      <c r="G120" s="176" t="s">
        <v>737</v>
      </c>
      <c r="H120" s="177">
        <v>1</v>
      </c>
      <c r="I120" s="178"/>
      <c r="J120" s="179">
        <f>ROUND(I120*H120,2)</f>
        <v>0</v>
      </c>
      <c r="K120" s="175" t="s">
        <v>139</v>
      </c>
      <c r="L120" s="37"/>
      <c r="M120" s="180" t="s">
        <v>28</v>
      </c>
      <c r="N120" s="181" t="s">
        <v>45</v>
      </c>
      <c r="O120" s="59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AR120" s="16" t="s">
        <v>817</v>
      </c>
      <c r="AT120" s="16" t="s">
        <v>135</v>
      </c>
      <c r="AU120" s="16" t="s">
        <v>84</v>
      </c>
      <c r="AY120" s="16" t="s">
        <v>132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6" t="s">
        <v>82</v>
      </c>
      <c r="BK120" s="184">
        <f>ROUND(I120*H120,2)</f>
        <v>0</v>
      </c>
      <c r="BL120" s="16" t="s">
        <v>817</v>
      </c>
      <c r="BM120" s="16" t="s">
        <v>854</v>
      </c>
    </row>
    <row r="121" spans="2:65" s="1" customFormat="1" ht="11.25">
      <c r="B121" s="33"/>
      <c r="C121" s="34"/>
      <c r="D121" s="185" t="s">
        <v>142</v>
      </c>
      <c r="E121" s="34"/>
      <c r="F121" s="186" t="s">
        <v>853</v>
      </c>
      <c r="G121" s="34"/>
      <c r="H121" s="34"/>
      <c r="I121" s="102"/>
      <c r="J121" s="34"/>
      <c r="K121" s="34"/>
      <c r="L121" s="37"/>
      <c r="M121" s="187"/>
      <c r="N121" s="59"/>
      <c r="O121" s="59"/>
      <c r="P121" s="59"/>
      <c r="Q121" s="59"/>
      <c r="R121" s="59"/>
      <c r="S121" s="59"/>
      <c r="T121" s="60"/>
      <c r="AT121" s="16" t="s">
        <v>142</v>
      </c>
      <c r="AU121" s="16" t="s">
        <v>84</v>
      </c>
    </row>
    <row r="122" spans="2:65" s="10" customFormat="1" ht="22.9" customHeight="1">
      <c r="B122" s="157"/>
      <c r="C122" s="158"/>
      <c r="D122" s="159" t="s">
        <v>73</v>
      </c>
      <c r="E122" s="171" t="s">
        <v>855</v>
      </c>
      <c r="F122" s="171" t="s">
        <v>856</v>
      </c>
      <c r="G122" s="158"/>
      <c r="H122" s="158"/>
      <c r="I122" s="161"/>
      <c r="J122" s="172">
        <f>BK122</f>
        <v>0</v>
      </c>
      <c r="K122" s="158"/>
      <c r="L122" s="163"/>
      <c r="M122" s="164"/>
      <c r="N122" s="165"/>
      <c r="O122" s="165"/>
      <c r="P122" s="166">
        <f>SUM(P123:P127)</f>
        <v>0</v>
      </c>
      <c r="Q122" s="165"/>
      <c r="R122" s="166">
        <f>SUM(R123:R127)</f>
        <v>0</v>
      </c>
      <c r="S122" s="165"/>
      <c r="T122" s="167">
        <f>SUM(T123:T127)</f>
        <v>0</v>
      </c>
      <c r="AR122" s="168" t="s">
        <v>172</v>
      </c>
      <c r="AT122" s="169" t="s">
        <v>73</v>
      </c>
      <c r="AU122" s="169" t="s">
        <v>82</v>
      </c>
      <c r="AY122" s="168" t="s">
        <v>132</v>
      </c>
      <c r="BK122" s="170">
        <f>SUM(BK123:BK127)</f>
        <v>0</v>
      </c>
    </row>
    <row r="123" spans="2:65" s="1" customFormat="1" ht="16.5" customHeight="1">
      <c r="B123" s="33"/>
      <c r="C123" s="173" t="s">
        <v>208</v>
      </c>
      <c r="D123" s="173" t="s">
        <v>135</v>
      </c>
      <c r="E123" s="174" t="s">
        <v>857</v>
      </c>
      <c r="F123" s="175" t="s">
        <v>858</v>
      </c>
      <c r="G123" s="176" t="s">
        <v>737</v>
      </c>
      <c r="H123" s="177">
        <v>1</v>
      </c>
      <c r="I123" s="178"/>
      <c r="J123" s="179">
        <f>ROUND(I123*H123,2)</f>
        <v>0</v>
      </c>
      <c r="K123" s="175" t="s">
        <v>139</v>
      </c>
      <c r="L123" s="37"/>
      <c r="M123" s="180" t="s">
        <v>28</v>
      </c>
      <c r="N123" s="181" t="s">
        <v>45</v>
      </c>
      <c r="O123" s="59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AR123" s="16" t="s">
        <v>817</v>
      </c>
      <c r="AT123" s="16" t="s">
        <v>135</v>
      </c>
      <c r="AU123" s="16" t="s">
        <v>84</v>
      </c>
      <c r="AY123" s="16" t="s">
        <v>132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6" t="s">
        <v>82</v>
      </c>
      <c r="BK123" s="184">
        <f>ROUND(I123*H123,2)</f>
        <v>0</v>
      </c>
      <c r="BL123" s="16" t="s">
        <v>817</v>
      </c>
      <c r="BM123" s="16" t="s">
        <v>859</v>
      </c>
    </row>
    <row r="124" spans="2:65" s="1" customFormat="1" ht="11.25">
      <c r="B124" s="33"/>
      <c r="C124" s="34"/>
      <c r="D124" s="185" t="s">
        <v>142</v>
      </c>
      <c r="E124" s="34"/>
      <c r="F124" s="186" t="s">
        <v>858</v>
      </c>
      <c r="G124" s="34"/>
      <c r="H124" s="34"/>
      <c r="I124" s="102"/>
      <c r="J124" s="34"/>
      <c r="K124" s="34"/>
      <c r="L124" s="37"/>
      <c r="M124" s="187"/>
      <c r="N124" s="59"/>
      <c r="O124" s="59"/>
      <c r="P124" s="59"/>
      <c r="Q124" s="59"/>
      <c r="R124" s="59"/>
      <c r="S124" s="59"/>
      <c r="T124" s="60"/>
      <c r="AT124" s="16" t="s">
        <v>142</v>
      </c>
      <c r="AU124" s="16" t="s">
        <v>84</v>
      </c>
    </row>
    <row r="125" spans="2:65" s="11" customFormat="1" ht="11.25">
      <c r="B125" s="188"/>
      <c r="C125" s="189"/>
      <c r="D125" s="185" t="s">
        <v>144</v>
      </c>
      <c r="E125" s="190" t="s">
        <v>28</v>
      </c>
      <c r="F125" s="191" t="s">
        <v>860</v>
      </c>
      <c r="G125" s="189"/>
      <c r="H125" s="190" t="s">
        <v>28</v>
      </c>
      <c r="I125" s="192"/>
      <c r="J125" s="189"/>
      <c r="K125" s="189"/>
      <c r="L125" s="193"/>
      <c r="M125" s="194"/>
      <c r="N125" s="195"/>
      <c r="O125" s="195"/>
      <c r="P125" s="195"/>
      <c r="Q125" s="195"/>
      <c r="R125" s="195"/>
      <c r="S125" s="195"/>
      <c r="T125" s="196"/>
      <c r="AT125" s="197" t="s">
        <v>144</v>
      </c>
      <c r="AU125" s="197" t="s">
        <v>84</v>
      </c>
      <c r="AV125" s="11" t="s">
        <v>82</v>
      </c>
      <c r="AW125" s="11" t="s">
        <v>35</v>
      </c>
      <c r="AX125" s="11" t="s">
        <v>74</v>
      </c>
      <c r="AY125" s="197" t="s">
        <v>132</v>
      </c>
    </row>
    <row r="126" spans="2:65" s="11" customFormat="1" ht="11.25">
      <c r="B126" s="188"/>
      <c r="C126" s="189"/>
      <c r="D126" s="185" t="s">
        <v>144</v>
      </c>
      <c r="E126" s="190" t="s">
        <v>28</v>
      </c>
      <c r="F126" s="191" t="s">
        <v>861</v>
      </c>
      <c r="G126" s="189"/>
      <c r="H126" s="190" t="s">
        <v>28</v>
      </c>
      <c r="I126" s="192"/>
      <c r="J126" s="189"/>
      <c r="K126" s="189"/>
      <c r="L126" s="193"/>
      <c r="M126" s="194"/>
      <c r="N126" s="195"/>
      <c r="O126" s="195"/>
      <c r="P126" s="195"/>
      <c r="Q126" s="195"/>
      <c r="R126" s="195"/>
      <c r="S126" s="195"/>
      <c r="T126" s="196"/>
      <c r="AT126" s="197" t="s">
        <v>144</v>
      </c>
      <c r="AU126" s="197" t="s">
        <v>84</v>
      </c>
      <c r="AV126" s="11" t="s">
        <v>82</v>
      </c>
      <c r="AW126" s="11" t="s">
        <v>35</v>
      </c>
      <c r="AX126" s="11" t="s">
        <v>74</v>
      </c>
      <c r="AY126" s="197" t="s">
        <v>132</v>
      </c>
    </row>
    <row r="127" spans="2:65" s="12" customFormat="1" ht="11.25">
      <c r="B127" s="198"/>
      <c r="C127" s="199"/>
      <c r="D127" s="185" t="s">
        <v>144</v>
      </c>
      <c r="E127" s="200" t="s">
        <v>28</v>
      </c>
      <c r="F127" s="201" t="s">
        <v>82</v>
      </c>
      <c r="G127" s="199"/>
      <c r="H127" s="202">
        <v>1</v>
      </c>
      <c r="I127" s="203"/>
      <c r="J127" s="199"/>
      <c r="K127" s="199"/>
      <c r="L127" s="204"/>
      <c r="M127" s="244"/>
      <c r="N127" s="245"/>
      <c r="O127" s="245"/>
      <c r="P127" s="245"/>
      <c r="Q127" s="245"/>
      <c r="R127" s="245"/>
      <c r="S127" s="245"/>
      <c r="T127" s="246"/>
      <c r="AT127" s="208" t="s">
        <v>144</v>
      </c>
      <c r="AU127" s="208" t="s">
        <v>84</v>
      </c>
      <c r="AV127" s="12" t="s">
        <v>84</v>
      </c>
      <c r="AW127" s="12" t="s">
        <v>35</v>
      </c>
      <c r="AX127" s="12" t="s">
        <v>82</v>
      </c>
      <c r="AY127" s="208" t="s">
        <v>132</v>
      </c>
    </row>
    <row r="128" spans="2:65" s="1" customFormat="1" ht="6.95" customHeight="1">
      <c r="B128" s="45"/>
      <c r="C128" s="46"/>
      <c r="D128" s="46"/>
      <c r="E128" s="46"/>
      <c r="F128" s="46"/>
      <c r="G128" s="46"/>
      <c r="H128" s="46"/>
      <c r="I128" s="124"/>
      <c r="J128" s="46"/>
      <c r="K128" s="46"/>
      <c r="L128" s="37"/>
    </row>
  </sheetData>
  <sheetProtection algorithmName="SHA-512" hashValue="VI6HFUyYVv/RdfETGcLXPaG6InYwhW+zbeoG1C1yJqsZG7MTeDU+JDftVTI1x16g8tUKHpsjIlbylyD90CXMOw==" saltValue="4qz5UbmzfZ80lr58yodhlBPdHpjYan1QFzfMfctSjaGFHsppbL2ggFrCmvc8HgjUY10wZNna0B6/6lihow2rHw==" spinCount="100000" sheet="1" objects="1" scenarios="1" formatColumns="0" formatRows="0" autoFilter="0"/>
  <autoFilter ref="C83:K127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A - Architektonické a sta...</vt:lpstr>
      <vt:lpstr>B - ZTI</vt:lpstr>
      <vt:lpstr>C - Silnoproud</vt:lpstr>
      <vt:lpstr>D - Slaboproud</vt:lpstr>
      <vt:lpstr>F - VRN</vt:lpstr>
      <vt:lpstr>'A - Architektonické a sta...'!Názvy_tisku</vt:lpstr>
      <vt:lpstr>'B - ZTI'!Názvy_tisku</vt:lpstr>
      <vt:lpstr>'C - Silnoproud'!Názvy_tisku</vt:lpstr>
      <vt:lpstr>'D - Slaboproud'!Názvy_tisku</vt:lpstr>
      <vt:lpstr>'F - VRN'!Názvy_tisku</vt:lpstr>
      <vt:lpstr>'Rekapitulace stavby'!Názvy_tisku</vt:lpstr>
      <vt:lpstr>'A - Architektonické a sta...'!Oblast_tisku</vt:lpstr>
      <vt:lpstr>'B - ZTI'!Oblast_tisku</vt:lpstr>
      <vt:lpstr>'C - Silnoproud'!Oblast_tisku</vt:lpstr>
      <vt:lpstr>'D - Slaboproud'!Oblast_tisku</vt:lpstr>
      <vt:lpstr>'F - VRN'!Oblast_tisku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Daniel Riedl</cp:lastModifiedBy>
  <dcterms:created xsi:type="dcterms:W3CDTF">2019-06-04T13:28:49Z</dcterms:created>
  <dcterms:modified xsi:type="dcterms:W3CDTF">2019-06-05T10:16:42Z</dcterms:modified>
</cp:coreProperties>
</file>