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C:\Users\petrs\firma\Akce\2021\P33_K.Vary, náplavka\DPS\VÝKAZ VÝMĚR\"/>
    </mc:Choice>
  </mc:AlternateContent>
  <xr:revisionPtr revIDLastSave="0" documentId="13_ncr:1_{1332C045-E431-4525-B141-DBC2924EBC80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Rekapitulace stavby" sheetId="1" r:id="rId1"/>
    <sheet name="SO 101 - Zpevněné plochy" sheetId="2" r:id="rId2"/>
    <sheet name="SO 901 - Mobiliář" sheetId="3" r:id="rId3"/>
  </sheets>
  <definedNames>
    <definedName name="_xlnm._FilterDatabase" localSheetId="1" hidden="1">'SO 101 - Zpevněné plochy'!$C$133:$K$309</definedName>
    <definedName name="_xlnm._FilterDatabase" localSheetId="2" hidden="1">'SO 901 - Mobiliář'!$C$123:$K$169</definedName>
    <definedName name="_xlnm.Print_Titles" localSheetId="0">'Rekapitulace stavby'!$92:$92</definedName>
    <definedName name="_xlnm.Print_Titles" localSheetId="1">'SO 101 - Zpevněné plochy'!$133:$133</definedName>
    <definedName name="_xlnm.Print_Titles" localSheetId="2">'SO 901 - Mobiliář'!$123:$123</definedName>
    <definedName name="_xlnm.Print_Area" localSheetId="0">'Rekapitulace stavby'!$D$4:$AO$76,'Rekapitulace stavby'!$C$82:$AQ$97</definedName>
    <definedName name="_xlnm.Print_Area" localSheetId="1">'SO 101 - Zpevněné plochy'!$C$4:$J$76,'SO 101 - Zpevněné plochy'!$C$82:$J$115,'SO 101 - Zpevněné plochy'!$C$121:$K$309</definedName>
    <definedName name="_xlnm.Print_Area" localSheetId="2">'SO 901 - Mobiliář'!$C$4:$J$76,'SO 901 - Mobiliář'!$C$82:$J$105,'SO 901 - Mobiliář'!$C$111:$K$169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03" i="3" l="1"/>
  <c r="J108" i="2"/>
  <c r="J39" i="3"/>
  <c r="J38" i="3"/>
  <c r="AY96" i="1" s="1"/>
  <c r="J37" i="3"/>
  <c r="AX96" i="1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T129" i="3" s="1"/>
  <c r="R130" i="3"/>
  <c r="R129" i="3" s="1"/>
  <c r="P130" i="3"/>
  <c r="P129" i="3" s="1"/>
  <c r="BI127" i="3"/>
  <c r="BH127" i="3"/>
  <c r="BG127" i="3"/>
  <c r="BF127" i="3"/>
  <c r="T127" i="3"/>
  <c r="T126" i="3" s="1"/>
  <c r="R127" i="3"/>
  <c r="R126" i="3" s="1"/>
  <c r="P127" i="3"/>
  <c r="P126" i="3" s="1"/>
  <c r="J121" i="3"/>
  <c r="J120" i="3"/>
  <c r="F118" i="3"/>
  <c r="E116" i="3"/>
  <c r="J92" i="3"/>
  <c r="J91" i="3"/>
  <c r="F89" i="3"/>
  <c r="E87" i="3"/>
  <c r="J18" i="3"/>
  <c r="E18" i="3"/>
  <c r="F121" i="3" s="1"/>
  <c r="J17" i="3"/>
  <c r="J15" i="3"/>
  <c r="E15" i="3"/>
  <c r="F91" i="3" s="1"/>
  <c r="J14" i="3"/>
  <c r="J12" i="3"/>
  <c r="J89" i="3" s="1"/>
  <c r="E7" i="3"/>
  <c r="E114" i="3"/>
  <c r="J39" i="2"/>
  <c r="J38" i="2"/>
  <c r="AY95" i="1" s="1"/>
  <c r="J37" i="2"/>
  <c r="AX95" i="1" s="1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J131" i="2"/>
  <c r="J130" i="2"/>
  <c r="F128" i="2"/>
  <c r="E126" i="2"/>
  <c r="BI113" i="2"/>
  <c r="BH113" i="2"/>
  <c r="BG113" i="2"/>
  <c r="BF113" i="2"/>
  <c r="BE113" i="2"/>
  <c r="BI112" i="2"/>
  <c r="BH112" i="2"/>
  <c r="BG112" i="2"/>
  <c r="BF112" i="2"/>
  <c r="BE112" i="2"/>
  <c r="BI111" i="2"/>
  <c r="BH111" i="2"/>
  <c r="BG111" i="2"/>
  <c r="BF111" i="2"/>
  <c r="BE111" i="2"/>
  <c r="BI110" i="2"/>
  <c r="BH110" i="2"/>
  <c r="BG110" i="2"/>
  <c r="BF110" i="2"/>
  <c r="BE110" i="2"/>
  <c r="BI109" i="2"/>
  <c r="BH109" i="2"/>
  <c r="BG109" i="2"/>
  <c r="BF109" i="2"/>
  <c r="BE109" i="2"/>
  <c r="J92" i="2"/>
  <c r="J91" i="2"/>
  <c r="F89" i="2"/>
  <c r="E87" i="2"/>
  <c r="J18" i="2"/>
  <c r="E18" i="2"/>
  <c r="F92" i="2" s="1"/>
  <c r="J17" i="2"/>
  <c r="J15" i="2"/>
  <c r="E15" i="2"/>
  <c r="F130" i="2" s="1"/>
  <c r="J14" i="2"/>
  <c r="J12" i="2"/>
  <c r="J128" i="2"/>
  <c r="E7" i="2"/>
  <c r="E124" i="2"/>
  <c r="L90" i="1"/>
  <c r="AM90" i="1"/>
  <c r="AM89" i="1"/>
  <c r="L89" i="1"/>
  <c r="AM87" i="1"/>
  <c r="L87" i="1"/>
  <c r="L85" i="1"/>
  <c r="L84" i="1"/>
  <c r="J304" i="2"/>
  <c r="J295" i="2"/>
  <c r="BK281" i="2"/>
  <c r="BK263" i="2"/>
  <c r="BK249" i="2"/>
  <c r="J209" i="2"/>
  <c r="J199" i="2"/>
  <c r="BK189" i="2"/>
  <c r="J157" i="2"/>
  <c r="J141" i="2"/>
  <c r="J301" i="2"/>
  <c r="BK292" i="2"/>
  <c r="BK285" i="2"/>
  <c r="J272" i="2"/>
  <c r="J261" i="2"/>
  <c r="BK247" i="2"/>
  <c r="BK234" i="2"/>
  <c r="J211" i="2"/>
  <c r="BK199" i="2"/>
  <c r="J183" i="2"/>
  <c r="J160" i="2"/>
  <c r="BK145" i="2"/>
  <c r="BK298" i="2"/>
  <c r="J290" i="2"/>
  <c r="J281" i="2"/>
  <c r="BK274" i="2"/>
  <c r="BK253" i="2"/>
  <c r="BK243" i="2"/>
  <c r="BK224" i="2"/>
  <c r="BK205" i="2"/>
  <c r="BK172" i="2"/>
  <c r="BK144" i="2"/>
  <c r="J243" i="2"/>
  <c r="BK226" i="2"/>
  <c r="J203" i="2"/>
  <c r="J167" i="2"/>
  <c r="J156" i="2"/>
  <c r="J189" i="2"/>
  <c r="BK177" i="2"/>
  <c r="J144" i="2"/>
  <c r="BK157" i="3"/>
  <c r="BK151" i="3"/>
  <c r="BK141" i="3"/>
  <c r="BK164" i="3"/>
  <c r="BK150" i="3"/>
  <c r="J163" i="3"/>
  <c r="J153" i="3"/>
  <c r="BK127" i="3"/>
  <c r="BK165" i="3"/>
  <c r="J156" i="3"/>
  <c r="BK133" i="3"/>
  <c r="BK156" i="3"/>
  <c r="J149" i="3"/>
  <c r="BK307" i="2"/>
  <c r="BK286" i="2"/>
  <c r="BK272" i="2"/>
  <c r="J251" i="2"/>
  <c r="BK217" i="2"/>
  <c r="BK203" i="2"/>
  <c r="J191" i="2"/>
  <c r="BK167" i="2"/>
  <c r="J145" i="2"/>
  <c r="J307" i="2"/>
  <c r="BK295" i="2"/>
  <c r="BK278" i="2"/>
  <c r="BK268" i="2"/>
  <c r="J259" i="2"/>
  <c r="BK245" i="2"/>
  <c r="J231" i="2"/>
  <c r="J207" i="2"/>
  <c r="BK195" i="2"/>
  <c r="J170" i="2"/>
  <c r="AS94" i="1"/>
  <c r="J285" i="2"/>
  <c r="J268" i="2"/>
  <c r="J245" i="2"/>
  <c r="J229" i="2"/>
  <c r="BK215" i="2"/>
  <c r="BK197" i="2"/>
  <c r="BK180" i="2"/>
  <c r="J154" i="2"/>
  <c r="BK251" i="2"/>
  <c r="J215" i="2"/>
  <c r="J197" i="2"/>
  <c r="BK165" i="2"/>
  <c r="J149" i="2"/>
  <c r="J181" i="2"/>
  <c r="J172" i="2"/>
  <c r="BK159" i="3"/>
  <c r="J147" i="3"/>
  <c r="J127" i="3"/>
  <c r="J154" i="3"/>
  <c r="BK169" i="3"/>
  <c r="BK158" i="3"/>
  <c r="J139" i="3"/>
  <c r="J169" i="3"/>
  <c r="BK161" i="3"/>
  <c r="J145" i="3"/>
  <c r="J164" i="3"/>
  <c r="J152" i="3"/>
  <c r="J135" i="3"/>
  <c r="J300" i="2"/>
  <c r="BK290" i="2"/>
  <c r="J279" i="2"/>
  <c r="J266" i="2"/>
  <c r="BK259" i="2"/>
  <c r="BK222" i="2"/>
  <c r="J201" i="2"/>
  <c r="BK174" i="2"/>
  <c r="BK154" i="2"/>
  <c r="J139" i="2"/>
  <c r="BK296" i="2"/>
  <c r="J286" i="2"/>
  <c r="J274" i="2"/>
  <c r="J263" i="2"/>
  <c r="J249" i="2"/>
  <c r="J224" i="2"/>
  <c r="J205" i="2"/>
  <c r="BK185" i="2"/>
  <c r="BK162" i="2"/>
  <c r="BK147" i="2"/>
  <c r="BK301" i="2"/>
  <c r="J296" i="2"/>
  <c r="BK284" i="2"/>
  <c r="J278" i="2"/>
  <c r="J247" i="2"/>
  <c r="BK240" i="2"/>
  <c r="J219" i="2"/>
  <c r="BK211" i="2"/>
  <c r="J187" i="2"/>
  <c r="J162" i="2"/>
  <c r="BK139" i="2"/>
  <c r="J234" i="2"/>
  <c r="J226" i="2"/>
  <c r="BK209" i="2"/>
  <c r="BK181" i="2"/>
  <c r="BK152" i="2"/>
  <c r="BK183" i="2"/>
  <c r="J151" i="2"/>
  <c r="J152" i="2"/>
  <c r="J162" i="3"/>
  <c r="BK145" i="3"/>
  <c r="J167" i="3"/>
  <c r="BK135" i="3"/>
  <c r="J160" i="3"/>
  <c r="BK147" i="3"/>
  <c r="J166" i="3"/>
  <c r="J157" i="3"/>
  <c r="J141" i="3"/>
  <c r="BK154" i="3"/>
  <c r="BK139" i="3"/>
  <c r="J298" i="2"/>
  <c r="J284" i="2"/>
  <c r="BK277" i="2"/>
  <c r="BK261" i="2"/>
  <c r="J240" i="2"/>
  <c r="BK207" i="2"/>
  <c r="BK193" i="2"/>
  <c r="BK170" i="2"/>
  <c r="BK149" i="2"/>
  <c r="BK137" i="2"/>
  <c r="BK300" i="2"/>
  <c r="J289" i="2"/>
  <c r="J277" i="2"/>
  <c r="BK266" i="2"/>
  <c r="J253" i="2"/>
  <c r="J237" i="2"/>
  <c r="BK219" i="2"/>
  <c r="BK201" i="2"/>
  <c r="J177" i="2"/>
  <c r="BK156" i="2"/>
  <c r="BK304" i="2"/>
  <c r="J292" i="2"/>
  <c r="BK289" i="2"/>
  <c r="BK279" i="2"/>
  <c r="BK256" i="2"/>
  <c r="BK237" i="2"/>
  <c r="J222" i="2"/>
  <c r="BK213" i="2"/>
  <c r="J195" i="2"/>
  <c r="J174" i="2"/>
  <c r="BK151" i="2"/>
  <c r="BK231" i="2"/>
  <c r="J217" i="2"/>
  <c r="BK187" i="2"/>
  <c r="BK160" i="2"/>
  <c r="BK141" i="2"/>
  <c r="J180" i="2"/>
  <c r="J165" i="2"/>
  <c r="BK168" i="3"/>
  <c r="BK153" i="3"/>
  <c r="BK137" i="3"/>
  <c r="BK162" i="3"/>
  <c r="BK149" i="3"/>
  <c r="J161" i="3"/>
  <c r="BK148" i="3"/>
  <c r="BK130" i="3"/>
  <c r="BK167" i="3"/>
  <c r="BK163" i="3"/>
  <c r="J150" i="3"/>
  <c r="BK166" i="3"/>
  <c r="J155" i="3"/>
  <c r="J148" i="3"/>
  <c r="BK191" i="2"/>
  <c r="J256" i="2"/>
  <c r="BK229" i="2"/>
  <c r="J213" i="2"/>
  <c r="J193" i="2"/>
  <c r="BK157" i="2"/>
  <c r="J185" i="2"/>
  <c r="J147" i="2"/>
  <c r="J137" i="2"/>
  <c r="J165" i="3"/>
  <c r="BK152" i="3"/>
  <c r="BK143" i="3"/>
  <c r="BK160" i="3"/>
  <c r="J130" i="3"/>
  <c r="BK155" i="3"/>
  <c r="J133" i="3"/>
  <c r="J168" i="3"/>
  <c r="J158" i="3"/>
  <c r="J143" i="3"/>
  <c r="J159" i="3"/>
  <c r="J151" i="3"/>
  <c r="J137" i="3"/>
  <c r="P136" i="2" l="1"/>
  <c r="P164" i="2"/>
  <c r="T164" i="2"/>
  <c r="T218" i="2"/>
  <c r="BK283" i="2"/>
  <c r="J283" i="2" s="1"/>
  <c r="J103" i="2" s="1"/>
  <c r="P294" i="2"/>
  <c r="T294" i="2"/>
  <c r="R136" i="2"/>
  <c r="P179" i="2"/>
  <c r="R218" i="2"/>
  <c r="T271" i="2"/>
  <c r="BK294" i="2"/>
  <c r="J294" i="2" s="1"/>
  <c r="J104" i="2" s="1"/>
  <c r="P299" i="2"/>
  <c r="BK132" i="3"/>
  <c r="J132" i="3" s="1"/>
  <c r="J100" i="3" s="1"/>
  <c r="BK179" i="2"/>
  <c r="J179" i="2"/>
  <c r="J100" i="2" s="1"/>
  <c r="T179" i="2"/>
  <c r="BK271" i="2"/>
  <c r="J271" i="2"/>
  <c r="J102" i="2" s="1"/>
  <c r="P283" i="2"/>
  <c r="R294" i="2"/>
  <c r="T299" i="2"/>
  <c r="P132" i="3"/>
  <c r="P125" i="3" s="1"/>
  <c r="P124" i="3" s="1"/>
  <c r="AU96" i="1" s="1"/>
  <c r="T136" i="2"/>
  <c r="R179" i="2"/>
  <c r="P218" i="2"/>
  <c r="P271" i="2"/>
  <c r="R283" i="2"/>
  <c r="R299" i="2"/>
  <c r="R132" i="3"/>
  <c r="R125" i="3"/>
  <c r="R124" i="3" s="1"/>
  <c r="BK136" i="2"/>
  <c r="J136" i="2" s="1"/>
  <c r="J98" i="2" s="1"/>
  <c r="BK164" i="2"/>
  <c r="J164" i="2" s="1"/>
  <c r="J99" i="2" s="1"/>
  <c r="R164" i="2"/>
  <c r="BK218" i="2"/>
  <c r="J218" i="2" s="1"/>
  <c r="J101" i="2" s="1"/>
  <c r="R271" i="2"/>
  <c r="T283" i="2"/>
  <c r="BK299" i="2"/>
  <c r="J299" i="2" s="1"/>
  <c r="J105" i="2" s="1"/>
  <c r="T132" i="3"/>
  <c r="T125" i="3"/>
  <c r="T124" i="3" s="1"/>
  <c r="BK126" i="3"/>
  <c r="J126" i="3" s="1"/>
  <c r="J98" i="3" s="1"/>
  <c r="BK129" i="3"/>
  <c r="J129" i="3"/>
  <c r="J99" i="3" s="1"/>
  <c r="F120" i="3"/>
  <c r="BE127" i="3"/>
  <c r="BE147" i="3"/>
  <c r="BE148" i="3"/>
  <c r="BE158" i="3"/>
  <c r="BE159" i="3"/>
  <c r="BE163" i="3"/>
  <c r="E85" i="3"/>
  <c r="BE130" i="3"/>
  <c r="BE135" i="3"/>
  <c r="BE149" i="3"/>
  <c r="BE151" i="3"/>
  <c r="BE156" i="3"/>
  <c r="BE160" i="3"/>
  <c r="BE162" i="3"/>
  <c r="J118" i="3"/>
  <c r="BE137" i="3"/>
  <c r="BE150" i="3"/>
  <c r="BE152" i="3"/>
  <c r="BE154" i="3"/>
  <c r="BE165" i="3"/>
  <c r="BE169" i="3"/>
  <c r="F92" i="3"/>
  <c r="BE141" i="3"/>
  <c r="BE143" i="3"/>
  <c r="BE153" i="3"/>
  <c r="BE157" i="3"/>
  <c r="BE167" i="3"/>
  <c r="BE168" i="3"/>
  <c r="BE133" i="3"/>
  <c r="BE139" i="3"/>
  <c r="BE145" i="3"/>
  <c r="BE155" i="3"/>
  <c r="BE161" i="3"/>
  <c r="BE164" i="3"/>
  <c r="BE166" i="3"/>
  <c r="F91" i="2"/>
  <c r="F131" i="2"/>
  <c r="BE151" i="2"/>
  <c r="BE154" i="2"/>
  <c r="BE156" i="2"/>
  <c r="BE180" i="2"/>
  <c r="BE181" i="2"/>
  <c r="BE183" i="2"/>
  <c r="BE144" i="2"/>
  <c r="BE145" i="2"/>
  <c r="BE149" i="2"/>
  <c r="BE162" i="2"/>
  <c r="BE170" i="2"/>
  <c r="BE174" i="2"/>
  <c r="J89" i="2"/>
  <c r="BE139" i="2"/>
  <c r="BE147" i="2"/>
  <c r="BE189" i="2"/>
  <c r="BE191" i="2"/>
  <c r="BE215" i="2"/>
  <c r="BE217" i="2"/>
  <c r="BE219" i="2"/>
  <c r="BE222" i="2"/>
  <c r="BE245" i="2"/>
  <c r="E85" i="2"/>
  <c r="BE137" i="2"/>
  <c r="BE141" i="2"/>
  <c r="BE157" i="2"/>
  <c r="BE160" i="2"/>
  <c r="BE185" i="2"/>
  <c r="BE187" i="2"/>
  <c r="BE199" i="2"/>
  <c r="BE207" i="2"/>
  <c r="BE231" i="2"/>
  <c r="BE247" i="2"/>
  <c r="BE249" i="2"/>
  <c r="BE251" i="2"/>
  <c r="BE272" i="2"/>
  <c r="BE278" i="2"/>
  <c r="BE286" i="2"/>
  <c r="BE290" i="2"/>
  <c r="BE296" i="2"/>
  <c r="BE167" i="2"/>
  <c r="BE193" i="2"/>
  <c r="BE201" i="2"/>
  <c r="BE205" i="2"/>
  <c r="BE209" i="2"/>
  <c r="BE226" i="2"/>
  <c r="BE240" i="2"/>
  <c r="BE253" i="2"/>
  <c r="BE256" i="2"/>
  <c r="BE261" i="2"/>
  <c r="BE266" i="2"/>
  <c r="BE277" i="2"/>
  <c r="BE284" i="2"/>
  <c r="BE289" i="2"/>
  <c r="BE292" i="2"/>
  <c r="BE298" i="2"/>
  <c r="BE300" i="2"/>
  <c r="BE304" i="2"/>
  <c r="BE152" i="2"/>
  <c r="BE165" i="2"/>
  <c r="BE172" i="2"/>
  <c r="BE177" i="2"/>
  <c r="BE195" i="2"/>
  <c r="BE197" i="2"/>
  <c r="BE203" i="2"/>
  <c r="BE211" i="2"/>
  <c r="BE213" i="2"/>
  <c r="BE224" i="2"/>
  <c r="BE229" i="2"/>
  <c r="BE234" i="2"/>
  <c r="BE237" i="2"/>
  <c r="BE243" i="2"/>
  <c r="BE259" i="2"/>
  <c r="BE263" i="2"/>
  <c r="BE268" i="2"/>
  <c r="BE274" i="2"/>
  <c r="BE279" i="2"/>
  <c r="BE281" i="2"/>
  <c r="BE285" i="2"/>
  <c r="BE295" i="2"/>
  <c r="BE301" i="2"/>
  <c r="BE307" i="2"/>
  <c r="F38" i="2"/>
  <c r="BC95" i="1" s="1"/>
  <c r="F37" i="2"/>
  <c r="BB95" i="1" s="1"/>
  <c r="J36" i="2"/>
  <c r="AW95" i="1"/>
  <c r="F38" i="3"/>
  <c r="BC96" i="1" s="1"/>
  <c r="F39" i="2"/>
  <c r="BD95" i="1" s="1"/>
  <c r="F36" i="3"/>
  <c r="BA96" i="1"/>
  <c r="F36" i="2"/>
  <c r="BA95" i="1"/>
  <c r="J36" i="3"/>
  <c r="AW96" i="1" s="1"/>
  <c r="F39" i="3"/>
  <c r="BD96" i="1" s="1"/>
  <c r="F37" i="3"/>
  <c r="BB96" i="1" s="1"/>
  <c r="BA94" i="1" l="1"/>
  <c r="W30" i="1" s="1"/>
  <c r="BK135" i="2"/>
  <c r="BK134" i="2" s="1"/>
  <c r="J134" i="2" s="1"/>
  <c r="J96" i="2" s="1"/>
  <c r="J30" i="2" s="1"/>
  <c r="F35" i="2" s="1"/>
  <c r="AZ95" i="1" s="1"/>
  <c r="T135" i="2"/>
  <c r="T134" i="2" s="1"/>
  <c r="R135" i="2"/>
  <c r="R134" i="2"/>
  <c r="P135" i="2"/>
  <c r="P134" i="2"/>
  <c r="AU95" i="1" s="1"/>
  <c r="AU94" i="1" s="1"/>
  <c r="BK125" i="3"/>
  <c r="J125" i="3" s="1"/>
  <c r="J97" i="3" s="1"/>
  <c r="BB94" i="1"/>
  <c r="AX94" i="1" s="1"/>
  <c r="BD94" i="1"/>
  <c r="W33" i="1" s="1"/>
  <c r="BC94" i="1"/>
  <c r="W32" i="1" s="1"/>
  <c r="J35" i="2"/>
  <c r="AV95" i="1" s="1"/>
  <c r="AT95" i="1" s="1"/>
  <c r="AW94" i="1" l="1"/>
  <c r="AK30" i="1" s="1"/>
  <c r="J115" i="2"/>
  <c r="J135" i="2"/>
  <c r="J97" i="2" s="1"/>
  <c r="BK124" i="3"/>
  <c r="J124" i="3"/>
  <c r="J96" i="3"/>
  <c r="J30" i="3"/>
  <c r="F35" i="3" s="1"/>
  <c r="AZ96" i="1" s="1"/>
  <c r="J31" i="2"/>
  <c r="J32" i="2" s="1"/>
  <c r="AG95" i="1" s="1"/>
  <c r="AN95" i="1" s="1"/>
  <c r="W31" i="1"/>
  <c r="AY94" i="1"/>
  <c r="J41" i="2" l="1"/>
  <c r="AZ94" i="1"/>
  <c r="W29" i="1" s="1"/>
  <c r="J35" i="3"/>
  <c r="AV96" i="1" s="1"/>
  <c r="AT96" i="1" s="1"/>
  <c r="J31" i="3"/>
  <c r="J32" i="3" s="1"/>
  <c r="AG96" i="1" s="1"/>
  <c r="AN96" i="1" s="1"/>
  <c r="J41" i="3" l="1"/>
  <c r="AG94" i="1"/>
  <c r="AK26" i="1" s="1"/>
  <c r="AV94" i="1"/>
  <c r="AK29" i="1" s="1"/>
  <c r="J105" i="3"/>
  <c r="AK35" i="1" l="1"/>
  <c r="AT94" i="1"/>
  <c r="AN94" i="1" l="1"/>
</calcChain>
</file>

<file path=xl/sharedStrings.xml><?xml version="1.0" encoding="utf-8"?>
<sst xmlns="http://schemas.openxmlformats.org/spreadsheetml/2006/main" count="2709" uniqueCount="639">
  <si>
    <t>Export Komplet</t>
  </si>
  <si>
    <t/>
  </si>
  <si>
    <t>2.0</t>
  </si>
  <si>
    <t>ZAMOK</t>
  </si>
  <si>
    <t>False</t>
  </si>
  <si>
    <t>{628d63d6-8943-4d23-8eb3-c502c2900a18}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</si>
  <si>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</si>
  <si>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</si>
  <si>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</si>
  <si>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</si>
  <si>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</si>
  <si>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</si>
  <si>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</si>
  <si>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</si>
  <si>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P332021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</si>
  <si>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</si>
  <si>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</si>
  <si>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K. Vary, náplavka řeky Ohře</t>
  </si>
  <si>
    <t>KSO:</t>
  </si>
  <si>
    <t>CC-CZ:</t>
  </si>
  <si>
    <t>Místo:</t>
  </si>
  <si>
    <t>Karlovy Vary</t>
  </si>
  <si>
    <t>Datum:</t>
  </si>
  <si>
    <t>19. 4. 2022</t>
  </si>
  <si>
    <t>Zadavatel:</t>
  </si>
  <si>
    <t>IČ:</t>
  </si>
  <si>
    <t>00254657</t>
  </si>
  <si>
    <t>Statutární město Karlovy Vary</t>
  </si>
  <si>
    <t>DIČ:</t>
  </si>
  <si>
    <t>CZ00254657</t>
  </si>
  <si>
    <t>Uchazeč:</t>
  </si>
  <si>
    <t>Vyplň údaj</t>
  </si>
  <si>
    <t>Projektant:</t>
  </si>
  <si>
    <t>06032354</t>
  </si>
  <si>
    <t>GEOprojectKV s.r.o.</t>
  </si>
  <si>
    <t>CZ06032354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</si>
  <si>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</si>
  <si>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</si>
  <si>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</si>
  <si>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</si>
  <si>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</si>
  <si>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</si>
  <si>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</si>
  <si>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</si>
  <si>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</si>
  <si>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</si>
  <si>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</si>
  <si>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</si>
  <si>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</si>
  <si>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</si>
  <si>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</si>
  <si>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</si>
  <si>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</si>
  <si>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</si>
  <si>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</si>
  <si>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</si>
  <si>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</si>
  <si>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</si>
  <si>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</si>
  <si>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</si>
  <si>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</si>
  <si>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</si>
  <si>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</si>
  <si>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</si>
  <si>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</si>
  <si>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</si>
  <si>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</si>
  <si>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</si>
  <si>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</si>
  <si>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</si>
  <si>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</si>
  <si>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</si>
  <si>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</si>
  <si>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</si>
  <si>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</si>
  <si>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</si>
  <si>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</si>
  <si>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</si>
  <si>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</si>
  <si>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</si>
  <si>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</si>
  <si>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</si>
  <si>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</si>
  <si>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</si>
  <si>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</si>
  <si>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Zpevněné plochy</t>
  </si>
  <si>
    <t>STA</t>
  </si>
  <si>
    <t>1</t>
  </si>
  <si>
    <t>{09c40fc7-fcaa-4cd4-8bff-b75b2f94e5f6}</t>
  </si>
  <si>
    <t>2</t>
  </si>
  <si>
    <t>SO 901</t>
  </si>
  <si>
    <t>Mobiliář</t>
  </si>
  <si>
    <t>{b91a75cd-6f2a-4daa-80bd-87c33c5afe27}</t>
  </si>
  <si>
    <t>KRYCÍ LIST SOUPISU PRACÍ</t>
  </si>
  <si>
    <t>Objekt:</t>
  </si>
  <si>
    <t>SO 101 - Zpevněné plochy</t>
  </si>
  <si>
    <t>Položky v ostatních nákladech zahrnují:                                                                                                                    Průzkumné práce - vytyčení inženýrských sítí                                                                                                                     Geodetické práce - vytyčení stavby, zaměření skutečného provedení                                                                                    Projektové práce - projekt RDS, projekt skutečného provedení                                                                                          Zařízení staveniště - skládka materiálů, oplocení, zázemí, DIO atd.                                                                                 Inženýrská činnost - zkoušky únosnosti pláně a jednotlivých vrstev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</si>
  <si>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</si>
  <si>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</si>
  <si>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</si>
  <si>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</si>
  <si>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</si>
  <si>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</si>
  <si>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</si>
  <si>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</si>
  <si>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</si>
  <si>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</si>
  <si>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</si>
  <si>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</si>
  <si>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</si>
  <si>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</si>
  <si>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</si>
  <si>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</si>
  <si>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2) Ostatní náklady</t>
  </si>
  <si>
    <t>Průzkumné práce</t>
  </si>
  <si>
    <t>VRN</t>
  </si>
  <si>
    <t>Geodetické práce</t>
  </si>
  <si>
    <t>Projektové práce</t>
  </si>
  <si>
    <t>Zařízení staveniště</t>
  </si>
  <si>
    <t>Inženýrská činnost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</si>
  <si>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</si>
  <si>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</si>
  <si>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</si>
  <si>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</si>
  <si>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</si>
  <si>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</si>
  <si>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</si>
  <si>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</si>
  <si>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</si>
  <si>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</si>
  <si>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</si>
  <si>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</si>
  <si>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</si>
  <si>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</si>
  <si>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</si>
  <si>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</si>
  <si>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</si>
  <si>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</si>
  <si>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</si>
  <si>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11900321R1</t>
  </si>
  <si>
    <t>Zajištění stavby v korytě řeky</t>
  </si>
  <si>
    <t>ks</t>
  </si>
  <si>
    <t>4</t>
  </si>
  <si>
    <t>-601561557</t>
  </si>
  <si>
    <t>P</t>
  </si>
  <si>
    <t>Poznámka k položce:_x000D_
Položka obsahuje:_x000D_
nákup velkoobjemových pytlů 100x90x90 cm_x000D_
nákup písku_x000D_
naplnění pytlů</t>
  </si>
  <si>
    <t>11900321R2</t>
  </si>
  <si>
    <t>Uložení a přesun mobilních zábran v korytě řeky</t>
  </si>
  <si>
    <t>-2009103603</t>
  </si>
  <si>
    <t>Poznámka k položce:_x000D_
Položka obsahuje:_x000D_
uložení pytlů do koryta řeky_x000D_
přemístění pytlů na další místo stavby</t>
  </si>
  <si>
    <t>3</t>
  </si>
  <si>
    <t>115101202</t>
  </si>
  <si>
    <t>Čerpání vody na dopravní výšku do 10 m průměrný přítok přes 500 do 1 000 l/min</t>
  </si>
  <si>
    <t>hod</t>
  </si>
  <si>
    <t>CS ÚRS 2022 01</t>
  </si>
  <si>
    <t>371926584</t>
  </si>
  <si>
    <t>Poznámka k položce:_x000D_
odčerpání vody z koryta řeky pro uložení betonových prvků</t>
  </si>
  <si>
    <t>VV</t>
  </si>
  <si>
    <t>5*24</t>
  </si>
  <si>
    <t>115101302</t>
  </si>
  <si>
    <t>Pohotovost čerpací soupravy pro dopravní výšku do 10 m přítok přes 500 do 1 000 l/min</t>
  </si>
  <si>
    <t>den</t>
  </si>
  <si>
    <t>48500370</t>
  </si>
  <si>
    <t>5</t>
  </si>
  <si>
    <t>122251506</t>
  </si>
  <si>
    <t>Odkopávky a prokopávky zapažené v hornině třídy těžitelnosti I skupiny 3 objem do 5000 m3 strojně</t>
  </si>
  <si>
    <t>m3</t>
  </si>
  <si>
    <t>1795468772</t>
  </si>
  <si>
    <t>1550+310+190+620+60+490</t>
  </si>
  <si>
    <t>6</t>
  </si>
  <si>
    <t>162351103</t>
  </si>
  <si>
    <t>Vodorovné přemístění přes 50 do 500 m výkopku/sypaniny z horniny třídy těžitelnosti I skupiny 1 až 3</t>
  </si>
  <si>
    <t>576560485</t>
  </si>
  <si>
    <t>1480*2</t>
  </si>
  <si>
    <t>7</t>
  </si>
  <si>
    <t>162751117</t>
  </si>
  <si>
    <t>Vodorovné přemístění přes 9 000 do 10000 m výkopku/sypaniny z horniny třídy těžitelnosti I skupiny 1 až 3</t>
  </si>
  <si>
    <t>-496454628</t>
  </si>
  <si>
    <t>3220-1480</t>
  </si>
  <si>
    <t>8</t>
  </si>
  <si>
    <t>167151111</t>
  </si>
  <si>
    <t>Nakládání výkopku z hornin třídy těžitelnosti I skupiny 1 až 3 přes 100 m3</t>
  </si>
  <si>
    <t>887045268</t>
  </si>
  <si>
    <t>9</t>
  </si>
  <si>
    <t>171151111</t>
  </si>
  <si>
    <t>Uložení sypaniny z hornin nesoudržných sypkých do násypů zhutněných strojně</t>
  </si>
  <si>
    <t>-132753297</t>
  </si>
  <si>
    <t>300+140+100+370+40+530</t>
  </si>
  <si>
    <t>10</t>
  </si>
  <si>
    <t>171201231</t>
  </si>
  <si>
    <t>Poplatek za uložení zeminy a kamení na recyklační skládce (skládkovné) kód odpadu 17 05 04</t>
  </si>
  <si>
    <t>t</t>
  </si>
  <si>
    <t>-142575892</t>
  </si>
  <si>
    <t>1,6*1740</t>
  </si>
  <si>
    <t>11</t>
  </si>
  <si>
    <t>171251201</t>
  </si>
  <si>
    <t>Uložení sypaniny na skládky nebo meziskládky</t>
  </si>
  <si>
    <t>340249818</t>
  </si>
  <si>
    <t>12</t>
  </si>
  <si>
    <t>175151201</t>
  </si>
  <si>
    <t>Obsypání objektu nad přilehlým původním terénem sypaninou bez prohození, uloženou do 3 m strojně</t>
  </si>
  <si>
    <t>-213175642</t>
  </si>
  <si>
    <t>Poznámka k položce:_x000D_
zásyp břehu těžkým záhozem</t>
  </si>
  <si>
    <t>45+17+95+8+85</t>
  </si>
  <si>
    <t>13</t>
  </si>
  <si>
    <t>M</t>
  </si>
  <si>
    <t>58380654</t>
  </si>
  <si>
    <t>kámen lomový neupravený třída I záhozový do 200kg</t>
  </si>
  <si>
    <t>1383303060</t>
  </si>
  <si>
    <t>250*2 'Přepočtené koeficientem množství</t>
  </si>
  <si>
    <t>14</t>
  </si>
  <si>
    <t>181152302</t>
  </si>
  <si>
    <t>Úprava pláně pro silnice a dálnice v zářezech se zhutněním</t>
  </si>
  <si>
    <t>m2</t>
  </si>
  <si>
    <t>1544861505</t>
  </si>
  <si>
    <t>3860+40+265+2900+930+1450+160+90</t>
  </si>
  <si>
    <t>Zakládání</t>
  </si>
  <si>
    <t>271532213</t>
  </si>
  <si>
    <t>Podsyp pod základové konstrukce se zhutněním z hrubého kameniva frakce 8 až 16 mm</t>
  </si>
  <si>
    <t>-1855693010</t>
  </si>
  <si>
    <t>14+7+3+2+30+20,25</t>
  </si>
  <si>
    <t>16</t>
  </si>
  <si>
    <t>273313611</t>
  </si>
  <si>
    <t>Základové desky z betonu tř. C 16/20</t>
  </si>
  <si>
    <t>-1441757372</t>
  </si>
  <si>
    <t>Poznámka k položce:_x000D_
podkladní beton C16/20 - X0</t>
  </si>
  <si>
    <t>8+4+14+1,5+15,5+1,9</t>
  </si>
  <si>
    <t>17</t>
  </si>
  <si>
    <t>274351121</t>
  </si>
  <si>
    <t>Zřízení bednění základových pasů rovného</t>
  </si>
  <si>
    <t>-1781389948</t>
  </si>
  <si>
    <t>165+120+435+45+470</t>
  </si>
  <si>
    <t>18</t>
  </si>
  <si>
    <t>274351122</t>
  </si>
  <si>
    <t>Odstranění bednění základových pasů rovného</t>
  </si>
  <si>
    <t>-1782779308</t>
  </si>
  <si>
    <t>19</t>
  </si>
  <si>
    <t>274322611</t>
  </si>
  <si>
    <t>Základové pasy ze ŽB se zvýšenými nároky na prostředí tř. C 30/37</t>
  </si>
  <si>
    <t>-1025417033</t>
  </si>
  <si>
    <t>Poznámka k položce:_x000D_
beton C30/37 - XC4, XF1, XA1, XM1</t>
  </si>
  <si>
    <t>56+38+150+15+114</t>
  </si>
  <si>
    <t>20</t>
  </si>
  <si>
    <t>274361821</t>
  </si>
  <si>
    <t>Výztuž základových pasů betonářskou ocelí 10 505 (R)</t>
  </si>
  <si>
    <t>-1581732790</t>
  </si>
  <si>
    <t>Poznámka k položce:_x000D_
výztuž z oceli B500B</t>
  </si>
  <si>
    <t>Vodorovné konstrukce</t>
  </si>
  <si>
    <t>43512111R1</t>
  </si>
  <si>
    <t>Montáž schodišťových ramen a podest hmotnosti nad 3 t</t>
  </si>
  <si>
    <t>kus</t>
  </si>
  <si>
    <t>-346138059</t>
  </si>
  <si>
    <t>22</t>
  </si>
  <si>
    <t>5937219R1</t>
  </si>
  <si>
    <t>rameno schodišťové ŽB 2,0x4,5 m dle PD</t>
  </si>
  <si>
    <t>-918053920</t>
  </si>
  <si>
    <t>Poznámka k položce:_x000D_
Betonový prvek 1 - D.1.5.1</t>
  </si>
  <si>
    <t>23</t>
  </si>
  <si>
    <t>5937219R2</t>
  </si>
  <si>
    <t>podesta schodišťová ŽB 1,5x3,3 m dle PD</t>
  </si>
  <si>
    <t>-236752184</t>
  </si>
  <si>
    <t>Poznámka k položce:_x000D_
Betonový prvek 2_1 - D.1.5.2</t>
  </si>
  <si>
    <t>24</t>
  </si>
  <si>
    <t>5937219R3</t>
  </si>
  <si>
    <t>podesta schodišťová ŽB 2x3,3 m dle PD</t>
  </si>
  <si>
    <t>-1094632697</t>
  </si>
  <si>
    <t>Poznámka k položce:_x000D_
Betonový prvek 2_2 - D.1.5.2</t>
  </si>
  <si>
    <t>25</t>
  </si>
  <si>
    <t>5937219R4</t>
  </si>
  <si>
    <t>rameno schodišťové ŽB 1,5x3,8 m dle PD</t>
  </si>
  <si>
    <t>-228356978</t>
  </si>
  <si>
    <t>Poznámka k položce:_x000D_
Betonový prvek 2_3 - D.1.5.2</t>
  </si>
  <si>
    <t>26</t>
  </si>
  <si>
    <t>5937219R5</t>
  </si>
  <si>
    <t>podesta schodišťová ŽB 1,5x1,60 m dle PD</t>
  </si>
  <si>
    <t>-1760212262</t>
  </si>
  <si>
    <t>Poznámka k položce:_x000D_
Betonový prvek 2_4 - D.1.5.2</t>
  </si>
  <si>
    <t>27</t>
  </si>
  <si>
    <t>5937219R6</t>
  </si>
  <si>
    <t>podesta schodišťová ŽB 2x1,9 m dle PD</t>
  </si>
  <si>
    <t>942492427</t>
  </si>
  <si>
    <t>Poznámka k položce:_x000D_
Betonový prvek 2_5 - D.1.5.2</t>
  </si>
  <si>
    <t>28</t>
  </si>
  <si>
    <t>5937219R7</t>
  </si>
  <si>
    <t>podesta schodišťová ŽB 1,25x2,5 m dle PD</t>
  </si>
  <si>
    <t>-899795275</t>
  </si>
  <si>
    <t>Poznámka k položce:_x000D_
Betonový prvek 3_1 - D.1.5.3</t>
  </si>
  <si>
    <t>29</t>
  </si>
  <si>
    <t>5937219R8</t>
  </si>
  <si>
    <t>podesta schodišťová ŽB 2x2,8 m dle PD</t>
  </si>
  <si>
    <t>-332382707</t>
  </si>
  <si>
    <t>Poznámka k položce:_x000D_
Betonový prvek 3_2 - D.1.5.3</t>
  </si>
  <si>
    <t>30</t>
  </si>
  <si>
    <t>5937219R9</t>
  </si>
  <si>
    <t>rameno schodišťové ŽB 1,25x3,55 m dle PD</t>
  </si>
  <si>
    <t>1876732508</t>
  </si>
  <si>
    <t>Poznámka k položce:_x000D_
Betonový prvek 3_3 - D.1.5.3</t>
  </si>
  <si>
    <t>31</t>
  </si>
  <si>
    <t>5937219R10</t>
  </si>
  <si>
    <t>podesta schodišťová ŽB 2,75x2,5 m dle PD</t>
  </si>
  <si>
    <t>-1604438484</t>
  </si>
  <si>
    <t>Poznámka k položce:_x000D_
Betonový prvek 3_4 - D.1.5.3</t>
  </si>
  <si>
    <t>32</t>
  </si>
  <si>
    <t>5937219R11</t>
  </si>
  <si>
    <t>podesta schodišťová ŽB 1,8x2,5 m dle PD</t>
  </si>
  <si>
    <t>869768188</t>
  </si>
  <si>
    <t>Poznámka k položce:_x000D_
Betonový prvek 3_5 - D.1.5.3</t>
  </si>
  <si>
    <t>33</t>
  </si>
  <si>
    <t>5937219R13</t>
  </si>
  <si>
    <t>rameno schodišťové ŽB 1,5x4,95 m dle PD</t>
  </si>
  <si>
    <t>-99495000</t>
  </si>
  <si>
    <t>Poznámka k položce:_x000D_
Betonový prvek 4_1 - D.1.5.4</t>
  </si>
  <si>
    <t>34</t>
  </si>
  <si>
    <t>5937219R14</t>
  </si>
  <si>
    <t>podesta schodišťová ŽB 1,5x2,8 m dle PD</t>
  </si>
  <si>
    <t>1900217562</t>
  </si>
  <si>
    <t>Poznámka k položce:_x000D_
Betonový prvek 4_2 - D.1.5.4</t>
  </si>
  <si>
    <t>35</t>
  </si>
  <si>
    <t>5937219R15</t>
  </si>
  <si>
    <t>podesta schodišťová ŽB 1,5x2,5 m dle PD</t>
  </si>
  <si>
    <t>-1798619324</t>
  </si>
  <si>
    <t>Poznámka k položce:_x000D_
Betonový prvek 4_3 - D.1.5.4</t>
  </si>
  <si>
    <t>36</t>
  </si>
  <si>
    <t>5937219R16</t>
  </si>
  <si>
    <t>rameno schodišťové ŽB 5,10x2 m dle PD</t>
  </si>
  <si>
    <t>75175699</t>
  </si>
  <si>
    <t>Poznámka k položce:_x000D_
Betonový prvek 5_1 - D.1.5.5</t>
  </si>
  <si>
    <t>37</t>
  </si>
  <si>
    <t>5937219R17</t>
  </si>
  <si>
    <t>betonový skluz ŽB 5,05x1,6 m dle PD</t>
  </si>
  <si>
    <t>-994812863</t>
  </si>
  <si>
    <t>Poznámka k položce:_x000D_
Betonový prvek 5_2 - D.1.5.5</t>
  </si>
  <si>
    <t>38</t>
  </si>
  <si>
    <t>5937219R20</t>
  </si>
  <si>
    <t>betonové opevnění ŽB 2,45x1,75 m dle PD</t>
  </si>
  <si>
    <t>1530693742</t>
  </si>
  <si>
    <t>Poznámka k položce:_x000D_
Betonový prvek 5_3 - D.1.5.5</t>
  </si>
  <si>
    <t>39</t>
  </si>
  <si>
    <t>5937219R21</t>
  </si>
  <si>
    <t>betonové desky ŽB 4,5x2 m dle PD</t>
  </si>
  <si>
    <t>851826571</t>
  </si>
  <si>
    <t>Poznámka k položce:_x000D_
desky pod mobilní občerstvení - D.1.5.6</t>
  </si>
  <si>
    <t>40</t>
  </si>
  <si>
    <t>46052016R1</t>
  </si>
  <si>
    <t>Dodávka a montáž rezervní chráničky pro budoucí kabel VO včetně hloubení a zásypu rýhy</t>
  </si>
  <si>
    <t>m</t>
  </si>
  <si>
    <t>-65972633</t>
  </si>
  <si>
    <t>Komunikace pozemní</t>
  </si>
  <si>
    <t>41</t>
  </si>
  <si>
    <t>564201111</t>
  </si>
  <si>
    <t>Podklad nebo podsyp ze štěrkopísku ŠP plochy přes 100 m2 tl 40 mm</t>
  </si>
  <si>
    <t>-618194846</t>
  </si>
  <si>
    <t>Poznámka k položce:_x000D_
Skladba A</t>
  </si>
  <si>
    <t>1420+790+1650</t>
  </si>
  <si>
    <t>42</t>
  </si>
  <si>
    <t>564211011</t>
  </si>
  <si>
    <t>Podklad nebo podsyp ze štěrkopísku ŠP plochy do 100 m2 tl 50 mm</t>
  </si>
  <si>
    <t>-826740525</t>
  </si>
  <si>
    <t>Poznámka k položce:_x000D_
Skladba G</t>
  </si>
  <si>
    <t>43</t>
  </si>
  <si>
    <t>564231111</t>
  </si>
  <si>
    <t>Podklad nebo podsyp ze štěrkopísku ŠP plochy přes 100 m2 tl 100 mm</t>
  </si>
  <si>
    <t>2032750719</t>
  </si>
  <si>
    <t>Poznámka k položce:_x000D_
Skladba D</t>
  </si>
  <si>
    <t>44</t>
  </si>
  <si>
    <t>564710102</t>
  </si>
  <si>
    <t>Podklad z kameniva hrubého drceného vel. 16-32 mm plochy do 100 m2 tl 60 mm</t>
  </si>
  <si>
    <t>132887965</t>
  </si>
  <si>
    <t>45</t>
  </si>
  <si>
    <t>564750101</t>
  </si>
  <si>
    <t>Podklad z kameniva hrubého drceného vel. 16-32 mm plochy do 100 m2 tl 150 mm</t>
  </si>
  <si>
    <t>-681810757</t>
  </si>
  <si>
    <t>46</t>
  </si>
  <si>
    <t>564751111</t>
  </si>
  <si>
    <t>Podklad z kameniva hrubého drceného vel. 32-63 mm plochy přes 100 m2 tl 150 mm</t>
  </si>
  <si>
    <t>-1753519929</t>
  </si>
  <si>
    <t>Poznámka k položce:_x000D_
Skladba A - 3860 m2_x000D_
Skladba D - 265 m2_x000D_
Skladba E - 2900 m2</t>
  </si>
  <si>
    <t>3860+265+2900</t>
  </si>
  <si>
    <t>47</t>
  </si>
  <si>
    <t>564760111</t>
  </si>
  <si>
    <t>Podklad z kameniva hrubého drceného vel. 16-32 mm plochy přes 100 m2 tl 200 mm</t>
  </si>
  <si>
    <t>1271788982</t>
  </si>
  <si>
    <t>Poznámka k položce:_x000D_
Skladba C</t>
  </si>
  <si>
    <t>500+430</t>
  </si>
  <si>
    <t>48</t>
  </si>
  <si>
    <t>564761111</t>
  </si>
  <si>
    <t>Podklad z kameniva hrubého drceného vel. 32-63 mm plochy přes 100 m2 tl 200 mm</t>
  </si>
  <si>
    <t>-929723689</t>
  </si>
  <si>
    <t>Poznámka k položce:_x000D_
Skladba F - 1450 m2_x000D_
Skladba H - 2x160 m2</t>
  </si>
  <si>
    <t>1450+160*2</t>
  </si>
  <si>
    <t>49</t>
  </si>
  <si>
    <t>564801111</t>
  </si>
  <si>
    <t>Podklad ze štěrkodrtě ŠD plochy přes 100 m2 tl 30 mm</t>
  </si>
  <si>
    <t>661299966</t>
  </si>
  <si>
    <t>50</t>
  </si>
  <si>
    <t>564851011</t>
  </si>
  <si>
    <t>Podklad ze štěrkodrtě ŠD plochy do 100 m2 tl 150 mm</t>
  </si>
  <si>
    <t>383283191</t>
  </si>
  <si>
    <t>Poznámka k položce:_x000D_
Skladba B</t>
  </si>
  <si>
    <t>51</t>
  </si>
  <si>
    <t>564920511</t>
  </si>
  <si>
    <t>Podklad z R-materiálu plochy do 100 m2 tl 60 mm</t>
  </si>
  <si>
    <t>-86156929</t>
  </si>
  <si>
    <t>52</t>
  </si>
  <si>
    <t>571908111R1</t>
  </si>
  <si>
    <t>Kryt z křemičitého písku plážového tl 200 mm</t>
  </si>
  <si>
    <t>1092020762</t>
  </si>
  <si>
    <t>Poznámka k položce:_x000D_
Skladba F</t>
  </si>
  <si>
    <t>53</t>
  </si>
  <si>
    <t>571908111R2</t>
  </si>
  <si>
    <t>Kryt z křemičitého písku plážového tl 300 mm</t>
  </si>
  <si>
    <t>-928117400</t>
  </si>
  <si>
    <t>Poznámka k položce:_x000D_
Skladba H</t>
  </si>
  <si>
    <t>54</t>
  </si>
  <si>
    <t>577133111</t>
  </si>
  <si>
    <t>Asfaltový beton vrstva obrusná ACO 8 (ABJ) tl 40 mm š do 3 m z nemodifikovaného asfaltu</t>
  </si>
  <si>
    <t>-370891895</t>
  </si>
  <si>
    <t>55</t>
  </si>
  <si>
    <t>579231326</t>
  </si>
  <si>
    <t>Strojně litý pryžový povrch stabilizační a 1-vrstvý tl 13 mm 2 ostatní barvy na terén do 300 m2</t>
  </si>
  <si>
    <t>690338500</t>
  </si>
  <si>
    <t>56</t>
  </si>
  <si>
    <t>591211111</t>
  </si>
  <si>
    <t>Kladení dlažby z kostek drobných z kamene do lože z kameniva těženého tl 50 mm</t>
  </si>
  <si>
    <t>-66265546</t>
  </si>
  <si>
    <t>Poznámka k položce:_x000D_
Skladba E_x000D_
ohumusování a zatravnění je součástí souvisejícího projektu sadových úprav</t>
  </si>
  <si>
    <t>2900*0,3</t>
  </si>
  <si>
    <t>57</t>
  </si>
  <si>
    <t>58381007</t>
  </si>
  <si>
    <t>kostka štípaná dlažební žula drobná 8/10</t>
  </si>
  <si>
    <t>-1236825245</t>
  </si>
  <si>
    <t>870*1,02 'Přepočtené koeficientem množství</t>
  </si>
  <si>
    <t>58</t>
  </si>
  <si>
    <t>596811311</t>
  </si>
  <si>
    <t>Kladení velkoformátové betonové dlažby tl do 100 mm velikosti do 0,5 m2 pl do 300 m2</t>
  </si>
  <si>
    <t>521622914</t>
  </si>
  <si>
    <t>Poznámka k položce:_x000D_
schody u loděnice</t>
  </si>
  <si>
    <t>59</t>
  </si>
  <si>
    <t>59246002</t>
  </si>
  <si>
    <t>dlažba plošná betonová terasová hladká 300x300x60mm</t>
  </si>
  <si>
    <t>161378959</t>
  </si>
  <si>
    <t>4*1,03 'Přepočtené koeficientem množství</t>
  </si>
  <si>
    <t>60</t>
  </si>
  <si>
    <t>59681131R1</t>
  </si>
  <si>
    <t>Kladení betonových schodišťových prvků tl do 100 mm</t>
  </si>
  <si>
    <t>282451390</t>
  </si>
  <si>
    <t>61</t>
  </si>
  <si>
    <t>5924600R1</t>
  </si>
  <si>
    <t>betonový schodišťový prvek 300x370x170mm</t>
  </si>
  <si>
    <t>-662899371</t>
  </si>
  <si>
    <t>5,8252427184466*1,03 'Přepočtené koeficientem množství</t>
  </si>
  <si>
    <t>Trubní vedení</t>
  </si>
  <si>
    <t>62</t>
  </si>
  <si>
    <t>871360310</t>
  </si>
  <si>
    <t>Montáž kanalizačního potrubí hladkého plnostěnného SN 10 z polypropylenu DN 250</t>
  </si>
  <si>
    <t>-952399942</t>
  </si>
  <si>
    <t>Poznámka k položce:_x000D_
pro odvodnění plochy s vodními prvky</t>
  </si>
  <si>
    <t>63</t>
  </si>
  <si>
    <t>28617005</t>
  </si>
  <si>
    <t>trubka kanalizační PP plnostěnná třívrstvá DN 250x1000mm SN10</t>
  </si>
  <si>
    <t>-787558871</t>
  </si>
  <si>
    <t>30*1,015 'Přepočtené koeficientem množství</t>
  </si>
  <si>
    <t>64</t>
  </si>
  <si>
    <t>877315211</t>
  </si>
  <si>
    <t>Montáž tvarovek z tvrdého PVC-systém KG nebo z polypropylenu-systém KG 2000 jednoosé DN 160</t>
  </si>
  <si>
    <t>1871554088</t>
  </si>
  <si>
    <t>65</t>
  </si>
  <si>
    <t>28611362</t>
  </si>
  <si>
    <t>koleno kanalizace PVC KG 160x67°</t>
  </si>
  <si>
    <t>1020546858</t>
  </si>
  <si>
    <t>66</t>
  </si>
  <si>
    <t>89594111R1</t>
  </si>
  <si>
    <t>Zřízení vpusti kanalizační dvorní 25x25 xm</t>
  </si>
  <si>
    <t>-1300361670</t>
  </si>
  <si>
    <t>67</t>
  </si>
  <si>
    <t>592238R4</t>
  </si>
  <si>
    <t>Vpusť dvorní - komplet</t>
  </si>
  <si>
    <t>-1459100031</t>
  </si>
  <si>
    <t>Ostatní konstrukce a práce, bourání</t>
  </si>
  <si>
    <t>68</t>
  </si>
  <si>
    <t>916371211R1</t>
  </si>
  <si>
    <t>Osazení skrytého ocelového obrubníku</t>
  </si>
  <si>
    <t>611702558</t>
  </si>
  <si>
    <t>69</t>
  </si>
  <si>
    <t>27245187R1</t>
  </si>
  <si>
    <t>obrubník ocelový 200x2000mm, tl. 2,0mm</t>
  </si>
  <si>
    <t>1158040944</t>
  </si>
  <si>
    <t>70</t>
  </si>
  <si>
    <t>919726122</t>
  </si>
  <si>
    <t>Geotextilie pro ochranu, separaci a filtraci netkaná měrná hm přes 200 do 300 g/m2</t>
  </si>
  <si>
    <t>-433512058</t>
  </si>
  <si>
    <t>71</t>
  </si>
  <si>
    <t>93612411R1</t>
  </si>
  <si>
    <t>Dodávka a montáž plovoucího pontonu dle PD</t>
  </si>
  <si>
    <t>-1706582968</t>
  </si>
  <si>
    <t>72</t>
  </si>
  <si>
    <t>961055111</t>
  </si>
  <si>
    <t>Bourání základů ze ŽB</t>
  </si>
  <si>
    <t>1646229155</t>
  </si>
  <si>
    <t>Poznámka k položce:_x000D_
základy betonového skluzu u loděnice</t>
  </si>
  <si>
    <t>73</t>
  </si>
  <si>
    <t>963053936</t>
  </si>
  <si>
    <t>Bourání ŽB schodišťových ramen monolitických samonosných</t>
  </si>
  <si>
    <t>2090856483</t>
  </si>
  <si>
    <t>Poznámka k položce:_x000D_
betonový skluz a schody u loděnice</t>
  </si>
  <si>
    <t>997</t>
  </si>
  <si>
    <t>Přesun sutě</t>
  </si>
  <si>
    <t>74</t>
  </si>
  <si>
    <t>997221561</t>
  </si>
  <si>
    <t>Vodorovná doprava suti z kusových materiálů do 1 km</t>
  </si>
  <si>
    <t>421389773</t>
  </si>
  <si>
    <t>75</t>
  </si>
  <si>
    <t>997221569</t>
  </si>
  <si>
    <t>Příplatek ZKD 1 km u vodorovné dopravy suti z kusových materiálů</t>
  </si>
  <si>
    <t>714395729</t>
  </si>
  <si>
    <t>30,432*10</t>
  </si>
  <si>
    <t>76</t>
  </si>
  <si>
    <t>997221625</t>
  </si>
  <si>
    <t>Poplatek za uložení na skládce (skládkovné) stavebního odpadu železobetonového kód odpadu 17 01 01</t>
  </si>
  <si>
    <t>-1036308297</t>
  </si>
  <si>
    <t>998</t>
  </si>
  <si>
    <t>Přesun hmot</t>
  </si>
  <si>
    <t>77</t>
  </si>
  <si>
    <t>998225111</t>
  </si>
  <si>
    <t>Přesun hmot pro pozemní komunikace s krytem z kamene, monolitickým betonovým nebo živičným</t>
  </si>
  <si>
    <t>1409218551</t>
  </si>
  <si>
    <t>78</t>
  </si>
  <si>
    <t>998226011</t>
  </si>
  <si>
    <t>Přesun hmot pro pozemní komunikace a letiště s krytem montovaným z ŽB dílců</t>
  </si>
  <si>
    <t>2052157305</t>
  </si>
  <si>
    <t>Poznámka k položce:_x000D_
Dodávka betonových prvků</t>
  </si>
  <si>
    <t>114,504+48,816+128,88+30,28+154,32+81</t>
  </si>
  <si>
    <t>79</t>
  </si>
  <si>
    <t>998226094</t>
  </si>
  <si>
    <t>Příplatek k přesunu hmot pro pozemní komunikace a letiště s krytem z ŽB dílců za přesun do 5000 m</t>
  </si>
  <si>
    <t>-154528052</t>
  </si>
  <si>
    <t>80</t>
  </si>
  <si>
    <t>998226095</t>
  </si>
  <si>
    <t>Příplatek k přesunu hmot pro pozemní komunikace a letiště s krytem z ŽB dílců za přesun ZKD 5000 m</t>
  </si>
  <si>
    <t>-800456717</t>
  </si>
  <si>
    <t>SO 901 - Mobiliář</t>
  </si>
  <si>
    <t>131251102</t>
  </si>
  <si>
    <t>Hloubení jam nezapažených v hornině třídy těžitelnosti I skupiny 3 objem do 50 m3 strojně</t>
  </si>
  <si>
    <t>-985945997</t>
  </si>
  <si>
    <t>0,2*(38+22+40+22+62+9+9+1)</t>
  </si>
  <si>
    <t>275313811</t>
  </si>
  <si>
    <t>Základové patky z betonu tř. C 25/30</t>
  </si>
  <si>
    <t>78838145</t>
  </si>
  <si>
    <t>93600100R1</t>
  </si>
  <si>
    <t>Montáž prvků městské a zahradní architektury hm přes 0,1 do 1,5 t</t>
  </si>
  <si>
    <t>-994097120</t>
  </si>
  <si>
    <t>Poznámka k položce:_x000D_
Plocha A</t>
  </si>
  <si>
    <t>93600100R2</t>
  </si>
  <si>
    <t>396511692</t>
  </si>
  <si>
    <t>Poznámka k položce:_x000D_
Plocha B</t>
  </si>
  <si>
    <t>93600100R3</t>
  </si>
  <si>
    <t>-716424544</t>
  </si>
  <si>
    <t>Poznámka k položce:_x000D_
Plocha C</t>
  </si>
  <si>
    <t>93600100R4</t>
  </si>
  <si>
    <t>-211862712</t>
  </si>
  <si>
    <t>Poznámka k položce:_x000D_
Samostatné herní prvky podél trasy</t>
  </si>
  <si>
    <t>93600100R5</t>
  </si>
  <si>
    <t>2131916181</t>
  </si>
  <si>
    <t>Poznámka k položce:_x000D_
Velké lavičky</t>
  </si>
  <si>
    <t>93600100R6</t>
  </si>
  <si>
    <t>1892603995</t>
  </si>
  <si>
    <t>Poznámka k položce:_x000D_
Malé lavičky</t>
  </si>
  <si>
    <t>93600100R7</t>
  </si>
  <si>
    <t>1469590059</t>
  </si>
  <si>
    <t>Poznámka k položce:_x000D_
Odpadkové koše</t>
  </si>
  <si>
    <t>93600100R9</t>
  </si>
  <si>
    <t>Dodávka a montáž kruhových ohnišť z ocelového okruží průměru 1 m výšky 30 cm</t>
  </si>
  <si>
    <t>-798497228</t>
  </si>
  <si>
    <t>93600100R10</t>
  </si>
  <si>
    <t>Dodávka a montáž výstavních panelů 150x150 cm dle PD</t>
  </si>
  <si>
    <t>1897571458</t>
  </si>
  <si>
    <t>93600100R11</t>
  </si>
  <si>
    <t>Dodávka a montáž prvků agility dle PD</t>
  </si>
  <si>
    <t>1157161362</t>
  </si>
  <si>
    <t>7491010R1</t>
  </si>
  <si>
    <t>lavička bez opěradla (kotvená) 3200x400x440mm konstrukce-dřevo</t>
  </si>
  <si>
    <t>-601403469</t>
  </si>
  <si>
    <t>7491010R2</t>
  </si>
  <si>
    <t>lavička s opěradlem (kotvená) 3200x400x440mm konstrukce-dřevo</t>
  </si>
  <si>
    <t>-2012039156</t>
  </si>
  <si>
    <t>7491010R3</t>
  </si>
  <si>
    <t>lavička bez opěradla (kotvená) 400x400x440mm konstrukce-dřevo</t>
  </si>
  <si>
    <t>-1582093216</t>
  </si>
  <si>
    <t>7491010R4</t>
  </si>
  <si>
    <t>lavička s opěradlem (otočná) 400x400x440mm konstrukce-dřevo</t>
  </si>
  <si>
    <t>-1125180808</t>
  </si>
  <si>
    <t>7491013R1</t>
  </si>
  <si>
    <t>koš odpadkový ocel, dřevo 330x380x880 mm</t>
  </si>
  <si>
    <t>1858732409</t>
  </si>
  <si>
    <t>7492000R1</t>
  </si>
  <si>
    <t>dodávka pobytových prvků dle PD - plocha A</t>
  </si>
  <si>
    <t>1775355172</t>
  </si>
  <si>
    <t>7492000R2</t>
  </si>
  <si>
    <t>dodávka pobytových prvků dle PD - plocha B, vodní prvky</t>
  </si>
  <si>
    <t>1045234045</t>
  </si>
  <si>
    <t>7492000R3</t>
  </si>
  <si>
    <t>dodávka pobytových prvků dle PD - plocha B, vodní fontány</t>
  </si>
  <si>
    <t>939894869</t>
  </si>
  <si>
    <t>7492000R4</t>
  </si>
  <si>
    <t>dodávka pobytových prvků dle PD - plocha C</t>
  </si>
  <si>
    <t>347672391</t>
  </si>
  <si>
    <t>7492000R5</t>
  </si>
  <si>
    <t>dodávka pobytových prvků dle PD - houpačka váhy</t>
  </si>
  <si>
    <t>1865952619</t>
  </si>
  <si>
    <t>7492000R6</t>
  </si>
  <si>
    <t>dodávka pobytových prvků dle PD - malý kolotoč</t>
  </si>
  <si>
    <t>853644625</t>
  </si>
  <si>
    <t>7492000R7</t>
  </si>
  <si>
    <t>dodávka pobytových prvků dle PD - zrcadlový labirint</t>
  </si>
  <si>
    <t>994759098</t>
  </si>
  <si>
    <t>7492000R8</t>
  </si>
  <si>
    <t>dodávka pobytových prvků dle PD - velká balanční plošina</t>
  </si>
  <si>
    <t>612981316</t>
  </si>
  <si>
    <t>7492000R9</t>
  </si>
  <si>
    <t>dodávka pobytových prvků dle PD - rotační panel</t>
  </si>
  <si>
    <t>-1331079981</t>
  </si>
  <si>
    <t>7492000R10</t>
  </si>
  <si>
    <t>dodávka pobytových prvků dle PD - zrcadlo z pruhů</t>
  </si>
  <si>
    <t>1626054639</t>
  </si>
  <si>
    <t>7492000R11</t>
  </si>
  <si>
    <t>dodávka pobytových prvků dle PD - dedrofon</t>
  </si>
  <si>
    <t>1965872394</t>
  </si>
  <si>
    <t>7492000R12</t>
  </si>
  <si>
    <t>dodávka pobytových prvků dle PD - vodní vír</t>
  </si>
  <si>
    <t>-1935966807</t>
  </si>
  <si>
    <t>7492000R13</t>
  </si>
  <si>
    <t>dodávka pobytových prvků dle PD - optický hranol</t>
  </si>
  <si>
    <t>-841274485</t>
  </si>
  <si>
    <t>7492000R14</t>
  </si>
  <si>
    <t>dodávka pobytových prvků dle PD - kolotoč na stání</t>
  </si>
  <si>
    <t>-2110395194</t>
  </si>
  <si>
    <t>7492000R15</t>
  </si>
  <si>
    <t>dodávka pobytových prvků dle PD - kaleidoskop</t>
  </si>
  <si>
    <t>-668242043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</si>
</sst>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5" fillId="2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7" fillId="0" borderId="0" xfId="0" applyFont="1" applyFill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83"/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3"/>
      <c r="BE2" s="283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46" t="s">
        <v>14</v>
      </c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7"/>
      <c r="AK5" s="247"/>
      <c r="AL5" s="247"/>
      <c r="AM5" s="247"/>
      <c r="AN5" s="247"/>
      <c r="AO5" s="247"/>
      <c r="AP5" s="20"/>
      <c r="AQ5" s="20"/>
      <c r="AR5" s="18"/>
      <c r="BE5" s="243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48" t="s">
        <v>17</v>
      </c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7"/>
      <c r="AK6" s="247"/>
      <c r="AL6" s="247"/>
      <c r="AM6" s="247"/>
      <c r="AN6" s="247"/>
      <c r="AO6" s="247"/>
      <c r="AP6" s="20"/>
      <c r="AQ6" s="20"/>
      <c r="AR6" s="18"/>
      <c r="BE6" s="244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44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44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44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44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44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44"/>
      <c r="BS12" s="15" t="s">
        <v>6</v>
      </c>
    </row>
    <row r="13" spans="1:74" s="1" customFormat="1" ht="12" customHeight="1">
      <c r="B13" s="19"/>
      <c r="C13" s="20"/>
      <c r="D13" s="27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31</v>
      </c>
      <c r="AO13" s="20"/>
      <c r="AP13" s="20"/>
      <c r="AQ13" s="20"/>
      <c r="AR13" s="18"/>
      <c r="BE13" s="244"/>
      <c r="BS13" s="15" t="s">
        <v>6</v>
      </c>
    </row>
    <row r="14" spans="1:74" ht="12.75">
      <c r="B14" s="19"/>
      <c r="C14" s="20"/>
      <c r="D14" s="20"/>
      <c r="E14" s="249" t="s">
        <v>31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50"/>
      <c r="AB14" s="250"/>
      <c r="AC14" s="250"/>
      <c r="AD14" s="250"/>
      <c r="AE14" s="250"/>
      <c r="AF14" s="250"/>
      <c r="AG14" s="250"/>
      <c r="AH14" s="250"/>
      <c r="AI14" s="250"/>
      <c r="AJ14" s="250"/>
      <c r="AK14" s="27" t="s">
        <v>28</v>
      </c>
      <c r="AL14" s="20"/>
      <c r="AM14" s="20"/>
      <c r="AN14" s="29" t="s">
        <v>31</v>
      </c>
      <c r="AO14" s="20"/>
      <c r="AP14" s="20"/>
      <c r="AQ14" s="20"/>
      <c r="AR14" s="18"/>
      <c r="BE14" s="244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44"/>
      <c r="BS15" s="15" t="s">
        <v>4</v>
      </c>
    </row>
    <row r="16" spans="1:74" s="1" customFormat="1" ht="12" customHeight="1">
      <c r="B16" s="19"/>
      <c r="C16" s="20"/>
      <c r="D16" s="27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33</v>
      </c>
      <c r="AO16" s="20"/>
      <c r="AP16" s="20"/>
      <c r="AQ16" s="20"/>
      <c r="AR16" s="18"/>
      <c r="BE16" s="244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35</v>
      </c>
      <c r="AO17" s="20"/>
      <c r="AP17" s="20"/>
      <c r="AQ17" s="20"/>
      <c r="AR17" s="18"/>
      <c r="BE17" s="244"/>
      <c r="BS17" s="15" t="s">
        <v>36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44"/>
      <c r="BS18" s="15" t="s">
        <v>6</v>
      </c>
    </row>
    <row r="19" spans="1:71" s="1" customFormat="1" ht="12" customHeight="1">
      <c r="B19" s="19"/>
      <c r="C19" s="20"/>
      <c r="D19" s="27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33</v>
      </c>
      <c r="AO19" s="20"/>
      <c r="AP19" s="20"/>
      <c r="AQ19" s="20"/>
      <c r="AR19" s="18"/>
      <c r="BE19" s="244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35</v>
      </c>
      <c r="AO20" s="20"/>
      <c r="AP20" s="20"/>
      <c r="AQ20" s="20"/>
      <c r="AR20" s="18"/>
      <c r="BE20" s="244"/>
      <c r="BS20" s="15" t="s">
        <v>36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44"/>
    </row>
    <row r="22" spans="1:71" s="1" customFormat="1" ht="12" customHeight="1">
      <c r="B22" s="19"/>
      <c r="C22" s="20"/>
      <c r="D22" s="27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44"/>
    </row>
    <row r="23" spans="1:71" s="1" customFormat="1" ht="16.5" customHeight="1">
      <c r="B23" s="19"/>
      <c r="C23" s="20"/>
      <c r="D23" s="20"/>
      <c r="E23" s="251" t="s">
        <v>1</v>
      </c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O23" s="20"/>
      <c r="AP23" s="20"/>
      <c r="AQ23" s="20"/>
      <c r="AR23" s="18"/>
      <c r="BE23" s="244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44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44"/>
    </row>
    <row r="26" spans="1:71" s="2" customFormat="1" ht="25.9" customHeight="1">
      <c r="A26" s="32"/>
      <c r="B26" s="33"/>
      <c r="C26" s="34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2">
        <f>ROUND(AG94,2)</f>
        <v>0</v>
      </c>
      <c r="AL26" s="253"/>
      <c r="AM26" s="253"/>
      <c r="AN26" s="253"/>
      <c r="AO26" s="253"/>
      <c r="AP26" s="34"/>
      <c r="AQ26" s="34"/>
      <c r="AR26" s="37"/>
      <c r="BE26" s="244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44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54" t="s">
        <v>40</v>
      </c>
      <c r="M28" s="254"/>
      <c r="N28" s="254"/>
      <c r="O28" s="254"/>
      <c r="P28" s="254"/>
      <c r="Q28" s="34"/>
      <c r="R28" s="34"/>
      <c r="S28" s="34"/>
      <c r="T28" s="34"/>
      <c r="U28" s="34"/>
      <c r="V28" s="34"/>
      <c r="W28" s="254" t="s">
        <v>41</v>
      </c>
      <c r="X28" s="254"/>
      <c r="Y28" s="254"/>
      <c r="Z28" s="254"/>
      <c r="AA28" s="254"/>
      <c r="AB28" s="254"/>
      <c r="AC28" s="254"/>
      <c r="AD28" s="254"/>
      <c r="AE28" s="254"/>
      <c r="AF28" s="34"/>
      <c r="AG28" s="34"/>
      <c r="AH28" s="34"/>
      <c r="AI28" s="34"/>
      <c r="AJ28" s="34"/>
      <c r="AK28" s="254" t="s">
        <v>42</v>
      </c>
      <c r="AL28" s="254"/>
      <c r="AM28" s="254"/>
      <c r="AN28" s="254"/>
      <c r="AO28" s="254"/>
      <c r="AP28" s="34"/>
      <c r="AQ28" s="34"/>
      <c r="AR28" s="37"/>
      <c r="BE28" s="244"/>
    </row>
    <row r="29" spans="1:71" s="3" customFormat="1" ht="14.45" customHeight="1">
      <c r="B29" s="38"/>
      <c r="C29" s="39"/>
      <c r="D29" s="27" t="s">
        <v>43</v>
      </c>
      <c r="E29" s="39"/>
      <c r="F29" s="27" t="s">
        <v>44</v>
      </c>
      <c r="G29" s="39"/>
      <c r="H29" s="39"/>
      <c r="I29" s="39"/>
      <c r="J29" s="39"/>
      <c r="K29" s="39"/>
      <c r="L29" s="257">
        <v>0.21</v>
      </c>
      <c r="M29" s="256"/>
      <c r="N29" s="256"/>
      <c r="O29" s="256"/>
      <c r="P29" s="256"/>
      <c r="Q29" s="39"/>
      <c r="R29" s="39"/>
      <c r="S29" s="39"/>
      <c r="T29" s="39"/>
      <c r="U29" s="39"/>
      <c r="V29" s="39"/>
      <c r="W29" s="255">
        <f>ROUND(AZ94, 2)</f>
        <v>0</v>
      </c>
      <c r="X29" s="256"/>
      <c r="Y29" s="256"/>
      <c r="Z29" s="256"/>
      <c r="AA29" s="256"/>
      <c r="AB29" s="256"/>
      <c r="AC29" s="256"/>
      <c r="AD29" s="256"/>
      <c r="AE29" s="256"/>
      <c r="AF29" s="39"/>
      <c r="AG29" s="39"/>
      <c r="AH29" s="39"/>
      <c r="AI29" s="39"/>
      <c r="AJ29" s="39"/>
      <c r="AK29" s="255">
        <f>ROUND(AV94, 2)</f>
        <v>0</v>
      </c>
      <c r="AL29" s="256"/>
      <c r="AM29" s="256"/>
      <c r="AN29" s="256"/>
      <c r="AO29" s="256"/>
      <c r="AP29" s="39"/>
      <c r="AQ29" s="39"/>
      <c r="AR29" s="40"/>
      <c r="BE29" s="245"/>
    </row>
    <row r="30" spans="1:71" s="3" customFormat="1" ht="14.45" customHeight="1">
      <c r="B30" s="38"/>
      <c r="C30" s="39"/>
      <c r="D30" s="39"/>
      <c r="E30" s="39"/>
      <c r="F30" s="27" t="s">
        <v>45</v>
      </c>
      <c r="G30" s="39"/>
      <c r="H30" s="39"/>
      <c r="I30" s="39"/>
      <c r="J30" s="39"/>
      <c r="K30" s="39"/>
      <c r="L30" s="257">
        <v>0.15</v>
      </c>
      <c r="M30" s="256"/>
      <c r="N30" s="256"/>
      <c r="O30" s="256"/>
      <c r="P30" s="256"/>
      <c r="Q30" s="39"/>
      <c r="R30" s="39"/>
      <c r="S30" s="39"/>
      <c r="T30" s="39"/>
      <c r="U30" s="39"/>
      <c r="V30" s="39"/>
      <c r="W30" s="255">
        <f>ROUND(BA94, 2)</f>
        <v>0</v>
      </c>
      <c r="X30" s="256"/>
      <c r="Y30" s="256"/>
      <c r="Z30" s="256"/>
      <c r="AA30" s="256"/>
      <c r="AB30" s="256"/>
      <c r="AC30" s="256"/>
      <c r="AD30" s="256"/>
      <c r="AE30" s="256"/>
      <c r="AF30" s="39"/>
      <c r="AG30" s="39"/>
      <c r="AH30" s="39"/>
      <c r="AI30" s="39"/>
      <c r="AJ30" s="39"/>
      <c r="AK30" s="255">
        <f>ROUND(AW94, 2)</f>
        <v>0</v>
      </c>
      <c r="AL30" s="256"/>
      <c r="AM30" s="256"/>
      <c r="AN30" s="256"/>
      <c r="AO30" s="256"/>
      <c r="AP30" s="39"/>
      <c r="AQ30" s="39"/>
      <c r="AR30" s="40"/>
      <c r="BE30" s="245"/>
    </row>
    <row r="31" spans="1:71" s="3" customFormat="1" ht="14.45" hidden="1" customHeight="1">
      <c r="B31" s="38"/>
      <c r="C31" s="39"/>
      <c r="D31" s="39"/>
      <c r="E31" s="39"/>
      <c r="F31" s="27" t="s">
        <v>46</v>
      </c>
      <c r="G31" s="39"/>
      <c r="H31" s="39"/>
      <c r="I31" s="39"/>
      <c r="J31" s="39"/>
      <c r="K31" s="39"/>
      <c r="L31" s="257">
        <v>0.21</v>
      </c>
      <c r="M31" s="256"/>
      <c r="N31" s="256"/>
      <c r="O31" s="256"/>
      <c r="P31" s="256"/>
      <c r="Q31" s="39"/>
      <c r="R31" s="39"/>
      <c r="S31" s="39"/>
      <c r="T31" s="39"/>
      <c r="U31" s="39"/>
      <c r="V31" s="39"/>
      <c r="W31" s="255">
        <f>ROUND(BB94, 2)</f>
        <v>0</v>
      </c>
      <c r="X31" s="256"/>
      <c r="Y31" s="256"/>
      <c r="Z31" s="256"/>
      <c r="AA31" s="256"/>
      <c r="AB31" s="256"/>
      <c r="AC31" s="256"/>
      <c r="AD31" s="256"/>
      <c r="AE31" s="256"/>
      <c r="AF31" s="39"/>
      <c r="AG31" s="39"/>
      <c r="AH31" s="39"/>
      <c r="AI31" s="39"/>
      <c r="AJ31" s="39"/>
      <c r="AK31" s="255">
        <v>0</v>
      </c>
      <c r="AL31" s="256"/>
      <c r="AM31" s="256"/>
      <c r="AN31" s="256"/>
      <c r="AO31" s="256"/>
      <c r="AP31" s="39"/>
      <c r="AQ31" s="39"/>
      <c r="AR31" s="40"/>
      <c r="BE31" s="245"/>
    </row>
    <row r="32" spans="1:71" s="3" customFormat="1" ht="14.45" hidden="1" customHeight="1">
      <c r="B32" s="38"/>
      <c r="C32" s="39"/>
      <c r="D32" s="39"/>
      <c r="E32" s="39"/>
      <c r="F32" s="27" t="s">
        <v>47</v>
      </c>
      <c r="G32" s="39"/>
      <c r="H32" s="39"/>
      <c r="I32" s="39"/>
      <c r="J32" s="39"/>
      <c r="K32" s="39"/>
      <c r="L32" s="257">
        <v>0.15</v>
      </c>
      <c r="M32" s="256"/>
      <c r="N32" s="256"/>
      <c r="O32" s="256"/>
      <c r="P32" s="256"/>
      <c r="Q32" s="39"/>
      <c r="R32" s="39"/>
      <c r="S32" s="39"/>
      <c r="T32" s="39"/>
      <c r="U32" s="39"/>
      <c r="V32" s="39"/>
      <c r="W32" s="255">
        <f>ROUND(BC94, 2)</f>
        <v>0</v>
      </c>
      <c r="X32" s="256"/>
      <c r="Y32" s="256"/>
      <c r="Z32" s="256"/>
      <c r="AA32" s="256"/>
      <c r="AB32" s="256"/>
      <c r="AC32" s="256"/>
      <c r="AD32" s="256"/>
      <c r="AE32" s="256"/>
      <c r="AF32" s="39"/>
      <c r="AG32" s="39"/>
      <c r="AH32" s="39"/>
      <c r="AI32" s="39"/>
      <c r="AJ32" s="39"/>
      <c r="AK32" s="255">
        <v>0</v>
      </c>
      <c r="AL32" s="256"/>
      <c r="AM32" s="256"/>
      <c r="AN32" s="256"/>
      <c r="AO32" s="256"/>
      <c r="AP32" s="39"/>
      <c r="AQ32" s="39"/>
      <c r="AR32" s="40"/>
      <c r="BE32" s="245"/>
    </row>
    <row r="33" spans="1:57" s="3" customFormat="1" ht="14.45" hidden="1" customHeight="1">
      <c r="B33" s="38"/>
      <c r="C33" s="39"/>
      <c r="D33" s="39"/>
      <c r="E33" s="39"/>
      <c r="F33" s="27" t="s">
        <v>48</v>
      </c>
      <c r="G33" s="39"/>
      <c r="H33" s="39"/>
      <c r="I33" s="39"/>
      <c r="J33" s="39"/>
      <c r="K33" s="39"/>
      <c r="L33" s="257">
        <v>0</v>
      </c>
      <c r="M33" s="256"/>
      <c r="N33" s="256"/>
      <c r="O33" s="256"/>
      <c r="P33" s="256"/>
      <c r="Q33" s="39"/>
      <c r="R33" s="39"/>
      <c r="S33" s="39"/>
      <c r="T33" s="39"/>
      <c r="U33" s="39"/>
      <c r="V33" s="39"/>
      <c r="W33" s="255">
        <f>ROUND(BD94, 2)</f>
        <v>0</v>
      </c>
      <c r="X33" s="256"/>
      <c r="Y33" s="256"/>
      <c r="Z33" s="256"/>
      <c r="AA33" s="256"/>
      <c r="AB33" s="256"/>
      <c r="AC33" s="256"/>
      <c r="AD33" s="256"/>
      <c r="AE33" s="256"/>
      <c r="AF33" s="39"/>
      <c r="AG33" s="39"/>
      <c r="AH33" s="39"/>
      <c r="AI33" s="39"/>
      <c r="AJ33" s="39"/>
      <c r="AK33" s="255">
        <v>0</v>
      </c>
      <c r="AL33" s="256"/>
      <c r="AM33" s="256"/>
      <c r="AN33" s="256"/>
      <c r="AO33" s="256"/>
      <c r="AP33" s="39"/>
      <c r="AQ33" s="39"/>
      <c r="AR33" s="40"/>
      <c r="BE33" s="245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44"/>
    </row>
    <row r="35" spans="1:57" s="2" customFormat="1" ht="25.9" customHeight="1">
      <c r="A35" s="32"/>
      <c r="B35" s="33"/>
      <c r="C35" s="41"/>
      <c r="D35" s="42" t="s">
        <v>49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50</v>
      </c>
      <c r="U35" s="43"/>
      <c r="V35" s="43"/>
      <c r="W35" s="43"/>
      <c r="X35" s="258" t="s">
        <v>51</v>
      </c>
      <c r="Y35" s="259"/>
      <c r="Z35" s="259"/>
      <c r="AA35" s="259"/>
      <c r="AB35" s="259"/>
      <c r="AC35" s="43"/>
      <c r="AD35" s="43"/>
      <c r="AE35" s="43"/>
      <c r="AF35" s="43"/>
      <c r="AG35" s="43"/>
      <c r="AH35" s="43"/>
      <c r="AI35" s="43"/>
      <c r="AJ35" s="43"/>
      <c r="AK35" s="260">
        <f>SUM(AK26:AK33)</f>
        <v>0</v>
      </c>
      <c r="AL35" s="259"/>
      <c r="AM35" s="259"/>
      <c r="AN35" s="259"/>
      <c r="AO35" s="261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5"/>
      <c r="C49" s="46"/>
      <c r="D49" s="47" t="s">
        <v>52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53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1.25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1.25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1.25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1.25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1.25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1.2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1.25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1.25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1.25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1.25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>
      <c r="A60" s="32"/>
      <c r="B60" s="33"/>
      <c r="C60" s="34"/>
      <c r="D60" s="50" t="s">
        <v>54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55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54</v>
      </c>
      <c r="AI60" s="36"/>
      <c r="AJ60" s="36"/>
      <c r="AK60" s="36"/>
      <c r="AL60" s="36"/>
      <c r="AM60" s="50" t="s">
        <v>55</v>
      </c>
      <c r="AN60" s="36"/>
      <c r="AO60" s="36"/>
      <c r="AP60" s="34"/>
      <c r="AQ60" s="34"/>
      <c r="AR60" s="37"/>
      <c r="BE60" s="32"/>
    </row>
    <row r="61" spans="1:57" ht="11.25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1.25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1.25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>
      <c r="A64" s="32"/>
      <c r="B64" s="33"/>
      <c r="C64" s="34"/>
      <c r="D64" s="47" t="s">
        <v>56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57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ht="11.2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1.25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1.25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1.25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1.25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1.25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1.25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1.25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1.25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1.25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>
      <c r="A75" s="32"/>
      <c r="B75" s="33"/>
      <c r="C75" s="34"/>
      <c r="D75" s="50" t="s">
        <v>54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55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54</v>
      </c>
      <c r="AI75" s="36"/>
      <c r="AJ75" s="36"/>
      <c r="AK75" s="36"/>
      <c r="AL75" s="36"/>
      <c r="AM75" s="50" t="s">
        <v>55</v>
      </c>
      <c r="AN75" s="36"/>
      <c r="AO75" s="36"/>
      <c r="AP75" s="34"/>
      <c r="AQ75" s="34"/>
      <c r="AR75" s="37"/>
      <c r="BE75" s="32"/>
    </row>
    <row r="76" spans="1:57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1" s="2" customFormat="1" ht="24.95" customHeight="1">
      <c r="A82" s="32"/>
      <c r="B82" s="33"/>
      <c r="C82" s="21" t="s">
        <v>58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1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P332021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62" t="str">
        <f>K6</f>
        <v>K. Vary, náplavka řeky Ohře</v>
      </c>
      <c r="M85" s="263"/>
      <c r="N85" s="263"/>
      <c r="O85" s="263"/>
      <c r="P85" s="263"/>
      <c r="Q85" s="263"/>
      <c r="R85" s="263"/>
      <c r="S85" s="263"/>
      <c r="T85" s="263"/>
      <c r="U85" s="263"/>
      <c r="V85" s="263"/>
      <c r="W85" s="263"/>
      <c r="X85" s="263"/>
      <c r="Y85" s="263"/>
      <c r="Z85" s="263"/>
      <c r="AA85" s="263"/>
      <c r="AB85" s="263"/>
      <c r="AC85" s="263"/>
      <c r="AD85" s="263"/>
      <c r="AE85" s="263"/>
      <c r="AF85" s="263"/>
      <c r="AG85" s="263"/>
      <c r="AH85" s="263"/>
      <c r="AI85" s="263"/>
      <c r="AJ85" s="263"/>
      <c r="AK85" s="263"/>
      <c r="AL85" s="263"/>
      <c r="AM85" s="263"/>
      <c r="AN85" s="263"/>
      <c r="AO85" s="263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1" s="2" customFormat="1" ht="12" customHeight="1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Karlovy Vary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64" t="str">
        <f>IF(AN8= "","",AN8)</f>
        <v>19. 4. 2022</v>
      </c>
      <c r="AN87" s="264"/>
      <c r="AO87" s="34"/>
      <c r="AP87" s="34"/>
      <c r="AQ87" s="34"/>
      <c r="AR87" s="37"/>
      <c r="BE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1" s="2" customFormat="1" ht="15.2" customHeight="1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Statutární město Karlovy Vary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32</v>
      </c>
      <c r="AJ89" s="34"/>
      <c r="AK89" s="34"/>
      <c r="AL89" s="34"/>
      <c r="AM89" s="265" t="str">
        <f>IF(E17="","",E17)</f>
        <v>GEOprojectKV s.r.o.</v>
      </c>
      <c r="AN89" s="266"/>
      <c r="AO89" s="266"/>
      <c r="AP89" s="266"/>
      <c r="AQ89" s="34"/>
      <c r="AR89" s="37"/>
      <c r="AS89" s="267" t="s">
        <v>59</v>
      </c>
      <c r="AT89" s="268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2" customHeight="1">
      <c r="A90" s="32"/>
      <c r="B90" s="33"/>
      <c r="C90" s="27" t="s">
        <v>30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37</v>
      </c>
      <c r="AJ90" s="34"/>
      <c r="AK90" s="34"/>
      <c r="AL90" s="34"/>
      <c r="AM90" s="265" t="str">
        <f>IF(E20="","",E20)</f>
        <v>GEOprojectKV s.r.o.</v>
      </c>
      <c r="AN90" s="266"/>
      <c r="AO90" s="266"/>
      <c r="AP90" s="266"/>
      <c r="AQ90" s="34"/>
      <c r="AR90" s="37"/>
      <c r="AS90" s="269"/>
      <c r="AT90" s="270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71"/>
      <c r="AT91" s="272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73" t="s">
        <v>60</v>
      </c>
      <c r="D92" s="274"/>
      <c r="E92" s="274"/>
      <c r="F92" s="274"/>
      <c r="G92" s="274"/>
      <c r="H92" s="71"/>
      <c r="I92" s="275" t="s">
        <v>61</v>
      </c>
      <c r="J92" s="274"/>
      <c r="K92" s="274"/>
      <c r="L92" s="274"/>
      <c r="M92" s="274"/>
      <c r="N92" s="274"/>
      <c r="O92" s="274"/>
      <c r="P92" s="274"/>
      <c r="Q92" s="274"/>
      <c r="R92" s="274"/>
      <c r="S92" s="274"/>
      <c r="T92" s="274"/>
      <c r="U92" s="274"/>
      <c r="V92" s="274"/>
      <c r="W92" s="274"/>
      <c r="X92" s="274"/>
      <c r="Y92" s="274"/>
      <c r="Z92" s="274"/>
      <c r="AA92" s="274"/>
      <c r="AB92" s="274"/>
      <c r="AC92" s="274"/>
      <c r="AD92" s="274"/>
      <c r="AE92" s="274"/>
      <c r="AF92" s="274"/>
      <c r="AG92" s="276" t="s">
        <v>62</v>
      </c>
      <c r="AH92" s="274"/>
      <c r="AI92" s="274"/>
      <c r="AJ92" s="274"/>
      <c r="AK92" s="274"/>
      <c r="AL92" s="274"/>
      <c r="AM92" s="274"/>
      <c r="AN92" s="275" t="s">
        <v>63</v>
      </c>
      <c r="AO92" s="274"/>
      <c r="AP92" s="277"/>
      <c r="AQ92" s="72" t="s">
        <v>64</v>
      </c>
      <c r="AR92" s="37"/>
      <c r="AS92" s="73" t="s">
        <v>65</v>
      </c>
      <c r="AT92" s="74" t="s">
        <v>66</v>
      </c>
      <c r="AU92" s="74" t="s">
        <v>67</v>
      </c>
      <c r="AV92" s="74" t="s">
        <v>68</v>
      </c>
      <c r="AW92" s="74" t="s">
        <v>69</v>
      </c>
      <c r="AX92" s="74" t="s">
        <v>70</v>
      </c>
      <c r="AY92" s="74" t="s">
        <v>71</v>
      </c>
      <c r="AZ92" s="74" t="s">
        <v>72</v>
      </c>
      <c r="BA92" s="74" t="s">
        <v>73</v>
      </c>
      <c r="BB92" s="74" t="s">
        <v>74</v>
      </c>
      <c r="BC92" s="74" t="s">
        <v>75</v>
      </c>
      <c r="BD92" s="75" t="s">
        <v>76</v>
      </c>
      <c r="BE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50000000000003" customHeight="1">
      <c r="B94" s="79"/>
      <c r="C94" s="80" t="s">
        <v>77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81">
        <f>ROUND(SUM(AG95:AG96),2)</f>
        <v>0</v>
      </c>
      <c r="AH94" s="281"/>
      <c r="AI94" s="281"/>
      <c r="AJ94" s="281"/>
      <c r="AK94" s="281"/>
      <c r="AL94" s="281"/>
      <c r="AM94" s="281"/>
      <c r="AN94" s="282">
        <f>SUM(AG94,AT94)</f>
        <v>0</v>
      </c>
      <c r="AO94" s="282"/>
      <c r="AP94" s="282"/>
      <c r="AQ94" s="83" t="s">
        <v>1</v>
      </c>
      <c r="AR94" s="84"/>
      <c r="AS94" s="85">
        <f>ROUND(SUM(AS95:AS96),2)</f>
        <v>0</v>
      </c>
      <c r="AT94" s="86">
        <f>ROUND(SUM(AV94:AW94),2)</f>
        <v>0</v>
      </c>
      <c r="AU94" s="87">
        <f>ROUND(SUM(AU95:AU96),5)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ROUND(SUM(AZ95:AZ96),2)</f>
        <v>0</v>
      </c>
      <c r="BA94" s="86">
        <f>ROUND(SUM(BA95:BA96),2)</f>
        <v>0</v>
      </c>
      <c r="BB94" s="86">
        <f>ROUND(SUM(BB95:BB96),2)</f>
        <v>0</v>
      </c>
      <c r="BC94" s="86">
        <f>ROUND(SUM(BC95:BC96),2)</f>
        <v>0</v>
      </c>
      <c r="BD94" s="88">
        <f>ROUND(SUM(BD95:BD96),2)</f>
        <v>0</v>
      </c>
      <c r="BS94" s="89" t="s">
        <v>78</v>
      </c>
      <c r="BT94" s="89" t="s">
        <v>79</v>
      </c>
      <c r="BU94" s="90" t="s">
        <v>80</v>
      </c>
      <c r="BV94" s="89" t="s">
        <v>81</v>
      </c>
      <c r="BW94" s="89" t="s">
        <v>5</v>
      </c>
      <c r="BX94" s="89" t="s">
        <v>82</v>
      </c>
      <c r="CL94" s="89" t="s">
        <v>1</v>
      </c>
    </row>
    <row r="95" spans="1:91" s="7" customFormat="1" ht="16.5" customHeight="1">
      <c r="A95" s="91" t="s">
        <v>83</v>
      </c>
      <c r="B95" s="92"/>
      <c r="C95" s="93"/>
      <c r="D95" s="280" t="s">
        <v>84</v>
      </c>
      <c r="E95" s="280"/>
      <c r="F95" s="280"/>
      <c r="G95" s="280"/>
      <c r="H95" s="280"/>
      <c r="I95" s="94"/>
      <c r="J95" s="280" t="s">
        <v>85</v>
      </c>
      <c r="K95" s="280"/>
      <c r="L95" s="280"/>
      <c r="M95" s="280"/>
      <c r="N95" s="280"/>
      <c r="O95" s="280"/>
      <c r="P95" s="280"/>
      <c r="Q95" s="280"/>
      <c r="R95" s="280"/>
      <c r="S95" s="280"/>
      <c r="T95" s="280"/>
      <c r="U95" s="280"/>
      <c r="V95" s="280"/>
      <c r="W95" s="280"/>
      <c r="X95" s="280"/>
      <c r="Y95" s="280"/>
      <c r="Z95" s="280"/>
      <c r="AA95" s="280"/>
      <c r="AB95" s="280"/>
      <c r="AC95" s="280"/>
      <c r="AD95" s="280"/>
      <c r="AE95" s="280"/>
      <c r="AF95" s="280"/>
      <c r="AG95" s="278">
        <f>'SO 101 - Zpevněné plochy'!J32</f>
        <v>0</v>
      </c>
      <c r="AH95" s="279"/>
      <c r="AI95" s="279"/>
      <c r="AJ95" s="279"/>
      <c r="AK95" s="279"/>
      <c r="AL95" s="279"/>
      <c r="AM95" s="279"/>
      <c r="AN95" s="278">
        <f>SUM(AG95,AT95)</f>
        <v>0</v>
      </c>
      <c r="AO95" s="279"/>
      <c r="AP95" s="279"/>
      <c r="AQ95" s="95" t="s">
        <v>86</v>
      </c>
      <c r="AR95" s="96"/>
      <c r="AS95" s="97">
        <v>0</v>
      </c>
      <c r="AT95" s="98">
        <f>ROUND(SUM(AV95:AW95),2)</f>
        <v>0</v>
      </c>
      <c r="AU95" s="99">
        <f>'SO 101 - Zpevněné plochy'!P134</f>
        <v>0</v>
      </c>
      <c r="AV95" s="98">
        <f>'SO 101 - Zpevněné plochy'!J35</f>
        <v>0</v>
      </c>
      <c r="AW95" s="98">
        <f>'SO 101 - Zpevněné plochy'!J36</f>
        <v>0</v>
      </c>
      <c r="AX95" s="98">
        <f>'SO 101 - Zpevněné plochy'!J37</f>
        <v>0</v>
      </c>
      <c r="AY95" s="98">
        <f>'SO 101 - Zpevněné plochy'!J38</f>
        <v>0</v>
      </c>
      <c r="AZ95" s="98">
        <f>'SO 101 - Zpevněné plochy'!F35</f>
        <v>0</v>
      </c>
      <c r="BA95" s="98">
        <f>'SO 101 - Zpevněné plochy'!F36</f>
        <v>0</v>
      </c>
      <c r="BB95" s="98">
        <f>'SO 101 - Zpevněné plochy'!F37</f>
        <v>0</v>
      </c>
      <c r="BC95" s="98">
        <f>'SO 101 - Zpevněné plochy'!F38</f>
        <v>0</v>
      </c>
      <c r="BD95" s="100">
        <f>'SO 101 - Zpevněné plochy'!F39</f>
        <v>0</v>
      </c>
      <c r="BT95" s="101" t="s">
        <v>87</v>
      </c>
      <c r="BV95" s="101" t="s">
        <v>81</v>
      </c>
      <c r="BW95" s="101" t="s">
        <v>88</v>
      </c>
      <c r="BX95" s="101" t="s">
        <v>5</v>
      </c>
      <c r="CL95" s="101" t="s">
        <v>1</v>
      </c>
      <c r="CM95" s="101" t="s">
        <v>89</v>
      </c>
    </row>
    <row r="96" spans="1:91" s="7" customFormat="1" ht="16.5" customHeight="1">
      <c r="A96" s="91" t="s">
        <v>83</v>
      </c>
      <c r="B96" s="92"/>
      <c r="C96" s="93"/>
      <c r="D96" s="280" t="s">
        <v>90</v>
      </c>
      <c r="E96" s="280"/>
      <c r="F96" s="280"/>
      <c r="G96" s="280"/>
      <c r="H96" s="280"/>
      <c r="I96" s="94"/>
      <c r="J96" s="280" t="s">
        <v>91</v>
      </c>
      <c r="K96" s="280"/>
      <c r="L96" s="280"/>
      <c r="M96" s="280"/>
      <c r="N96" s="280"/>
      <c r="O96" s="280"/>
      <c r="P96" s="280"/>
      <c r="Q96" s="280"/>
      <c r="R96" s="280"/>
      <c r="S96" s="280"/>
      <c r="T96" s="280"/>
      <c r="U96" s="280"/>
      <c r="V96" s="280"/>
      <c r="W96" s="280"/>
      <c r="X96" s="280"/>
      <c r="Y96" s="280"/>
      <c r="Z96" s="280"/>
      <c r="AA96" s="280"/>
      <c r="AB96" s="280"/>
      <c r="AC96" s="280"/>
      <c r="AD96" s="280"/>
      <c r="AE96" s="280"/>
      <c r="AF96" s="280"/>
      <c r="AG96" s="278">
        <f>'SO 901 - Mobiliář'!J32</f>
        <v>0</v>
      </c>
      <c r="AH96" s="279"/>
      <c r="AI96" s="279"/>
      <c r="AJ96" s="279"/>
      <c r="AK96" s="279"/>
      <c r="AL96" s="279"/>
      <c r="AM96" s="279"/>
      <c r="AN96" s="278">
        <f>SUM(AG96,AT96)</f>
        <v>0</v>
      </c>
      <c r="AO96" s="279"/>
      <c r="AP96" s="279"/>
      <c r="AQ96" s="95" t="s">
        <v>86</v>
      </c>
      <c r="AR96" s="96"/>
      <c r="AS96" s="102">
        <v>0</v>
      </c>
      <c r="AT96" s="103">
        <f>ROUND(SUM(AV96:AW96),2)</f>
        <v>0</v>
      </c>
      <c r="AU96" s="104">
        <f>'SO 901 - Mobiliář'!P124</f>
        <v>0</v>
      </c>
      <c r="AV96" s="103">
        <f>'SO 901 - Mobiliář'!J35</f>
        <v>0</v>
      </c>
      <c r="AW96" s="103">
        <f>'SO 901 - Mobiliář'!J36</f>
        <v>0</v>
      </c>
      <c r="AX96" s="103">
        <f>'SO 901 - Mobiliář'!J37</f>
        <v>0</v>
      </c>
      <c r="AY96" s="103">
        <f>'SO 901 - Mobiliář'!J38</f>
        <v>0</v>
      </c>
      <c r="AZ96" s="103">
        <f>'SO 901 - Mobiliář'!F35</f>
        <v>0</v>
      </c>
      <c r="BA96" s="103">
        <f>'SO 901 - Mobiliář'!F36</f>
        <v>0</v>
      </c>
      <c r="BB96" s="103">
        <f>'SO 901 - Mobiliář'!F37</f>
        <v>0</v>
      </c>
      <c r="BC96" s="103">
        <f>'SO 901 - Mobiliář'!F38</f>
        <v>0</v>
      </c>
      <c r="BD96" s="105">
        <f>'SO 901 - Mobiliář'!F39</f>
        <v>0</v>
      </c>
      <c r="BT96" s="101" t="s">
        <v>87</v>
      </c>
      <c r="BV96" s="101" t="s">
        <v>81</v>
      </c>
      <c r="BW96" s="101" t="s">
        <v>92</v>
      </c>
      <c r="BX96" s="101" t="s">
        <v>5</v>
      </c>
      <c r="CL96" s="101" t="s">
        <v>1</v>
      </c>
      <c r="CM96" s="101" t="s">
        <v>89</v>
      </c>
    </row>
    <row r="97" spans="1:57" s="2" customFormat="1" ht="30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7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  <row r="98" spans="1:57" s="2" customFormat="1" ht="6.95" customHeight="1">
      <c r="A98" s="3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N98" s="53"/>
      <c r="AO98" s="53"/>
      <c r="AP98" s="53"/>
      <c r="AQ98" s="53"/>
      <c r="AR98" s="37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</sheetData>
  <sheetProtection algorithmName="SHA-512" hashValue="N3UM2spu1Duv+rhCBziU02laT5xJK2CfeuFZdDzmISeTs2ErnvyTNJuGOon5CGy6oC9pHu+IMON7kNY3FCYuEQ==" saltValue="pZrxGsByjlAuHvqKA/LSsgkCJgoiqHMr34TWvCJLxITTB6yR/8GOyLPN555kp/qmg+ZVH+tgjNB6SZFIatw4qg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101 - Zpevněné plochy'!C2" display="/" xr:uid="{00000000-0004-0000-0000-000000000000}"/>
    <hyperlink ref="A96" location="'SO 901 - Mobiliář'!C2" display="/" xr:uid="{00000000-0004-0000-0000-000001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11"/>
  <sheetViews>
    <sheetView showGridLines="0" topLeftCell="A64" workbookViewId="0">
      <selection activeCell="I110" sqref="I110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5" t="s">
        <v>88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89</v>
      </c>
    </row>
    <row r="4" spans="1:46" s="1" customFormat="1" ht="24.95" customHeight="1">
      <c r="B4" s="18"/>
      <c r="D4" s="108" t="s">
        <v>93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284" t="str">
        <f>'Rekapitulace stavby'!K6</f>
        <v>K. Vary, náplavka řeky Ohře</v>
      </c>
      <c r="F7" s="285"/>
      <c r="G7" s="285"/>
      <c r="H7" s="285"/>
      <c r="L7" s="18"/>
    </row>
    <row r="8" spans="1:46" s="2" customFormat="1" ht="12" customHeight="1">
      <c r="A8" s="32"/>
      <c r="B8" s="37"/>
      <c r="C8" s="32"/>
      <c r="D8" s="110" t="s">
        <v>94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86" t="s">
        <v>95</v>
      </c>
      <c r="F9" s="287"/>
      <c r="G9" s="287"/>
      <c r="H9" s="287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19. 4. 2022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tr">
        <f>IF('Rekapitulace stavby'!AN10="","",'Rekapitulace stavby'!AN10)</f>
        <v>00254657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tr">
        <f>IF('Rekapitulace stavby'!E11="","",'Rekapitulace stavby'!E11)</f>
        <v>Statutární město Karlovy Vary</v>
      </c>
      <c r="F15" s="32"/>
      <c r="G15" s="32"/>
      <c r="H15" s="32"/>
      <c r="I15" s="110" t="s">
        <v>28</v>
      </c>
      <c r="J15" s="111" t="str">
        <f>IF('Rekapitulace stavby'!AN11="","",'Rekapitulace stavby'!AN11)</f>
        <v>CZ00254657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30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88" t="str">
        <f>'Rekapitulace stavby'!E14</f>
        <v>Vyplň údaj</v>
      </c>
      <c r="F18" s="289"/>
      <c r="G18" s="289"/>
      <c r="H18" s="289"/>
      <c r="I18" s="110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32</v>
      </c>
      <c r="E20" s="32"/>
      <c r="F20" s="32"/>
      <c r="G20" s="32"/>
      <c r="H20" s="32"/>
      <c r="I20" s="110" t="s">
        <v>25</v>
      </c>
      <c r="J20" s="111" t="s">
        <v>33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">
        <v>34</v>
      </c>
      <c r="F21" s="32"/>
      <c r="G21" s="32"/>
      <c r="H21" s="32"/>
      <c r="I21" s="110" t="s">
        <v>28</v>
      </c>
      <c r="J21" s="111" t="s">
        <v>35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37</v>
      </c>
      <c r="E23" s="32"/>
      <c r="F23" s="32"/>
      <c r="G23" s="32"/>
      <c r="H23" s="32"/>
      <c r="I23" s="110" t="s">
        <v>25</v>
      </c>
      <c r="J23" s="111" t="s">
        <v>33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">
        <v>34</v>
      </c>
      <c r="F24" s="32"/>
      <c r="G24" s="32"/>
      <c r="H24" s="32"/>
      <c r="I24" s="110" t="s">
        <v>28</v>
      </c>
      <c r="J24" s="111" t="s">
        <v>35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38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91.25" customHeight="1">
      <c r="A27" s="113"/>
      <c r="B27" s="114"/>
      <c r="C27" s="113"/>
      <c r="D27" s="113"/>
      <c r="E27" s="290" t="s">
        <v>96</v>
      </c>
      <c r="F27" s="290"/>
      <c r="G27" s="290"/>
      <c r="H27" s="290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7"/>
      <c r="C30" s="32"/>
      <c r="D30" s="111" t="s">
        <v>97</v>
      </c>
      <c r="E30" s="32"/>
      <c r="F30" s="32"/>
      <c r="G30" s="32"/>
      <c r="H30" s="32"/>
      <c r="I30" s="32"/>
      <c r="J30" s="117">
        <f>J96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7"/>
      <c r="C31" s="32"/>
      <c r="D31" s="118" t="s">
        <v>98</v>
      </c>
      <c r="E31" s="32"/>
      <c r="F31" s="32"/>
      <c r="G31" s="32"/>
      <c r="H31" s="32"/>
      <c r="I31" s="32"/>
      <c r="J31" s="117">
        <f>J108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9" t="s">
        <v>39</v>
      </c>
      <c r="E32" s="32"/>
      <c r="F32" s="32"/>
      <c r="G32" s="32"/>
      <c r="H32" s="32"/>
      <c r="I32" s="32"/>
      <c r="J32" s="120">
        <f>ROUND(J30 + J31,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1" t="s">
        <v>41</v>
      </c>
      <c r="G34" s="32"/>
      <c r="H34" s="32"/>
      <c r="I34" s="121" t="s">
        <v>40</v>
      </c>
      <c r="J34" s="121" t="s">
        <v>42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2" t="s">
        <v>43</v>
      </c>
      <c r="E35" s="110" t="s">
        <v>44</v>
      </c>
      <c r="F35" s="123">
        <f>ROUND((SUM(BE108:BE114) + SUM(BE134:BE309)),  2)</f>
        <v>0</v>
      </c>
      <c r="G35" s="32"/>
      <c r="H35" s="32"/>
      <c r="I35" s="124">
        <v>0.21</v>
      </c>
      <c r="J35" s="123">
        <f>ROUND(((SUM(BE108:BE114) + SUM(BE134:BE309))*I35),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45</v>
      </c>
      <c r="F36" s="123">
        <f>ROUND((SUM(BF108:BF114) + SUM(BF134:BF309)),  2)</f>
        <v>0</v>
      </c>
      <c r="G36" s="32"/>
      <c r="H36" s="32"/>
      <c r="I36" s="124">
        <v>0.15</v>
      </c>
      <c r="J36" s="123">
        <f>ROUND(((SUM(BF108:BF114) + SUM(BF134:BF309))*I36),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46</v>
      </c>
      <c r="F37" s="123">
        <f>ROUND((SUM(BG108:BG114) + SUM(BG134:BG309)),  2)</f>
        <v>0</v>
      </c>
      <c r="G37" s="32"/>
      <c r="H37" s="32"/>
      <c r="I37" s="124">
        <v>0.21</v>
      </c>
      <c r="J37" s="123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47</v>
      </c>
      <c r="F38" s="123">
        <f>ROUND((SUM(BH108:BH114) + SUM(BH134:BH309)),  2)</f>
        <v>0</v>
      </c>
      <c r="G38" s="32"/>
      <c r="H38" s="32"/>
      <c r="I38" s="124">
        <v>0.15</v>
      </c>
      <c r="J38" s="123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48</v>
      </c>
      <c r="F39" s="123">
        <f>ROUND((SUM(BI108:BI114) + SUM(BI134:BI309)),  2)</f>
        <v>0</v>
      </c>
      <c r="G39" s="32"/>
      <c r="H39" s="32"/>
      <c r="I39" s="124">
        <v>0</v>
      </c>
      <c r="J39" s="123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5"/>
      <c r="D41" s="126" t="s">
        <v>49</v>
      </c>
      <c r="E41" s="127"/>
      <c r="F41" s="127"/>
      <c r="G41" s="128" t="s">
        <v>50</v>
      </c>
      <c r="H41" s="129" t="s">
        <v>51</v>
      </c>
      <c r="I41" s="127"/>
      <c r="J41" s="130">
        <f>SUM(J32:J39)</f>
        <v>0</v>
      </c>
      <c r="K41" s="131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2" t="s">
        <v>52</v>
      </c>
      <c r="E50" s="133"/>
      <c r="F50" s="133"/>
      <c r="G50" s="132" t="s">
        <v>53</v>
      </c>
      <c r="H50" s="133"/>
      <c r="I50" s="133"/>
      <c r="J50" s="133"/>
      <c r="K50" s="133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2"/>
      <c r="B61" s="37"/>
      <c r="C61" s="32"/>
      <c r="D61" s="134" t="s">
        <v>54</v>
      </c>
      <c r="E61" s="135"/>
      <c r="F61" s="136" t="s">
        <v>55</v>
      </c>
      <c r="G61" s="134" t="s">
        <v>54</v>
      </c>
      <c r="H61" s="135"/>
      <c r="I61" s="135"/>
      <c r="J61" s="137" t="s">
        <v>55</v>
      </c>
      <c r="K61" s="135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2"/>
      <c r="B65" s="37"/>
      <c r="C65" s="32"/>
      <c r="D65" s="132" t="s">
        <v>56</v>
      </c>
      <c r="E65" s="138"/>
      <c r="F65" s="138"/>
      <c r="G65" s="132" t="s">
        <v>57</v>
      </c>
      <c r="H65" s="138"/>
      <c r="I65" s="138"/>
      <c r="J65" s="138"/>
      <c r="K65" s="138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2"/>
      <c r="B76" s="37"/>
      <c r="C76" s="32"/>
      <c r="D76" s="134" t="s">
        <v>54</v>
      </c>
      <c r="E76" s="135"/>
      <c r="F76" s="136" t="s">
        <v>55</v>
      </c>
      <c r="G76" s="134" t="s">
        <v>54</v>
      </c>
      <c r="H76" s="135"/>
      <c r="I76" s="135"/>
      <c r="J76" s="137" t="s">
        <v>55</v>
      </c>
      <c r="K76" s="135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99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91" t="str">
        <f>E7</f>
        <v>K. Vary, náplavka řeky Ohře</v>
      </c>
      <c r="F85" s="292"/>
      <c r="G85" s="292"/>
      <c r="H85" s="292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62" t="str">
        <f>E9</f>
        <v>SO 101 - Zpevněné plochy</v>
      </c>
      <c r="F87" s="293"/>
      <c r="G87" s="293"/>
      <c r="H87" s="293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Karlovy Vary</v>
      </c>
      <c r="G89" s="34"/>
      <c r="H89" s="34"/>
      <c r="I89" s="27" t="s">
        <v>22</v>
      </c>
      <c r="J89" s="64" t="str">
        <f>IF(J12="","",J12)</f>
        <v>19. 4. 2022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>Statutární město Karlovy Vary</v>
      </c>
      <c r="G91" s="34"/>
      <c r="H91" s="34"/>
      <c r="I91" s="27" t="s">
        <v>32</v>
      </c>
      <c r="J91" s="30" t="str">
        <f>E21</f>
        <v>GEOprojectKV s.r.o.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30</v>
      </c>
      <c r="D92" s="34"/>
      <c r="E92" s="34"/>
      <c r="F92" s="25" t="str">
        <f>IF(E18="","",E18)</f>
        <v>Vyplň údaj</v>
      </c>
      <c r="G92" s="34"/>
      <c r="H92" s="34"/>
      <c r="I92" s="27" t="s">
        <v>37</v>
      </c>
      <c r="J92" s="30" t="str">
        <f>E24</f>
        <v>GEOprojectKV s.r.o.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3" t="s">
        <v>100</v>
      </c>
      <c r="D94" s="144"/>
      <c r="E94" s="144"/>
      <c r="F94" s="144"/>
      <c r="G94" s="144"/>
      <c r="H94" s="144"/>
      <c r="I94" s="144"/>
      <c r="J94" s="145" t="s">
        <v>101</v>
      </c>
      <c r="K94" s="14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6" t="s">
        <v>102</v>
      </c>
      <c r="D96" s="34"/>
      <c r="E96" s="34"/>
      <c r="F96" s="34"/>
      <c r="G96" s="34"/>
      <c r="H96" s="34"/>
      <c r="I96" s="34"/>
      <c r="J96" s="82">
        <f>J134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103</v>
      </c>
    </row>
    <row r="97" spans="1:65" s="9" customFormat="1" ht="24.95" customHeight="1">
      <c r="B97" s="147"/>
      <c r="C97" s="148"/>
      <c r="D97" s="149" t="s">
        <v>104</v>
      </c>
      <c r="E97" s="150"/>
      <c r="F97" s="150"/>
      <c r="G97" s="150"/>
      <c r="H97" s="150"/>
      <c r="I97" s="150"/>
      <c r="J97" s="151">
        <f>J135</f>
        <v>0</v>
      </c>
      <c r="K97" s="148"/>
      <c r="L97" s="152"/>
    </row>
    <row r="98" spans="1:65" s="10" customFormat="1" ht="19.899999999999999" customHeight="1">
      <c r="B98" s="153"/>
      <c r="C98" s="154"/>
      <c r="D98" s="155" t="s">
        <v>105</v>
      </c>
      <c r="E98" s="156"/>
      <c r="F98" s="156"/>
      <c r="G98" s="156"/>
      <c r="H98" s="156"/>
      <c r="I98" s="156"/>
      <c r="J98" s="157">
        <f>J136</f>
        <v>0</v>
      </c>
      <c r="K98" s="154"/>
      <c r="L98" s="158"/>
    </row>
    <row r="99" spans="1:65" s="10" customFormat="1" ht="19.899999999999999" customHeight="1">
      <c r="B99" s="153"/>
      <c r="C99" s="154"/>
      <c r="D99" s="155" t="s">
        <v>106</v>
      </c>
      <c r="E99" s="156"/>
      <c r="F99" s="156"/>
      <c r="G99" s="156"/>
      <c r="H99" s="156"/>
      <c r="I99" s="156"/>
      <c r="J99" s="157">
        <f>J164</f>
        <v>0</v>
      </c>
      <c r="K99" s="154"/>
      <c r="L99" s="158"/>
    </row>
    <row r="100" spans="1:65" s="10" customFormat="1" ht="19.899999999999999" customHeight="1">
      <c r="B100" s="153"/>
      <c r="C100" s="154"/>
      <c r="D100" s="155" t="s">
        <v>107</v>
      </c>
      <c r="E100" s="156"/>
      <c r="F100" s="156"/>
      <c r="G100" s="156"/>
      <c r="H100" s="156"/>
      <c r="I100" s="156"/>
      <c r="J100" s="157">
        <f>J179</f>
        <v>0</v>
      </c>
      <c r="K100" s="154"/>
      <c r="L100" s="158"/>
    </row>
    <row r="101" spans="1:65" s="10" customFormat="1" ht="19.899999999999999" customHeight="1">
      <c r="B101" s="153"/>
      <c r="C101" s="154"/>
      <c r="D101" s="155" t="s">
        <v>108</v>
      </c>
      <c r="E101" s="156"/>
      <c r="F101" s="156"/>
      <c r="G101" s="156"/>
      <c r="H101" s="156"/>
      <c r="I101" s="156"/>
      <c r="J101" s="157">
        <f>J218</f>
        <v>0</v>
      </c>
      <c r="K101" s="154"/>
      <c r="L101" s="158"/>
    </row>
    <row r="102" spans="1:65" s="10" customFormat="1" ht="19.899999999999999" customHeight="1">
      <c r="B102" s="153"/>
      <c r="C102" s="154"/>
      <c r="D102" s="155" t="s">
        <v>109</v>
      </c>
      <c r="E102" s="156"/>
      <c r="F102" s="156"/>
      <c r="G102" s="156"/>
      <c r="H102" s="156"/>
      <c r="I102" s="156"/>
      <c r="J102" s="157">
        <f>J271</f>
        <v>0</v>
      </c>
      <c r="K102" s="154"/>
      <c r="L102" s="158"/>
    </row>
    <row r="103" spans="1:65" s="10" customFormat="1" ht="19.899999999999999" customHeight="1">
      <c r="B103" s="153"/>
      <c r="C103" s="154"/>
      <c r="D103" s="155" t="s">
        <v>110</v>
      </c>
      <c r="E103" s="156"/>
      <c r="F103" s="156"/>
      <c r="G103" s="156"/>
      <c r="H103" s="156"/>
      <c r="I103" s="156"/>
      <c r="J103" s="157">
        <f>J283</f>
        <v>0</v>
      </c>
      <c r="K103" s="154"/>
      <c r="L103" s="158"/>
    </row>
    <row r="104" spans="1:65" s="10" customFormat="1" ht="19.899999999999999" customHeight="1">
      <c r="B104" s="153"/>
      <c r="C104" s="154"/>
      <c r="D104" s="155" t="s">
        <v>111</v>
      </c>
      <c r="E104" s="156"/>
      <c r="F104" s="156"/>
      <c r="G104" s="156"/>
      <c r="H104" s="156"/>
      <c r="I104" s="156"/>
      <c r="J104" s="157">
        <f>J294</f>
        <v>0</v>
      </c>
      <c r="K104" s="154"/>
      <c r="L104" s="158"/>
    </row>
    <row r="105" spans="1:65" s="10" customFormat="1" ht="19.899999999999999" customHeight="1">
      <c r="B105" s="153"/>
      <c r="C105" s="154"/>
      <c r="D105" s="155" t="s">
        <v>112</v>
      </c>
      <c r="E105" s="156"/>
      <c r="F105" s="156"/>
      <c r="G105" s="156"/>
      <c r="H105" s="156"/>
      <c r="I105" s="156"/>
      <c r="J105" s="157">
        <f>J299</f>
        <v>0</v>
      </c>
      <c r="K105" s="154"/>
      <c r="L105" s="158"/>
    </row>
    <row r="106" spans="1:65" s="2" customFormat="1" ht="21.75" customHeight="1">
      <c r="A106" s="32"/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65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65" s="2" customFormat="1" ht="29.25" customHeight="1">
      <c r="A108" s="32"/>
      <c r="B108" s="33"/>
      <c r="C108" s="146" t="s">
        <v>113</v>
      </c>
      <c r="D108" s="34"/>
      <c r="E108" s="34"/>
      <c r="F108" s="34"/>
      <c r="G108" s="34"/>
      <c r="H108" s="34"/>
      <c r="I108" s="34"/>
      <c r="J108" s="159">
        <f>ROUND(J109 + J110 + J111 + J112 + J113,2)</f>
        <v>0</v>
      </c>
      <c r="K108" s="34"/>
      <c r="L108" s="49"/>
      <c r="N108" s="160" t="s">
        <v>43</v>
      </c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65" s="2" customFormat="1" ht="18" customHeight="1">
      <c r="A109" s="32"/>
      <c r="B109" s="33"/>
      <c r="C109" s="34"/>
      <c r="D109" s="294" t="s">
        <v>114</v>
      </c>
      <c r="E109" s="294"/>
      <c r="F109" s="294"/>
      <c r="G109" s="34"/>
      <c r="H109" s="34"/>
      <c r="I109" s="34"/>
      <c r="J109" s="161">
        <v>0</v>
      </c>
      <c r="K109" s="34"/>
      <c r="L109" s="162"/>
      <c r="M109" s="163"/>
      <c r="N109" s="164" t="s">
        <v>44</v>
      </c>
      <c r="O109" s="163"/>
      <c r="P109" s="163"/>
      <c r="Q109" s="163"/>
      <c r="R109" s="163"/>
      <c r="S109" s="165"/>
      <c r="T109" s="165"/>
      <c r="U109" s="165"/>
      <c r="V109" s="165"/>
      <c r="W109" s="165"/>
      <c r="X109" s="165"/>
      <c r="Y109" s="165"/>
      <c r="Z109" s="165"/>
      <c r="AA109" s="165"/>
      <c r="AB109" s="165"/>
      <c r="AC109" s="165"/>
      <c r="AD109" s="165"/>
      <c r="AE109" s="165"/>
      <c r="AF109" s="163"/>
      <c r="AG109" s="163"/>
      <c r="AH109" s="163"/>
      <c r="AI109" s="163"/>
      <c r="AJ109" s="163"/>
      <c r="AK109" s="163"/>
      <c r="AL109" s="163"/>
      <c r="AM109" s="163"/>
      <c r="AN109" s="163"/>
      <c r="AO109" s="163"/>
      <c r="AP109" s="163"/>
      <c r="AQ109" s="163"/>
      <c r="AR109" s="163"/>
      <c r="AS109" s="163"/>
      <c r="AT109" s="163"/>
      <c r="AU109" s="163"/>
      <c r="AV109" s="163"/>
      <c r="AW109" s="163"/>
      <c r="AX109" s="163"/>
      <c r="AY109" s="166" t="s">
        <v>115</v>
      </c>
      <c r="AZ109" s="163"/>
      <c r="BA109" s="163"/>
      <c r="BB109" s="163"/>
      <c r="BC109" s="163"/>
      <c r="BD109" s="163"/>
      <c r="BE109" s="167">
        <f t="shared" ref="BE109:BE113" si="0">IF(N109="základní",J109,0)</f>
        <v>0</v>
      </c>
      <c r="BF109" s="167">
        <f t="shared" ref="BF109:BF113" si="1">IF(N109="snížená",J109,0)</f>
        <v>0</v>
      </c>
      <c r="BG109" s="167">
        <f t="shared" ref="BG109:BG113" si="2">IF(N109="zákl. přenesená",J109,0)</f>
        <v>0</v>
      </c>
      <c r="BH109" s="167">
        <f t="shared" ref="BH109:BH113" si="3">IF(N109="sníž. přenesená",J109,0)</f>
        <v>0</v>
      </c>
      <c r="BI109" s="167">
        <f t="shared" ref="BI109:BI113" si="4">IF(N109="nulová",J109,0)</f>
        <v>0</v>
      </c>
      <c r="BJ109" s="166" t="s">
        <v>87</v>
      </c>
      <c r="BK109" s="163"/>
      <c r="BL109" s="163"/>
      <c r="BM109" s="163"/>
    </row>
    <row r="110" spans="1:65" s="2" customFormat="1" ht="18" customHeight="1">
      <c r="A110" s="32"/>
      <c r="B110" s="33"/>
      <c r="C110" s="34"/>
      <c r="D110" s="294" t="s">
        <v>116</v>
      </c>
      <c r="E110" s="294"/>
      <c r="F110" s="294"/>
      <c r="G110" s="34"/>
      <c r="H110" s="34"/>
      <c r="I110" s="34"/>
      <c r="J110" s="161">
        <v>0</v>
      </c>
      <c r="K110" s="34"/>
      <c r="L110" s="162"/>
      <c r="M110" s="163"/>
      <c r="N110" s="164" t="s">
        <v>44</v>
      </c>
      <c r="O110" s="163"/>
      <c r="P110" s="163"/>
      <c r="Q110" s="163"/>
      <c r="R110" s="163"/>
      <c r="S110" s="165"/>
      <c r="T110" s="165"/>
      <c r="U110" s="165"/>
      <c r="V110" s="165"/>
      <c r="W110" s="165"/>
      <c r="X110" s="165"/>
      <c r="Y110" s="165"/>
      <c r="Z110" s="165"/>
      <c r="AA110" s="165"/>
      <c r="AB110" s="165"/>
      <c r="AC110" s="165"/>
      <c r="AD110" s="165"/>
      <c r="AE110" s="165"/>
      <c r="AF110" s="163"/>
      <c r="AG110" s="163"/>
      <c r="AH110" s="163"/>
      <c r="AI110" s="163"/>
      <c r="AJ110" s="163"/>
      <c r="AK110" s="163"/>
      <c r="AL110" s="163"/>
      <c r="AM110" s="163"/>
      <c r="AN110" s="163"/>
      <c r="AO110" s="163"/>
      <c r="AP110" s="163"/>
      <c r="AQ110" s="163"/>
      <c r="AR110" s="163"/>
      <c r="AS110" s="163"/>
      <c r="AT110" s="163"/>
      <c r="AU110" s="163"/>
      <c r="AV110" s="163"/>
      <c r="AW110" s="163"/>
      <c r="AX110" s="163"/>
      <c r="AY110" s="166" t="s">
        <v>115</v>
      </c>
      <c r="AZ110" s="163"/>
      <c r="BA110" s="163"/>
      <c r="BB110" s="163"/>
      <c r="BC110" s="163"/>
      <c r="BD110" s="163"/>
      <c r="BE110" s="167">
        <f t="shared" si="0"/>
        <v>0</v>
      </c>
      <c r="BF110" s="167">
        <f t="shared" si="1"/>
        <v>0</v>
      </c>
      <c r="BG110" s="167">
        <f t="shared" si="2"/>
        <v>0</v>
      </c>
      <c r="BH110" s="167">
        <f t="shared" si="3"/>
        <v>0</v>
      </c>
      <c r="BI110" s="167">
        <f t="shared" si="4"/>
        <v>0</v>
      </c>
      <c r="BJ110" s="166" t="s">
        <v>87</v>
      </c>
      <c r="BK110" s="163"/>
      <c r="BL110" s="163"/>
      <c r="BM110" s="163"/>
    </row>
    <row r="111" spans="1:65" s="2" customFormat="1" ht="18" customHeight="1">
      <c r="A111" s="32"/>
      <c r="B111" s="33"/>
      <c r="C111" s="34"/>
      <c r="D111" s="294" t="s">
        <v>117</v>
      </c>
      <c r="E111" s="294"/>
      <c r="F111" s="294"/>
      <c r="G111" s="34"/>
      <c r="H111" s="34"/>
      <c r="I111" s="34"/>
      <c r="J111" s="161">
        <v>0</v>
      </c>
      <c r="K111" s="34"/>
      <c r="L111" s="162"/>
      <c r="M111" s="163"/>
      <c r="N111" s="164" t="s">
        <v>44</v>
      </c>
      <c r="O111" s="163"/>
      <c r="P111" s="163"/>
      <c r="Q111" s="163"/>
      <c r="R111" s="163"/>
      <c r="S111" s="165"/>
      <c r="T111" s="165"/>
      <c r="U111" s="165"/>
      <c r="V111" s="165"/>
      <c r="W111" s="165"/>
      <c r="X111" s="165"/>
      <c r="Y111" s="165"/>
      <c r="Z111" s="165"/>
      <c r="AA111" s="165"/>
      <c r="AB111" s="165"/>
      <c r="AC111" s="165"/>
      <c r="AD111" s="165"/>
      <c r="AE111" s="165"/>
      <c r="AF111" s="163"/>
      <c r="AG111" s="163"/>
      <c r="AH111" s="163"/>
      <c r="AI111" s="163"/>
      <c r="AJ111" s="163"/>
      <c r="AK111" s="163"/>
      <c r="AL111" s="163"/>
      <c r="AM111" s="163"/>
      <c r="AN111" s="163"/>
      <c r="AO111" s="163"/>
      <c r="AP111" s="163"/>
      <c r="AQ111" s="163"/>
      <c r="AR111" s="163"/>
      <c r="AS111" s="163"/>
      <c r="AT111" s="163"/>
      <c r="AU111" s="163"/>
      <c r="AV111" s="163"/>
      <c r="AW111" s="163"/>
      <c r="AX111" s="163"/>
      <c r="AY111" s="166" t="s">
        <v>115</v>
      </c>
      <c r="AZ111" s="163"/>
      <c r="BA111" s="163"/>
      <c r="BB111" s="163"/>
      <c r="BC111" s="163"/>
      <c r="BD111" s="163"/>
      <c r="BE111" s="167">
        <f t="shared" si="0"/>
        <v>0</v>
      </c>
      <c r="BF111" s="167">
        <f t="shared" si="1"/>
        <v>0</v>
      </c>
      <c r="BG111" s="167">
        <f t="shared" si="2"/>
        <v>0</v>
      </c>
      <c r="BH111" s="167">
        <f t="shared" si="3"/>
        <v>0</v>
      </c>
      <c r="BI111" s="167">
        <f t="shared" si="4"/>
        <v>0</v>
      </c>
      <c r="BJ111" s="166" t="s">
        <v>87</v>
      </c>
      <c r="BK111" s="163"/>
      <c r="BL111" s="163"/>
      <c r="BM111" s="163"/>
    </row>
    <row r="112" spans="1:65" s="2" customFormat="1" ht="18" customHeight="1">
      <c r="A112" s="32"/>
      <c r="B112" s="33"/>
      <c r="C112" s="34"/>
      <c r="D112" s="294" t="s">
        <v>118</v>
      </c>
      <c r="E112" s="294"/>
      <c r="F112" s="294"/>
      <c r="G112" s="34"/>
      <c r="H112" s="34"/>
      <c r="I112" s="34"/>
      <c r="J112" s="161">
        <v>0</v>
      </c>
      <c r="K112" s="34"/>
      <c r="L112" s="162"/>
      <c r="M112" s="163"/>
      <c r="N112" s="164" t="s">
        <v>44</v>
      </c>
      <c r="O112" s="163"/>
      <c r="P112" s="163"/>
      <c r="Q112" s="163"/>
      <c r="R112" s="163"/>
      <c r="S112" s="165"/>
      <c r="T112" s="165"/>
      <c r="U112" s="165"/>
      <c r="V112" s="165"/>
      <c r="W112" s="165"/>
      <c r="X112" s="165"/>
      <c r="Y112" s="165"/>
      <c r="Z112" s="165"/>
      <c r="AA112" s="165"/>
      <c r="AB112" s="165"/>
      <c r="AC112" s="165"/>
      <c r="AD112" s="165"/>
      <c r="AE112" s="165"/>
      <c r="AF112" s="163"/>
      <c r="AG112" s="163"/>
      <c r="AH112" s="163"/>
      <c r="AI112" s="163"/>
      <c r="AJ112" s="163"/>
      <c r="AK112" s="163"/>
      <c r="AL112" s="163"/>
      <c r="AM112" s="163"/>
      <c r="AN112" s="163"/>
      <c r="AO112" s="163"/>
      <c r="AP112" s="163"/>
      <c r="AQ112" s="163"/>
      <c r="AR112" s="163"/>
      <c r="AS112" s="163"/>
      <c r="AT112" s="163"/>
      <c r="AU112" s="163"/>
      <c r="AV112" s="163"/>
      <c r="AW112" s="163"/>
      <c r="AX112" s="163"/>
      <c r="AY112" s="166" t="s">
        <v>115</v>
      </c>
      <c r="AZ112" s="163"/>
      <c r="BA112" s="163"/>
      <c r="BB112" s="163"/>
      <c r="BC112" s="163"/>
      <c r="BD112" s="163"/>
      <c r="BE112" s="167">
        <f t="shared" si="0"/>
        <v>0</v>
      </c>
      <c r="BF112" s="167">
        <f t="shared" si="1"/>
        <v>0</v>
      </c>
      <c r="BG112" s="167">
        <f t="shared" si="2"/>
        <v>0</v>
      </c>
      <c r="BH112" s="167">
        <f t="shared" si="3"/>
        <v>0</v>
      </c>
      <c r="BI112" s="167">
        <f t="shared" si="4"/>
        <v>0</v>
      </c>
      <c r="BJ112" s="166" t="s">
        <v>87</v>
      </c>
      <c r="BK112" s="163"/>
      <c r="BL112" s="163"/>
      <c r="BM112" s="163"/>
    </row>
    <row r="113" spans="1:65" s="2" customFormat="1" ht="18" customHeight="1">
      <c r="A113" s="32"/>
      <c r="B113" s="33"/>
      <c r="C113" s="34"/>
      <c r="D113" s="294" t="s">
        <v>119</v>
      </c>
      <c r="E113" s="294"/>
      <c r="F113" s="294"/>
      <c r="G113" s="34"/>
      <c r="H113" s="34"/>
      <c r="I113" s="34"/>
      <c r="J113" s="161">
        <v>0</v>
      </c>
      <c r="K113" s="34"/>
      <c r="L113" s="162"/>
      <c r="M113" s="163"/>
      <c r="N113" s="164" t="s">
        <v>44</v>
      </c>
      <c r="O113" s="163"/>
      <c r="P113" s="163"/>
      <c r="Q113" s="163"/>
      <c r="R113" s="163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  <c r="AC113" s="165"/>
      <c r="AD113" s="165"/>
      <c r="AE113" s="165"/>
      <c r="AF113" s="163"/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6" t="s">
        <v>115</v>
      </c>
      <c r="AZ113" s="163"/>
      <c r="BA113" s="163"/>
      <c r="BB113" s="163"/>
      <c r="BC113" s="163"/>
      <c r="BD113" s="163"/>
      <c r="BE113" s="167">
        <f t="shared" si="0"/>
        <v>0</v>
      </c>
      <c r="BF113" s="167">
        <f t="shared" si="1"/>
        <v>0</v>
      </c>
      <c r="BG113" s="167">
        <f t="shared" si="2"/>
        <v>0</v>
      </c>
      <c r="BH113" s="167">
        <f t="shared" si="3"/>
        <v>0</v>
      </c>
      <c r="BI113" s="167">
        <f t="shared" si="4"/>
        <v>0</v>
      </c>
      <c r="BJ113" s="166" t="s">
        <v>87</v>
      </c>
      <c r="BK113" s="163"/>
      <c r="BL113" s="163"/>
      <c r="BM113" s="163"/>
    </row>
    <row r="114" spans="1:65" s="2" customFormat="1" ht="11.25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29.25" customHeight="1">
      <c r="A115" s="32"/>
      <c r="B115" s="33"/>
      <c r="C115" s="168" t="s">
        <v>120</v>
      </c>
      <c r="D115" s="144"/>
      <c r="E115" s="144"/>
      <c r="F115" s="144"/>
      <c r="G115" s="144"/>
      <c r="H115" s="144"/>
      <c r="I115" s="144"/>
      <c r="J115" s="169">
        <f>ROUND(J96+J108,2)</f>
        <v>0</v>
      </c>
      <c r="K115" s="14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52"/>
      <c r="C116" s="53"/>
      <c r="D116" s="53"/>
      <c r="E116" s="53"/>
      <c r="F116" s="53"/>
      <c r="G116" s="53"/>
      <c r="H116" s="53"/>
      <c r="I116" s="53"/>
      <c r="J116" s="53"/>
      <c r="K116" s="53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20" spans="1:65" s="2" customFormat="1" ht="6.95" customHeight="1">
      <c r="A120" s="32"/>
      <c r="B120" s="54"/>
      <c r="C120" s="55"/>
      <c r="D120" s="55"/>
      <c r="E120" s="55"/>
      <c r="F120" s="55"/>
      <c r="G120" s="55"/>
      <c r="H120" s="55"/>
      <c r="I120" s="55"/>
      <c r="J120" s="55"/>
      <c r="K120" s="55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24.95" customHeight="1">
      <c r="A121" s="32"/>
      <c r="B121" s="33"/>
      <c r="C121" s="21" t="s">
        <v>121</v>
      </c>
      <c r="D121" s="34"/>
      <c r="E121" s="34"/>
      <c r="F121" s="34"/>
      <c r="G121" s="34"/>
      <c r="H121" s="34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6.95" customHeight="1">
      <c r="A122" s="32"/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12" customHeight="1">
      <c r="A123" s="32"/>
      <c r="B123" s="33"/>
      <c r="C123" s="27" t="s">
        <v>16</v>
      </c>
      <c r="D123" s="34"/>
      <c r="E123" s="34"/>
      <c r="F123" s="34"/>
      <c r="G123" s="34"/>
      <c r="H123" s="34"/>
      <c r="I123" s="34"/>
      <c r="J123" s="34"/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2" customFormat="1" ht="16.5" customHeight="1">
      <c r="A124" s="32"/>
      <c r="B124" s="33"/>
      <c r="C124" s="34"/>
      <c r="D124" s="34"/>
      <c r="E124" s="291" t="str">
        <f>E7</f>
        <v>K. Vary, náplavka řeky Ohře</v>
      </c>
      <c r="F124" s="292"/>
      <c r="G124" s="292"/>
      <c r="H124" s="292"/>
      <c r="I124" s="34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5" s="2" customFormat="1" ht="12" customHeight="1">
      <c r="A125" s="32"/>
      <c r="B125" s="33"/>
      <c r="C125" s="27" t="s">
        <v>94</v>
      </c>
      <c r="D125" s="34"/>
      <c r="E125" s="34"/>
      <c r="F125" s="34"/>
      <c r="G125" s="34"/>
      <c r="H125" s="34"/>
      <c r="I125" s="34"/>
      <c r="J125" s="34"/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5" s="2" customFormat="1" ht="16.5" customHeight="1">
      <c r="A126" s="32"/>
      <c r="B126" s="33"/>
      <c r="C126" s="34"/>
      <c r="D126" s="34"/>
      <c r="E126" s="262" t="str">
        <f>E9</f>
        <v>SO 101 - Zpevněné plochy</v>
      </c>
      <c r="F126" s="293"/>
      <c r="G126" s="293"/>
      <c r="H126" s="293"/>
      <c r="I126" s="34"/>
      <c r="J126" s="34"/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65" s="2" customFormat="1" ht="6.95" customHeight="1">
      <c r="A127" s="32"/>
      <c r="B127" s="33"/>
      <c r="C127" s="34"/>
      <c r="D127" s="34"/>
      <c r="E127" s="34"/>
      <c r="F127" s="34"/>
      <c r="G127" s="34"/>
      <c r="H127" s="34"/>
      <c r="I127" s="34"/>
      <c r="J127" s="34"/>
      <c r="K127" s="34"/>
      <c r="L127" s="49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65" s="2" customFormat="1" ht="12" customHeight="1">
      <c r="A128" s="32"/>
      <c r="B128" s="33"/>
      <c r="C128" s="27" t="s">
        <v>20</v>
      </c>
      <c r="D128" s="34"/>
      <c r="E128" s="34"/>
      <c r="F128" s="25" t="str">
        <f>F12</f>
        <v>Karlovy Vary</v>
      </c>
      <c r="G128" s="34"/>
      <c r="H128" s="34"/>
      <c r="I128" s="27" t="s">
        <v>22</v>
      </c>
      <c r="J128" s="64" t="str">
        <f>IF(J12="","",J12)</f>
        <v>19. 4. 2022</v>
      </c>
      <c r="K128" s="34"/>
      <c r="L128" s="49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6.95" customHeight="1">
      <c r="A129" s="32"/>
      <c r="B129" s="33"/>
      <c r="C129" s="34"/>
      <c r="D129" s="34"/>
      <c r="E129" s="34"/>
      <c r="F129" s="34"/>
      <c r="G129" s="34"/>
      <c r="H129" s="34"/>
      <c r="I129" s="34"/>
      <c r="J129" s="34"/>
      <c r="K129" s="34"/>
      <c r="L129" s="49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5.2" customHeight="1">
      <c r="A130" s="32"/>
      <c r="B130" s="33"/>
      <c r="C130" s="27" t="s">
        <v>24</v>
      </c>
      <c r="D130" s="34"/>
      <c r="E130" s="34"/>
      <c r="F130" s="25" t="str">
        <f>E15</f>
        <v>Statutární město Karlovy Vary</v>
      </c>
      <c r="G130" s="34"/>
      <c r="H130" s="34"/>
      <c r="I130" s="27" t="s">
        <v>32</v>
      </c>
      <c r="J130" s="30" t="str">
        <f>E21</f>
        <v>GEOprojectKV s.r.o.</v>
      </c>
      <c r="K130" s="34"/>
      <c r="L130" s="49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5.2" customHeight="1">
      <c r="A131" s="32"/>
      <c r="B131" s="33"/>
      <c r="C131" s="27" t="s">
        <v>30</v>
      </c>
      <c r="D131" s="34"/>
      <c r="E131" s="34"/>
      <c r="F131" s="25" t="str">
        <f>IF(E18="","",E18)</f>
        <v>Vyplň údaj</v>
      </c>
      <c r="G131" s="34"/>
      <c r="H131" s="34"/>
      <c r="I131" s="27" t="s">
        <v>37</v>
      </c>
      <c r="J131" s="30" t="str">
        <f>E24</f>
        <v>GEOprojectKV s.r.o.</v>
      </c>
      <c r="K131" s="34"/>
      <c r="L131" s="49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0.35" customHeight="1">
      <c r="A132" s="32"/>
      <c r="B132" s="33"/>
      <c r="C132" s="34"/>
      <c r="D132" s="34"/>
      <c r="E132" s="34"/>
      <c r="F132" s="34"/>
      <c r="G132" s="34"/>
      <c r="H132" s="34"/>
      <c r="I132" s="34"/>
      <c r="J132" s="34"/>
      <c r="K132" s="34"/>
      <c r="L132" s="49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11" customFormat="1" ht="29.25" customHeight="1">
      <c r="A133" s="170"/>
      <c r="B133" s="171"/>
      <c r="C133" s="172" t="s">
        <v>122</v>
      </c>
      <c r="D133" s="173" t="s">
        <v>64</v>
      </c>
      <c r="E133" s="173" t="s">
        <v>60</v>
      </c>
      <c r="F133" s="173" t="s">
        <v>61</v>
      </c>
      <c r="G133" s="173" t="s">
        <v>123</v>
      </c>
      <c r="H133" s="173" t="s">
        <v>124</v>
      </c>
      <c r="I133" s="173" t="s">
        <v>125</v>
      </c>
      <c r="J133" s="173" t="s">
        <v>101</v>
      </c>
      <c r="K133" s="174" t="s">
        <v>126</v>
      </c>
      <c r="L133" s="175"/>
      <c r="M133" s="73" t="s">
        <v>1</v>
      </c>
      <c r="N133" s="74" t="s">
        <v>43</v>
      </c>
      <c r="O133" s="74" t="s">
        <v>127</v>
      </c>
      <c r="P133" s="74" t="s">
        <v>128</v>
      </c>
      <c r="Q133" s="74" t="s">
        <v>129</v>
      </c>
      <c r="R133" s="74" t="s">
        <v>130</v>
      </c>
      <c r="S133" s="74" t="s">
        <v>131</v>
      </c>
      <c r="T133" s="75" t="s">
        <v>132</v>
      </c>
      <c r="U133" s="170"/>
      <c r="V133" s="170"/>
      <c r="W133" s="170"/>
      <c r="X133" s="170"/>
      <c r="Y133" s="170"/>
      <c r="Z133" s="170"/>
      <c r="AA133" s="170"/>
      <c r="AB133" s="170"/>
      <c r="AC133" s="170"/>
      <c r="AD133" s="170"/>
      <c r="AE133" s="170"/>
    </row>
    <row r="134" spans="1:65" s="2" customFormat="1" ht="22.9" customHeight="1">
      <c r="A134" s="32"/>
      <c r="B134" s="33"/>
      <c r="C134" s="80" t="s">
        <v>133</v>
      </c>
      <c r="D134" s="34"/>
      <c r="E134" s="34"/>
      <c r="F134" s="34"/>
      <c r="G134" s="34"/>
      <c r="H134" s="34"/>
      <c r="I134" s="34"/>
      <c r="J134" s="176">
        <f>BK134</f>
        <v>0</v>
      </c>
      <c r="K134" s="34"/>
      <c r="L134" s="37"/>
      <c r="M134" s="76"/>
      <c r="N134" s="177"/>
      <c r="O134" s="77"/>
      <c r="P134" s="178">
        <f>P135</f>
        <v>0</v>
      </c>
      <c r="Q134" s="77"/>
      <c r="R134" s="178">
        <f>R135</f>
        <v>7063.8387829000012</v>
      </c>
      <c r="S134" s="77"/>
      <c r="T134" s="179">
        <f>T135</f>
        <v>30.431999999999999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5" t="s">
        <v>78</v>
      </c>
      <c r="AU134" s="15" t="s">
        <v>103</v>
      </c>
      <c r="BK134" s="180">
        <f>BK135</f>
        <v>0</v>
      </c>
    </row>
    <row r="135" spans="1:65" s="12" customFormat="1" ht="25.9" customHeight="1">
      <c r="B135" s="181"/>
      <c r="C135" s="182"/>
      <c r="D135" s="183" t="s">
        <v>78</v>
      </c>
      <c r="E135" s="184" t="s">
        <v>134</v>
      </c>
      <c r="F135" s="184" t="s">
        <v>135</v>
      </c>
      <c r="G135" s="182"/>
      <c r="H135" s="182"/>
      <c r="I135" s="185"/>
      <c r="J135" s="186">
        <f>BK135</f>
        <v>0</v>
      </c>
      <c r="K135" s="182"/>
      <c r="L135" s="187"/>
      <c r="M135" s="188"/>
      <c r="N135" s="189"/>
      <c r="O135" s="189"/>
      <c r="P135" s="190">
        <f>P136+P164+P179+P218+P271+P283+P294+P299</f>
        <v>0</v>
      </c>
      <c r="Q135" s="189"/>
      <c r="R135" s="190">
        <f>R136+R164+R179+R218+R271+R283+R294+R299</f>
        <v>7063.8387829000012</v>
      </c>
      <c r="S135" s="189"/>
      <c r="T135" s="191">
        <f>T136+T164+T179+T218+T271+T283+T294+T299</f>
        <v>30.431999999999999</v>
      </c>
      <c r="AR135" s="192" t="s">
        <v>87</v>
      </c>
      <c r="AT135" s="193" t="s">
        <v>78</v>
      </c>
      <c r="AU135" s="193" t="s">
        <v>79</v>
      </c>
      <c r="AY135" s="192" t="s">
        <v>136</v>
      </c>
      <c r="BK135" s="194">
        <f>BK136+BK164+BK179+BK218+BK271+BK283+BK294+BK299</f>
        <v>0</v>
      </c>
    </row>
    <row r="136" spans="1:65" s="12" customFormat="1" ht="22.9" customHeight="1">
      <c r="B136" s="181"/>
      <c r="C136" s="182"/>
      <c r="D136" s="183" t="s">
        <v>78</v>
      </c>
      <c r="E136" s="195" t="s">
        <v>87</v>
      </c>
      <c r="F136" s="195" t="s">
        <v>137</v>
      </c>
      <c r="G136" s="182"/>
      <c r="H136" s="182"/>
      <c r="I136" s="185"/>
      <c r="J136" s="196">
        <f>BK136</f>
        <v>0</v>
      </c>
      <c r="K136" s="182"/>
      <c r="L136" s="187"/>
      <c r="M136" s="188"/>
      <c r="N136" s="189"/>
      <c r="O136" s="189"/>
      <c r="P136" s="190">
        <f>SUM(P137:P163)</f>
        <v>0</v>
      </c>
      <c r="Q136" s="189"/>
      <c r="R136" s="190">
        <f>SUM(R137:R163)</f>
        <v>500.00569999999999</v>
      </c>
      <c r="S136" s="189"/>
      <c r="T136" s="191">
        <f>SUM(T137:T163)</f>
        <v>0</v>
      </c>
      <c r="AR136" s="192" t="s">
        <v>87</v>
      </c>
      <c r="AT136" s="193" t="s">
        <v>78</v>
      </c>
      <c r="AU136" s="193" t="s">
        <v>87</v>
      </c>
      <c r="AY136" s="192" t="s">
        <v>136</v>
      </c>
      <c r="BK136" s="194">
        <f>SUM(BK137:BK163)</f>
        <v>0</v>
      </c>
    </row>
    <row r="137" spans="1:65" s="2" customFormat="1" ht="16.5" customHeight="1">
      <c r="A137" s="32"/>
      <c r="B137" s="33"/>
      <c r="C137" s="197" t="s">
        <v>87</v>
      </c>
      <c r="D137" s="197" t="s">
        <v>138</v>
      </c>
      <c r="E137" s="198" t="s">
        <v>139</v>
      </c>
      <c r="F137" s="199" t="s">
        <v>140</v>
      </c>
      <c r="G137" s="200" t="s">
        <v>141</v>
      </c>
      <c r="H137" s="201">
        <v>1</v>
      </c>
      <c r="I137" s="202"/>
      <c r="J137" s="203">
        <f>ROUND(I137*H137,2)</f>
        <v>0</v>
      </c>
      <c r="K137" s="199" t="s">
        <v>1</v>
      </c>
      <c r="L137" s="37"/>
      <c r="M137" s="204" t="s">
        <v>1</v>
      </c>
      <c r="N137" s="205" t="s">
        <v>44</v>
      </c>
      <c r="O137" s="69"/>
      <c r="P137" s="206">
        <f>O137*H137</f>
        <v>0</v>
      </c>
      <c r="Q137" s="206">
        <v>1.4999999999999999E-4</v>
      </c>
      <c r="R137" s="206">
        <f>Q137*H137</f>
        <v>1.4999999999999999E-4</v>
      </c>
      <c r="S137" s="206">
        <v>0</v>
      </c>
      <c r="T137" s="207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08" t="s">
        <v>142</v>
      </c>
      <c r="AT137" s="208" t="s">
        <v>138</v>
      </c>
      <c r="AU137" s="208" t="s">
        <v>89</v>
      </c>
      <c r="AY137" s="15" t="s">
        <v>136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5" t="s">
        <v>87</v>
      </c>
      <c r="BK137" s="209">
        <f>ROUND(I137*H137,2)</f>
        <v>0</v>
      </c>
      <c r="BL137" s="15" t="s">
        <v>142</v>
      </c>
      <c r="BM137" s="208" t="s">
        <v>143</v>
      </c>
    </row>
    <row r="138" spans="1:65" s="2" customFormat="1" ht="48.75">
      <c r="A138" s="32"/>
      <c r="B138" s="33"/>
      <c r="C138" s="34"/>
      <c r="D138" s="210" t="s">
        <v>144</v>
      </c>
      <c r="E138" s="34"/>
      <c r="F138" s="211" t="s">
        <v>145</v>
      </c>
      <c r="G138" s="34"/>
      <c r="H138" s="34"/>
      <c r="I138" s="165"/>
      <c r="J138" s="34"/>
      <c r="K138" s="34"/>
      <c r="L138" s="37"/>
      <c r="M138" s="212"/>
      <c r="N138" s="213"/>
      <c r="O138" s="69"/>
      <c r="P138" s="69"/>
      <c r="Q138" s="69"/>
      <c r="R138" s="69"/>
      <c r="S138" s="69"/>
      <c r="T138" s="70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5" t="s">
        <v>144</v>
      </c>
      <c r="AU138" s="15" t="s">
        <v>89</v>
      </c>
    </row>
    <row r="139" spans="1:65" s="2" customFormat="1" ht="16.5" customHeight="1">
      <c r="A139" s="32"/>
      <c r="B139" s="33"/>
      <c r="C139" s="197" t="s">
        <v>89</v>
      </c>
      <c r="D139" s="197" t="s">
        <v>138</v>
      </c>
      <c r="E139" s="198" t="s">
        <v>146</v>
      </c>
      <c r="F139" s="199" t="s">
        <v>147</v>
      </c>
      <c r="G139" s="200" t="s">
        <v>141</v>
      </c>
      <c r="H139" s="201">
        <v>5</v>
      </c>
      <c r="I139" s="202"/>
      <c r="J139" s="203">
        <f>ROUND(I139*H139,2)</f>
        <v>0</v>
      </c>
      <c r="K139" s="199" t="s">
        <v>1</v>
      </c>
      <c r="L139" s="37"/>
      <c r="M139" s="204" t="s">
        <v>1</v>
      </c>
      <c r="N139" s="205" t="s">
        <v>44</v>
      </c>
      <c r="O139" s="69"/>
      <c r="P139" s="206">
        <f>O139*H139</f>
        <v>0</v>
      </c>
      <c r="Q139" s="206">
        <v>1.4999999999999999E-4</v>
      </c>
      <c r="R139" s="206">
        <f>Q139*H139</f>
        <v>7.4999999999999991E-4</v>
      </c>
      <c r="S139" s="206">
        <v>0</v>
      </c>
      <c r="T139" s="207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08" t="s">
        <v>142</v>
      </c>
      <c r="AT139" s="208" t="s">
        <v>138</v>
      </c>
      <c r="AU139" s="208" t="s">
        <v>89</v>
      </c>
      <c r="AY139" s="15" t="s">
        <v>136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5" t="s">
        <v>87</v>
      </c>
      <c r="BK139" s="209">
        <f>ROUND(I139*H139,2)</f>
        <v>0</v>
      </c>
      <c r="BL139" s="15" t="s">
        <v>142</v>
      </c>
      <c r="BM139" s="208" t="s">
        <v>148</v>
      </c>
    </row>
    <row r="140" spans="1:65" s="2" customFormat="1" ht="39">
      <c r="A140" s="32"/>
      <c r="B140" s="33"/>
      <c r="C140" s="34"/>
      <c r="D140" s="210" t="s">
        <v>144</v>
      </c>
      <c r="E140" s="34"/>
      <c r="F140" s="211" t="s">
        <v>149</v>
      </c>
      <c r="G140" s="34"/>
      <c r="H140" s="34"/>
      <c r="I140" s="165"/>
      <c r="J140" s="34"/>
      <c r="K140" s="34"/>
      <c r="L140" s="37"/>
      <c r="M140" s="212"/>
      <c r="N140" s="213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144</v>
      </c>
      <c r="AU140" s="15" t="s">
        <v>89</v>
      </c>
    </row>
    <row r="141" spans="1:65" s="2" customFormat="1" ht="24.2" customHeight="1">
      <c r="A141" s="32"/>
      <c r="B141" s="33"/>
      <c r="C141" s="197" t="s">
        <v>150</v>
      </c>
      <c r="D141" s="197" t="s">
        <v>138</v>
      </c>
      <c r="E141" s="198" t="s">
        <v>151</v>
      </c>
      <c r="F141" s="199" t="s">
        <v>152</v>
      </c>
      <c r="G141" s="200" t="s">
        <v>153</v>
      </c>
      <c r="H141" s="201">
        <v>120</v>
      </c>
      <c r="I141" s="202"/>
      <c r="J141" s="203">
        <f>ROUND(I141*H141,2)</f>
        <v>0</v>
      </c>
      <c r="K141" s="199" t="s">
        <v>154</v>
      </c>
      <c r="L141" s="37"/>
      <c r="M141" s="204" t="s">
        <v>1</v>
      </c>
      <c r="N141" s="205" t="s">
        <v>44</v>
      </c>
      <c r="O141" s="69"/>
      <c r="P141" s="206">
        <f>O141*H141</f>
        <v>0</v>
      </c>
      <c r="Q141" s="206">
        <v>4.0000000000000003E-5</v>
      </c>
      <c r="R141" s="206">
        <f>Q141*H141</f>
        <v>4.8000000000000004E-3</v>
      </c>
      <c r="S141" s="206">
        <v>0</v>
      </c>
      <c r="T141" s="207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08" t="s">
        <v>142</v>
      </c>
      <c r="AT141" s="208" t="s">
        <v>138</v>
      </c>
      <c r="AU141" s="208" t="s">
        <v>89</v>
      </c>
      <c r="AY141" s="15" t="s">
        <v>136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5" t="s">
        <v>87</v>
      </c>
      <c r="BK141" s="209">
        <f>ROUND(I141*H141,2)</f>
        <v>0</v>
      </c>
      <c r="BL141" s="15" t="s">
        <v>142</v>
      </c>
      <c r="BM141" s="208" t="s">
        <v>155</v>
      </c>
    </row>
    <row r="142" spans="1:65" s="2" customFormat="1" ht="19.5">
      <c r="A142" s="32"/>
      <c r="B142" s="33"/>
      <c r="C142" s="34"/>
      <c r="D142" s="210" t="s">
        <v>144</v>
      </c>
      <c r="E142" s="34"/>
      <c r="F142" s="211" t="s">
        <v>156</v>
      </c>
      <c r="G142" s="34"/>
      <c r="H142" s="34"/>
      <c r="I142" s="165"/>
      <c r="J142" s="34"/>
      <c r="K142" s="34"/>
      <c r="L142" s="37"/>
      <c r="M142" s="212"/>
      <c r="N142" s="213"/>
      <c r="O142" s="69"/>
      <c r="P142" s="69"/>
      <c r="Q142" s="69"/>
      <c r="R142" s="69"/>
      <c r="S142" s="69"/>
      <c r="T142" s="70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5" t="s">
        <v>144</v>
      </c>
      <c r="AU142" s="15" t="s">
        <v>89</v>
      </c>
    </row>
    <row r="143" spans="1:65" s="13" customFormat="1" ht="11.25">
      <c r="B143" s="214"/>
      <c r="C143" s="215"/>
      <c r="D143" s="210" t="s">
        <v>157</v>
      </c>
      <c r="E143" s="216" t="s">
        <v>1</v>
      </c>
      <c r="F143" s="217" t="s">
        <v>158</v>
      </c>
      <c r="G143" s="215"/>
      <c r="H143" s="218">
        <v>120</v>
      </c>
      <c r="I143" s="219"/>
      <c r="J143" s="215"/>
      <c r="K143" s="215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157</v>
      </c>
      <c r="AU143" s="224" t="s">
        <v>89</v>
      </c>
      <c r="AV143" s="13" t="s">
        <v>89</v>
      </c>
      <c r="AW143" s="13" t="s">
        <v>36</v>
      </c>
      <c r="AX143" s="13" t="s">
        <v>87</v>
      </c>
      <c r="AY143" s="224" t="s">
        <v>136</v>
      </c>
    </row>
    <row r="144" spans="1:65" s="2" customFormat="1" ht="24.2" customHeight="1">
      <c r="A144" s="32"/>
      <c r="B144" s="33"/>
      <c r="C144" s="197" t="s">
        <v>142</v>
      </c>
      <c r="D144" s="197" t="s">
        <v>138</v>
      </c>
      <c r="E144" s="198" t="s">
        <v>159</v>
      </c>
      <c r="F144" s="199" t="s">
        <v>160</v>
      </c>
      <c r="G144" s="200" t="s">
        <v>161</v>
      </c>
      <c r="H144" s="201">
        <v>5</v>
      </c>
      <c r="I144" s="202"/>
      <c r="J144" s="203">
        <f>ROUND(I144*H144,2)</f>
        <v>0</v>
      </c>
      <c r="K144" s="199" t="s">
        <v>154</v>
      </c>
      <c r="L144" s="37"/>
      <c r="M144" s="204" t="s">
        <v>1</v>
      </c>
      <c r="N144" s="205" t="s">
        <v>44</v>
      </c>
      <c r="O144" s="69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08" t="s">
        <v>142</v>
      </c>
      <c r="AT144" s="208" t="s">
        <v>138</v>
      </c>
      <c r="AU144" s="208" t="s">
        <v>89</v>
      </c>
      <c r="AY144" s="15" t="s">
        <v>136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5" t="s">
        <v>87</v>
      </c>
      <c r="BK144" s="209">
        <f>ROUND(I144*H144,2)</f>
        <v>0</v>
      </c>
      <c r="BL144" s="15" t="s">
        <v>142</v>
      </c>
      <c r="BM144" s="208" t="s">
        <v>162</v>
      </c>
    </row>
    <row r="145" spans="1:65" s="2" customFormat="1" ht="33" customHeight="1">
      <c r="A145" s="32"/>
      <c r="B145" s="33"/>
      <c r="C145" s="197" t="s">
        <v>163</v>
      </c>
      <c r="D145" s="197" t="s">
        <v>138</v>
      </c>
      <c r="E145" s="198" t="s">
        <v>164</v>
      </c>
      <c r="F145" s="199" t="s">
        <v>165</v>
      </c>
      <c r="G145" s="200" t="s">
        <v>166</v>
      </c>
      <c r="H145" s="201">
        <v>3220</v>
      </c>
      <c r="I145" s="202"/>
      <c r="J145" s="203">
        <f>ROUND(I145*H145,2)</f>
        <v>0</v>
      </c>
      <c r="K145" s="199" t="s">
        <v>154</v>
      </c>
      <c r="L145" s="37"/>
      <c r="M145" s="204" t="s">
        <v>1</v>
      </c>
      <c r="N145" s="205" t="s">
        <v>44</v>
      </c>
      <c r="O145" s="69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08" t="s">
        <v>142</v>
      </c>
      <c r="AT145" s="208" t="s">
        <v>138</v>
      </c>
      <c r="AU145" s="208" t="s">
        <v>89</v>
      </c>
      <c r="AY145" s="15" t="s">
        <v>136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5" t="s">
        <v>87</v>
      </c>
      <c r="BK145" s="209">
        <f>ROUND(I145*H145,2)</f>
        <v>0</v>
      </c>
      <c r="BL145" s="15" t="s">
        <v>142</v>
      </c>
      <c r="BM145" s="208" t="s">
        <v>167</v>
      </c>
    </row>
    <row r="146" spans="1:65" s="13" customFormat="1" ht="11.25">
      <c r="B146" s="214"/>
      <c r="C146" s="215"/>
      <c r="D146" s="210" t="s">
        <v>157</v>
      </c>
      <c r="E146" s="216" t="s">
        <v>1</v>
      </c>
      <c r="F146" s="217" t="s">
        <v>168</v>
      </c>
      <c r="G146" s="215"/>
      <c r="H146" s="218">
        <v>3220</v>
      </c>
      <c r="I146" s="219"/>
      <c r="J146" s="215"/>
      <c r="K146" s="215"/>
      <c r="L146" s="220"/>
      <c r="M146" s="221"/>
      <c r="N146" s="222"/>
      <c r="O146" s="222"/>
      <c r="P146" s="222"/>
      <c r="Q146" s="222"/>
      <c r="R146" s="222"/>
      <c r="S146" s="222"/>
      <c r="T146" s="223"/>
      <c r="AT146" s="224" t="s">
        <v>157</v>
      </c>
      <c r="AU146" s="224" t="s">
        <v>89</v>
      </c>
      <c r="AV146" s="13" t="s">
        <v>89</v>
      </c>
      <c r="AW146" s="13" t="s">
        <v>36</v>
      </c>
      <c r="AX146" s="13" t="s">
        <v>87</v>
      </c>
      <c r="AY146" s="224" t="s">
        <v>136</v>
      </c>
    </row>
    <row r="147" spans="1:65" s="2" customFormat="1" ht="37.9" customHeight="1">
      <c r="A147" s="32"/>
      <c r="B147" s="33"/>
      <c r="C147" s="197" t="s">
        <v>169</v>
      </c>
      <c r="D147" s="197" t="s">
        <v>138</v>
      </c>
      <c r="E147" s="198" t="s">
        <v>170</v>
      </c>
      <c r="F147" s="199" t="s">
        <v>171</v>
      </c>
      <c r="G147" s="200" t="s">
        <v>166</v>
      </c>
      <c r="H147" s="201">
        <v>2960</v>
      </c>
      <c r="I147" s="202"/>
      <c r="J147" s="203">
        <f>ROUND(I147*H147,2)</f>
        <v>0</v>
      </c>
      <c r="K147" s="199" t="s">
        <v>154</v>
      </c>
      <c r="L147" s="37"/>
      <c r="M147" s="204" t="s">
        <v>1</v>
      </c>
      <c r="N147" s="205" t="s">
        <v>44</v>
      </c>
      <c r="O147" s="69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08" t="s">
        <v>142</v>
      </c>
      <c r="AT147" s="208" t="s">
        <v>138</v>
      </c>
      <c r="AU147" s="208" t="s">
        <v>89</v>
      </c>
      <c r="AY147" s="15" t="s">
        <v>136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5" t="s">
        <v>87</v>
      </c>
      <c r="BK147" s="209">
        <f>ROUND(I147*H147,2)</f>
        <v>0</v>
      </c>
      <c r="BL147" s="15" t="s">
        <v>142</v>
      </c>
      <c r="BM147" s="208" t="s">
        <v>172</v>
      </c>
    </row>
    <row r="148" spans="1:65" s="13" customFormat="1" ht="11.25">
      <c r="B148" s="214"/>
      <c r="C148" s="215"/>
      <c r="D148" s="210" t="s">
        <v>157</v>
      </c>
      <c r="E148" s="216" t="s">
        <v>1</v>
      </c>
      <c r="F148" s="217" t="s">
        <v>173</v>
      </c>
      <c r="G148" s="215"/>
      <c r="H148" s="218">
        <v>2960</v>
      </c>
      <c r="I148" s="219"/>
      <c r="J148" s="215"/>
      <c r="K148" s="215"/>
      <c r="L148" s="220"/>
      <c r="M148" s="221"/>
      <c r="N148" s="222"/>
      <c r="O148" s="222"/>
      <c r="P148" s="222"/>
      <c r="Q148" s="222"/>
      <c r="R148" s="222"/>
      <c r="S148" s="222"/>
      <c r="T148" s="223"/>
      <c r="AT148" s="224" t="s">
        <v>157</v>
      </c>
      <c r="AU148" s="224" t="s">
        <v>89</v>
      </c>
      <c r="AV148" s="13" t="s">
        <v>89</v>
      </c>
      <c r="AW148" s="13" t="s">
        <v>36</v>
      </c>
      <c r="AX148" s="13" t="s">
        <v>87</v>
      </c>
      <c r="AY148" s="224" t="s">
        <v>136</v>
      </c>
    </row>
    <row r="149" spans="1:65" s="2" customFormat="1" ht="37.9" customHeight="1">
      <c r="A149" s="32"/>
      <c r="B149" s="33"/>
      <c r="C149" s="197" t="s">
        <v>174</v>
      </c>
      <c r="D149" s="197" t="s">
        <v>138</v>
      </c>
      <c r="E149" s="198" t="s">
        <v>175</v>
      </c>
      <c r="F149" s="199" t="s">
        <v>176</v>
      </c>
      <c r="G149" s="200" t="s">
        <v>166</v>
      </c>
      <c r="H149" s="201">
        <v>1740</v>
      </c>
      <c r="I149" s="202"/>
      <c r="J149" s="203">
        <f>ROUND(I149*H149,2)</f>
        <v>0</v>
      </c>
      <c r="K149" s="199" t="s">
        <v>154</v>
      </c>
      <c r="L149" s="37"/>
      <c r="M149" s="204" t="s">
        <v>1</v>
      </c>
      <c r="N149" s="205" t="s">
        <v>44</v>
      </c>
      <c r="O149" s="69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08" t="s">
        <v>142</v>
      </c>
      <c r="AT149" s="208" t="s">
        <v>138</v>
      </c>
      <c r="AU149" s="208" t="s">
        <v>89</v>
      </c>
      <c r="AY149" s="15" t="s">
        <v>136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5" t="s">
        <v>87</v>
      </c>
      <c r="BK149" s="209">
        <f>ROUND(I149*H149,2)</f>
        <v>0</v>
      </c>
      <c r="BL149" s="15" t="s">
        <v>142</v>
      </c>
      <c r="BM149" s="208" t="s">
        <v>177</v>
      </c>
    </row>
    <row r="150" spans="1:65" s="13" customFormat="1" ht="11.25">
      <c r="B150" s="214"/>
      <c r="C150" s="215"/>
      <c r="D150" s="210" t="s">
        <v>157</v>
      </c>
      <c r="E150" s="216" t="s">
        <v>1</v>
      </c>
      <c r="F150" s="217" t="s">
        <v>178</v>
      </c>
      <c r="G150" s="215"/>
      <c r="H150" s="218">
        <v>1740</v>
      </c>
      <c r="I150" s="219"/>
      <c r="J150" s="215"/>
      <c r="K150" s="215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157</v>
      </c>
      <c r="AU150" s="224" t="s">
        <v>89</v>
      </c>
      <c r="AV150" s="13" t="s">
        <v>89</v>
      </c>
      <c r="AW150" s="13" t="s">
        <v>36</v>
      </c>
      <c r="AX150" s="13" t="s">
        <v>87</v>
      </c>
      <c r="AY150" s="224" t="s">
        <v>136</v>
      </c>
    </row>
    <row r="151" spans="1:65" s="2" customFormat="1" ht="24.2" customHeight="1">
      <c r="A151" s="32"/>
      <c r="B151" s="33"/>
      <c r="C151" s="197" t="s">
        <v>179</v>
      </c>
      <c r="D151" s="197" t="s">
        <v>138</v>
      </c>
      <c r="E151" s="198" t="s">
        <v>180</v>
      </c>
      <c r="F151" s="199" t="s">
        <v>181</v>
      </c>
      <c r="G151" s="200" t="s">
        <v>166</v>
      </c>
      <c r="H151" s="201">
        <v>1480</v>
      </c>
      <c r="I151" s="202"/>
      <c r="J151" s="203">
        <f>ROUND(I151*H151,2)</f>
        <v>0</v>
      </c>
      <c r="K151" s="199" t="s">
        <v>154</v>
      </c>
      <c r="L151" s="37"/>
      <c r="M151" s="204" t="s">
        <v>1</v>
      </c>
      <c r="N151" s="205" t="s">
        <v>44</v>
      </c>
      <c r="O151" s="69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08" t="s">
        <v>142</v>
      </c>
      <c r="AT151" s="208" t="s">
        <v>138</v>
      </c>
      <c r="AU151" s="208" t="s">
        <v>89</v>
      </c>
      <c r="AY151" s="15" t="s">
        <v>136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5" t="s">
        <v>87</v>
      </c>
      <c r="BK151" s="209">
        <f>ROUND(I151*H151,2)</f>
        <v>0</v>
      </c>
      <c r="BL151" s="15" t="s">
        <v>142</v>
      </c>
      <c r="BM151" s="208" t="s">
        <v>182</v>
      </c>
    </row>
    <row r="152" spans="1:65" s="2" customFormat="1" ht="24.2" customHeight="1">
      <c r="A152" s="32"/>
      <c r="B152" s="33"/>
      <c r="C152" s="197" t="s">
        <v>183</v>
      </c>
      <c r="D152" s="197" t="s">
        <v>138</v>
      </c>
      <c r="E152" s="198" t="s">
        <v>184</v>
      </c>
      <c r="F152" s="199" t="s">
        <v>185</v>
      </c>
      <c r="G152" s="200" t="s">
        <v>166</v>
      </c>
      <c r="H152" s="201">
        <v>1480</v>
      </c>
      <c r="I152" s="202"/>
      <c r="J152" s="203">
        <f>ROUND(I152*H152,2)</f>
        <v>0</v>
      </c>
      <c r="K152" s="199" t="s">
        <v>154</v>
      </c>
      <c r="L152" s="37"/>
      <c r="M152" s="204" t="s">
        <v>1</v>
      </c>
      <c r="N152" s="205" t="s">
        <v>44</v>
      </c>
      <c r="O152" s="69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08" t="s">
        <v>142</v>
      </c>
      <c r="AT152" s="208" t="s">
        <v>138</v>
      </c>
      <c r="AU152" s="208" t="s">
        <v>89</v>
      </c>
      <c r="AY152" s="15" t="s">
        <v>136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5" t="s">
        <v>87</v>
      </c>
      <c r="BK152" s="209">
        <f>ROUND(I152*H152,2)</f>
        <v>0</v>
      </c>
      <c r="BL152" s="15" t="s">
        <v>142</v>
      </c>
      <c r="BM152" s="208" t="s">
        <v>186</v>
      </c>
    </row>
    <row r="153" spans="1:65" s="13" customFormat="1" ht="11.25">
      <c r="B153" s="214"/>
      <c r="C153" s="215"/>
      <c r="D153" s="210" t="s">
        <v>157</v>
      </c>
      <c r="E153" s="216" t="s">
        <v>1</v>
      </c>
      <c r="F153" s="217" t="s">
        <v>187</v>
      </c>
      <c r="G153" s="215"/>
      <c r="H153" s="218">
        <v>1480</v>
      </c>
      <c r="I153" s="219"/>
      <c r="J153" s="215"/>
      <c r="K153" s="215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157</v>
      </c>
      <c r="AU153" s="224" t="s">
        <v>89</v>
      </c>
      <c r="AV153" s="13" t="s">
        <v>89</v>
      </c>
      <c r="AW153" s="13" t="s">
        <v>36</v>
      </c>
      <c r="AX153" s="13" t="s">
        <v>87</v>
      </c>
      <c r="AY153" s="224" t="s">
        <v>136</v>
      </c>
    </row>
    <row r="154" spans="1:65" s="2" customFormat="1" ht="33" customHeight="1">
      <c r="A154" s="32"/>
      <c r="B154" s="33"/>
      <c r="C154" s="197" t="s">
        <v>188</v>
      </c>
      <c r="D154" s="197" t="s">
        <v>138</v>
      </c>
      <c r="E154" s="198" t="s">
        <v>189</v>
      </c>
      <c r="F154" s="199" t="s">
        <v>190</v>
      </c>
      <c r="G154" s="200" t="s">
        <v>191</v>
      </c>
      <c r="H154" s="201">
        <v>2784</v>
      </c>
      <c r="I154" s="202"/>
      <c r="J154" s="203">
        <f>ROUND(I154*H154,2)</f>
        <v>0</v>
      </c>
      <c r="K154" s="199" t="s">
        <v>154</v>
      </c>
      <c r="L154" s="37"/>
      <c r="M154" s="204" t="s">
        <v>1</v>
      </c>
      <c r="N154" s="205" t="s">
        <v>44</v>
      </c>
      <c r="O154" s="69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08" t="s">
        <v>142</v>
      </c>
      <c r="AT154" s="208" t="s">
        <v>138</v>
      </c>
      <c r="AU154" s="208" t="s">
        <v>89</v>
      </c>
      <c r="AY154" s="15" t="s">
        <v>136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5" t="s">
        <v>87</v>
      </c>
      <c r="BK154" s="209">
        <f>ROUND(I154*H154,2)</f>
        <v>0</v>
      </c>
      <c r="BL154" s="15" t="s">
        <v>142</v>
      </c>
      <c r="BM154" s="208" t="s">
        <v>192</v>
      </c>
    </row>
    <row r="155" spans="1:65" s="13" customFormat="1" ht="11.25">
      <c r="B155" s="214"/>
      <c r="C155" s="215"/>
      <c r="D155" s="210" t="s">
        <v>157</v>
      </c>
      <c r="E155" s="216" t="s">
        <v>1</v>
      </c>
      <c r="F155" s="217" t="s">
        <v>193</v>
      </c>
      <c r="G155" s="215"/>
      <c r="H155" s="218">
        <v>2784</v>
      </c>
      <c r="I155" s="219"/>
      <c r="J155" s="215"/>
      <c r="K155" s="215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157</v>
      </c>
      <c r="AU155" s="224" t="s">
        <v>89</v>
      </c>
      <c r="AV155" s="13" t="s">
        <v>89</v>
      </c>
      <c r="AW155" s="13" t="s">
        <v>36</v>
      </c>
      <c r="AX155" s="13" t="s">
        <v>87</v>
      </c>
      <c r="AY155" s="224" t="s">
        <v>136</v>
      </c>
    </row>
    <row r="156" spans="1:65" s="2" customFormat="1" ht="16.5" customHeight="1">
      <c r="A156" s="32"/>
      <c r="B156" s="33"/>
      <c r="C156" s="197" t="s">
        <v>194</v>
      </c>
      <c r="D156" s="197" t="s">
        <v>138</v>
      </c>
      <c r="E156" s="198" t="s">
        <v>195</v>
      </c>
      <c r="F156" s="199" t="s">
        <v>196</v>
      </c>
      <c r="G156" s="200" t="s">
        <v>166</v>
      </c>
      <c r="H156" s="201">
        <v>1480</v>
      </c>
      <c r="I156" s="202"/>
      <c r="J156" s="203">
        <f>ROUND(I156*H156,2)</f>
        <v>0</v>
      </c>
      <c r="K156" s="199" t="s">
        <v>154</v>
      </c>
      <c r="L156" s="37"/>
      <c r="M156" s="204" t="s">
        <v>1</v>
      </c>
      <c r="N156" s="205" t="s">
        <v>44</v>
      </c>
      <c r="O156" s="69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08" t="s">
        <v>142</v>
      </c>
      <c r="AT156" s="208" t="s">
        <v>138</v>
      </c>
      <c r="AU156" s="208" t="s">
        <v>89</v>
      </c>
      <c r="AY156" s="15" t="s">
        <v>136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5" t="s">
        <v>87</v>
      </c>
      <c r="BK156" s="209">
        <f>ROUND(I156*H156,2)</f>
        <v>0</v>
      </c>
      <c r="BL156" s="15" t="s">
        <v>142</v>
      </c>
      <c r="BM156" s="208" t="s">
        <v>197</v>
      </c>
    </row>
    <row r="157" spans="1:65" s="2" customFormat="1" ht="33" customHeight="1">
      <c r="A157" s="32"/>
      <c r="B157" s="33"/>
      <c r="C157" s="197" t="s">
        <v>198</v>
      </c>
      <c r="D157" s="197" t="s">
        <v>138</v>
      </c>
      <c r="E157" s="198" t="s">
        <v>199</v>
      </c>
      <c r="F157" s="199" t="s">
        <v>200</v>
      </c>
      <c r="G157" s="200" t="s">
        <v>166</v>
      </c>
      <c r="H157" s="201">
        <v>250</v>
      </c>
      <c r="I157" s="202"/>
      <c r="J157" s="203">
        <f>ROUND(I157*H157,2)</f>
        <v>0</v>
      </c>
      <c r="K157" s="199" t="s">
        <v>154</v>
      </c>
      <c r="L157" s="37"/>
      <c r="M157" s="204" t="s">
        <v>1</v>
      </c>
      <c r="N157" s="205" t="s">
        <v>44</v>
      </c>
      <c r="O157" s="69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08" t="s">
        <v>142</v>
      </c>
      <c r="AT157" s="208" t="s">
        <v>138</v>
      </c>
      <c r="AU157" s="208" t="s">
        <v>89</v>
      </c>
      <c r="AY157" s="15" t="s">
        <v>136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5" t="s">
        <v>87</v>
      </c>
      <c r="BK157" s="209">
        <f>ROUND(I157*H157,2)</f>
        <v>0</v>
      </c>
      <c r="BL157" s="15" t="s">
        <v>142</v>
      </c>
      <c r="BM157" s="208" t="s">
        <v>201</v>
      </c>
    </row>
    <row r="158" spans="1:65" s="2" customFormat="1" ht="19.5">
      <c r="A158" s="32"/>
      <c r="B158" s="33"/>
      <c r="C158" s="34"/>
      <c r="D158" s="210" t="s">
        <v>144</v>
      </c>
      <c r="E158" s="34"/>
      <c r="F158" s="211" t="s">
        <v>202</v>
      </c>
      <c r="G158" s="34"/>
      <c r="H158" s="34"/>
      <c r="I158" s="165"/>
      <c r="J158" s="34"/>
      <c r="K158" s="34"/>
      <c r="L158" s="37"/>
      <c r="M158" s="212"/>
      <c r="N158" s="213"/>
      <c r="O158" s="69"/>
      <c r="P158" s="69"/>
      <c r="Q158" s="69"/>
      <c r="R158" s="69"/>
      <c r="S158" s="69"/>
      <c r="T158" s="70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5" t="s">
        <v>144</v>
      </c>
      <c r="AU158" s="15" t="s">
        <v>89</v>
      </c>
    </row>
    <row r="159" spans="1:65" s="13" customFormat="1" ht="11.25">
      <c r="B159" s="214"/>
      <c r="C159" s="215"/>
      <c r="D159" s="210" t="s">
        <v>157</v>
      </c>
      <c r="E159" s="216" t="s">
        <v>1</v>
      </c>
      <c r="F159" s="217" t="s">
        <v>203</v>
      </c>
      <c r="G159" s="215"/>
      <c r="H159" s="218">
        <v>250</v>
      </c>
      <c r="I159" s="219"/>
      <c r="J159" s="215"/>
      <c r="K159" s="215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157</v>
      </c>
      <c r="AU159" s="224" t="s">
        <v>89</v>
      </c>
      <c r="AV159" s="13" t="s">
        <v>89</v>
      </c>
      <c r="AW159" s="13" t="s">
        <v>36</v>
      </c>
      <c r="AX159" s="13" t="s">
        <v>87</v>
      </c>
      <c r="AY159" s="224" t="s">
        <v>136</v>
      </c>
    </row>
    <row r="160" spans="1:65" s="2" customFormat="1" ht="21.75" customHeight="1">
      <c r="A160" s="32"/>
      <c r="B160" s="33"/>
      <c r="C160" s="225" t="s">
        <v>204</v>
      </c>
      <c r="D160" s="225" t="s">
        <v>205</v>
      </c>
      <c r="E160" s="226" t="s">
        <v>206</v>
      </c>
      <c r="F160" s="227" t="s">
        <v>207</v>
      </c>
      <c r="G160" s="228" t="s">
        <v>191</v>
      </c>
      <c r="H160" s="229">
        <v>500</v>
      </c>
      <c r="I160" s="230"/>
      <c r="J160" s="231">
        <f>ROUND(I160*H160,2)</f>
        <v>0</v>
      </c>
      <c r="K160" s="227" t="s">
        <v>154</v>
      </c>
      <c r="L160" s="232"/>
      <c r="M160" s="233" t="s">
        <v>1</v>
      </c>
      <c r="N160" s="234" t="s">
        <v>44</v>
      </c>
      <c r="O160" s="69"/>
      <c r="P160" s="206">
        <f>O160*H160</f>
        <v>0</v>
      </c>
      <c r="Q160" s="206">
        <v>1</v>
      </c>
      <c r="R160" s="206">
        <f>Q160*H160</f>
        <v>500</v>
      </c>
      <c r="S160" s="206">
        <v>0</v>
      </c>
      <c r="T160" s="207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08" t="s">
        <v>179</v>
      </c>
      <c r="AT160" s="208" t="s">
        <v>205</v>
      </c>
      <c r="AU160" s="208" t="s">
        <v>89</v>
      </c>
      <c r="AY160" s="15" t="s">
        <v>136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5" t="s">
        <v>87</v>
      </c>
      <c r="BK160" s="209">
        <f>ROUND(I160*H160,2)</f>
        <v>0</v>
      </c>
      <c r="BL160" s="15" t="s">
        <v>142</v>
      </c>
      <c r="BM160" s="208" t="s">
        <v>208</v>
      </c>
    </row>
    <row r="161" spans="1:65" s="13" customFormat="1" ht="11.25">
      <c r="B161" s="214"/>
      <c r="C161" s="215"/>
      <c r="D161" s="210" t="s">
        <v>157</v>
      </c>
      <c r="E161" s="215"/>
      <c r="F161" s="217" t="s">
        <v>209</v>
      </c>
      <c r="G161" s="215"/>
      <c r="H161" s="218">
        <v>500</v>
      </c>
      <c r="I161" s="219"/>
      <c r="J161" s="215"/>
      <c r="K161" s="215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157</v>
      </c>
      <c r="AU161" s="224" t="s">
        <v>89</v>
      </c>
      <c r="AV161" s="13" t="s">
        <v>89</v>
      </c>
      <c r="AW161" s="13" t="s">
        <v>4</v>
      </c>
      <c r="AX161" s="13" t="s">
        <v>87</v>
      </c>
      <c r="AY161" s="224" t="s">
        <v>136</v>
      </c>
    </row>
    <row r="162" spans="1:65" s="2" customFormat="1" ht="24.2" customHeight="1">
      <c r="A162" s="32"/>
      <c r="B162" s="33"/>
      <c r="C162" s="197" t="s">
        <v>210</v>
      </c>
      <c r="D162" s="197" t="s">
        <v>138</v>
      </c>
      <c r="E162" s="198" t="s">
        <v>211</v>
      </c>
      <c r="F162" s="199" t="s">
        <v>212</v>
      </c>
      <c r="G162" s="200" t="s">
        <v>213</v>
      </c>
      <c r="H162" s="201">
        <v>9695</v>
      </c>
      <c r="I162" s="202"/>
      <c r="J162" s="203">
        <f>ROUND(I162*H162,2)</f>
        <v>0</v>
      </c>
      <c r="K162" s="199" t="s">
        <v>154</v>
      </c>
      <c r="L162" s="37"/>
      <c r="M162" s="204" t="s">
        <v>1</v>
      </c>
      <c r="N162" s="205" t="s">
        <v>44</v>
      </c>
      <c r="O162" s="69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08" t="s">
        <v>142</v>
      </c>
      <c r="AT162" s="208" t="s">
        <v>138</v>
      </c>
      <c r="AU162" s="208" t="s">
        <v>89</v>
      </c>
      <c r="AY162" s="15" t="s">
        <v>136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5" t="s">
        <v>87</v>
      </c>
      <c r="BK162" s="209">
        <f>ROUND(I162*H162,2)</f>
        <v>0</v>
      </c>
      <c r="BL162" s="15" t="s">
        <v>142</v>
      </c>
      <c r="BM162" s="208" t="s">
        <v>214</v>
      </c>
    </row>
    <row r="163" spans="1:65" s="13" customFormat="1" ht="11.25">
      <c r="B163" s="214"/>
      <c r="C163" s="215"/>
      <c r="D163" s="210" t="s">
        <v>157</v>
      </c>
      <c r="E163" s="216" t="s">
        <v>1</v>
      </c>
      <c r="F163" s="217" t="s">
        <v>215</v>
      </c>
      <c r="G163" s="215"/>
      <c r="H163" s="218">
        <v>9695</v>
      </c>
      <c r="I163" s="219"/>
      <c r="J163" s="215"/>
      <c r="K163" s="215"/>
      <c r="L163" s="220"/>
      <c r="M163" s="221"/>
      <c r="N163" s="222"/>
      <c r="O163" s="222"/>
      <c r="P163" s="222"/>
      <c r="Q163" s="222"/>
      <c r="R163" s="222"/>
      <c r="S163" s="222"/>
      <c r="T163" s="223"/>
      <c r="AT163" s="224" t="s">
        <v>157</v>
      </c>
      <c r="AU163" s="224" t="s">
        <v>89</v>
      </c>
      <c r="AV163" s="13" t="s">
        <v>89</v>
      </c>
      <c r="AW163" s="13" t="s">
        <v>36</v>
      </c>
      <c r="AX163" s="13" t="s">
        <v>87</v>
      </c>
      <c r="AY163" s="224" t="s">
        <v>136</v>
      </c>
    </row>
    <row r="164" spans="1:65" s="12" customFormat="1" ht="22.9" customHeight="1">
      <c r="B164" s="181"/>
      <c r="C164" s="182"/>
      <c r="D164" s="183" t="s">
        <v>78</v>
      </c>
      <c r="E164" s="195" t="s">
        <v>89</v>
      </c>
      <c r="F164" s="195" t="s">
        <v>216</v>
      </c>
      <c r="G164" s="182"/>
      <c r="H164" s="182"/>
      <c r="I164" s="185"/>
      <c r="J164" s="196">
        <f>BK164</f>
        <v>0</v>
      </c>
      <c r="K164" s="182"/>
      <c r="L164" s="187"/>
      <c r="M164" s="188"/>
      <c r="N164" s="189"/>
      <c r="O164" s="189"/>
      <c r="P164" s="190">
        <f>SUM(P165:P178)</f>
        <v>0</v>
      </c>
      <c r="Q164" s="189"/>
      <c r="R164" s="190">
        <f>SUM(R165:R178)</f>
        <v>1275.7454848</v>
      </c>
      <c r="S164" s="189"/>
      <c r="T164" s="191">
        <f>SUM(T165:T178)</f>
        <v>0</v>
      </c>
      <c r="AR164" s="192" t="s">
        <v>87</v>
      </c>
      <c r="AT164" s="193" t="s">
        <v>78</v>
      </c>
      <c r="AU164" s="193" t="s">
        <v>87</v>
      </c>
      <c r="AY164" s="192" t="s">
        <v>136</v>
      </c>
      <c r="BK164" s="194">
        <f>SUM(BK165:BK178)</f>
        <v>0</v>
      </c>
    </row>
    <row r="165" spans="1:65" s="2" customFormat="1" ht="24.2" customHeight="1">
      <c r="A165" s="32"/>
      <c r="B165" s="33"/>
      <c r="C165" s="197" t="s">
        <v>8</v>
      </c>
      <c r="D165" s="197" t="s">
        <v>138</v>
      </c>
      <c r="E165" s="198" t="s">
        <v>217</v>
      </c>
      <c r="F165" s="199" t="s">
        <v>218</v>
      </c>
      <c r="G165" s="200" t="s">
        <v>166</v>
      </c>
      <c r="H165" s="201">
        <v>76.25</v>
      </c>
      <c r="I165" s="202"/>
      <c r="J165" s="203">
        <f>ROUND(I165*H165,2)</f>
        <v>0</v>
      </c>
      <c r="K165" s="199" t="s">
        <v>154</v>
      </c>
      <c r="L165" s="37"/>
      <c r="M165" s="204" t="s">
        <v>1</v>
      </c>
      <c r="N165" s="205" t="s">
        <v>44</v>
      </c>
      <c r="O165" s="69"/>
      <c r="P165" s="206">
        <f>O165*H165</f>
        <v>0</v>
      </c>
      <c r="Q165" s="206">
        <v>2.16</v>
      </c>
      <c r="R165" s="206">
        <f>Q165*H165</f>
        <v>164.70000000000002</v>
      </c>
      <c r="S165" s="206">
        <v>0</v>
      </c>
      <c r="T165" s="207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08" t="s">
        <v>142</v>
      </c>
      <c r="AT165" s="208" t="s">
        <v>138</v>
      </c>
      <c r="AU165" s="208" t="s">
        <v>89</v>
      </c>
      <c r="AY165" s="15" t="s">
        <v>136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5" t="s">
        <v>87</v>
      </c>
      <c r="BK165" s="209">
        <f>ROUND(I165*H165,2)</f>
        <v>0</v>
      </c>
      <c r="BL165" s="15" t="s">
        <v>142</v>
      </c>
      <c r="BM165" s="208" t="s">
        <v>219</v>
      </c>
    </row>
    <row r="166" spans="1:65" s="13" customFormat="1" ht="11.25">
      <c r="B166" s="214"/>
      <c r="C166" s="215"/>
      <c r="D166" s="210" t="s">
        <v>157</v>
      </c>
      <c r="E166" s="216" t="s">
        <v>1</v>
      </c>
      <c r="F166" s="217" t="s">
        <v>220</v>
      </c>
      <c r="G166" s="215"/>
      <c r="H166" s="218">
        <v>76.25</v>
      </c>
      <c r="I166" s="219"/>
      <c r="J166" s="215"/>
      <c r="K166" s="215"/>
      <c r="L166" s="220"/>
      <c r="M166" s="221"/>
      <c r="N166" s="222"/>
      <c r="O166" s="222"/>
      <c r="P166" s="222"/>
      <c r="Q166" s="222"/>
      <c r="R166" s="222"/>
      <c r="S166" s="222"/>
      <c r="T166" s="223"/>
      <c r="AT166" s="224" t="s">
        <v>157</v>
      </c>
      <c r="AU166" s="224" t="s">
        <v>89</v>
      </c>
      <c r="AV166" s="13" t="s">
        <v>89</v>
      </c>
      <c r="AW166" s="13" t="s">
        <v>36</v>
      </c>
      <c r="AX166" s="13" t="s">
        <v>87</v>
      </c>
      <c r="AY166" s="224" t="s">
        <v>136</v>
      </c>
    </row>
    <row r="167" spans="1:65" s="2" customFormat="1" ht="16.5" customHeight="1">
      <c r="A167" s="32"/>
      <c r="B167" s="33"/>
      <c r="C167" s="197" t="s">
        <v>221</v>
      </c>
      <c r="D167" s="197" t="s">
        <v>138</v>
      </c>
      <c r="E167" s="198" t="s">
        <v>222</v>
      </c>
      <c r="F167" s="199" t="s">
        <v>223</v>
      </c>
      <c r="G167" s="200" t="s">
        <v>166</v>
      </c>
      <c r="H167" s="201">
        <v>44.9</v>
      </c>
      <c r="I167" s="202"/>
      <c r="J167" s="203">
        <f>ROUND(I167*H167,2)</f>
        <v>0</v>
      </c>
      <c r="K167" s="199" t="s">
        <v>154</v>
      </c>
      <c r="L167" s="37"/>
      <c r="M167" s="204" t="s">
        <v>1</v>
      </c>
      <c r="N167" s="205" t="s">
        <v>44</v>
      </c>
      <c r="O167" s="69"/>
      <c r="P167" s="206">
        <f>O167*H167</f>
        <v>0</v>
      </c>
      <c r="Q167" s="206">
        <v>2.3010199999999998</v>
      </c>
      <c r="R167" s="206">
        <f>Q167*H167</f>
        <v>103.31579799999999</v>
      </c>
      <c r="S167" s="206">
        <v>0</v>
      </c>
      <c r="T167" s="207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08" t="s">
        <v>142</v>
      </c>
      <c r="AT167" s="208" t="s">
        <v>138</v>
      </c>
      <c r="AU167" s="208" t="s">
        <v>89</v>
      </c>
      <c r="AY167" s="15" t="s">
        <v>136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5" t="s">
        <v>87</v>
      </c>
      <c r="BK167" s="209">
        <f>ROUND(I167*H167,2)</f>
        <v>0</v>
      </c>
      <c r="BL167" s="15" t="s">
        <v>142</v>
      </c>
      <c r="BM167" s="208" t="s">
        <v>224</v>
      </c>
    </row>
    <row r="168" spans="1:65" s="2" customFormat="1" ht="19.5">
      <c r="A168" s="32"/>
      <c r="B168" s="33"/>
      <c r="C168" s="34"/>
      <c r="D168" s="210" t="s">
        <v>144</v>
      </c>
      <c r="E168" s="34"/>
      <c r="F168" s="211" t="s">
        <v>225</v>
      </c>
      <c r="G168" s="34"/>
      <c r="H168" s="34"/>
      <c r="I168" s="165"/>
      <c r="J168" s="34"/>
      <c r="K168" s="34"/>
      <c r="L168" s="37"/>
      <c r="M168" s="212"/>
      <c r="N168" s="213"/>
      <c r="O168" s="69"/>
      <c r="P168" s="69"/>
      <c r="Q168" s="69"/>
      <c r="R168" s="69"/>
      <c r="S168" s="69"/>
      <c r="T168" s="70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5" t="s">
        <v>144</v>
      </c>
      <c r="AU168" s="15" t="s">
        <v>89</v>
      </c>
    </row>
    <row r="169" spans="1:65" s="13" customFormat="1" ht="11.25">
      <c r="B169" s="214"/>
      <c r="C169" s="215"/>
      <c r="D169" s="210" t="s">
        <v>157</v>
      </c>
      <c r="E169" s="216" t="s">
        <v>1</v>
      </c>
      <c r="F169" s="217" t="s">
        <v>226</v>
      </c>
      <c r="G169" s="215"/>
      <c r="H169" s="218">
        <v>44.9</v>
      </c>
      <c r="I169" s="219"/>
      <c r="J169" s="215"/>
      <c r="K169" s="215"/>
      <c r="L169" s="220"/>
      <c r="M169" s="221"/>
      <c r="N169" s="222"/>
      <c r="O169" s="222"/>
      <c r="P169" s="222"/>
      <c r="Q169" s="222"/>
      <c r="R169" s="222"/>
      <c r="S169" s="222"/>
      <c r="T169" s="223"/>
      <c r="AT169" s="224" t="s">
        <v>157</v>
      </c>
      <c r="AU169" s="224" t="s">
        <v>89</v>
      </c>
      <c r="AV169" s="13" t="s">
        <v>89</v>
      </c>
      <c r="AW169" s="13" t="s">
        <v>36</v>
      </c>
      <c r="AX169" s="13" t="s">
        <v>87</v>
      </c>
      <c r="AY169" s="224" t="s">
        <v>136</v>
      </c>
    </row>
    <row r="170" spans="1:65" s="2" customFormat="1" ht="16.5" customHeight="1">
      <c r="A170" s="32"/>
      <c r="B170" s="33"/>
      <c r="C170" s="197" t="s">
        <v>227</v>
      </c>
      <c r="D170" s="197" t="s">
        <v>138</v>
      </c>
      <c r="E170" s="198" t="s">
        <v>228</v>
      </c>
      <c r="F170" s="199" t="s">
        <v>229</v>
      </c>
      <c r="G170" s="200" t="s">
        <v>213</v>
      </c>
      <c r="H170" s="201">
        <v>1235</v>
      </c>
      <c r="I170" s="202"/>
      <c r="J170" s="203">
        <f>ROUND(I170*H170,2)</f>
        <v>0</v>
      </c>
      <c r="K170" s="199" t="s">
        <v>154</v>
      </c>
      <c r="L170" s="37"/>
      <c r="M170" s="204" t="s">
        <v>1</v>
      </c>
      <c r="N170" s="205" t="s">
        <v>44</v>
      </c>
      <c r="O170" s="69"/>
      <c r="P170" s="206">
        <f>O170*H170</f>
        <v>0</v>
      </c>
      <c r="Q170" s="206">
        <v>2.6900000000000001E-3</v>
      </c>
      <c r="R170" s="206">
        <f>Q170*H170</f>
        <v>3.3221500000000002</v>
      </c>
      <c r="S170" s="206">
        <v>0</v>
      </c>
      <c r="T170" s="207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208" t="s">
        <v>142</v>
      </c>
      <c r="AT170" s="208" t="s">
        <v>138</v>
      </c>
      <c r="AU170" s="208" t="s">
        <v>89</v>
      </c>
      <c r="AY170" s="15" t="s">
        <v>136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5" t="s">
        <v>87</v>
      </c>
      <c r="BK170" s="209">
        <f>ROUND(I170*H170,2)</f>
        <v>0</v>
      </c>
      <c r="BL170" s="15" t="s">
        <v>142</v>
      </c>
      <c r="BM170" s="208" t="s">
        <v>230</v>
      </c>
    </row>
    <row r="171" spans="1:65" s="13" customFormat="1" ht="11.25">
      <c r="B171" s="214"/>
      <c r="C171" s="215"/>
      <c r="D171" s="210" t="s">
        <v>157</v>
      </c>
      <c r="E171" s="216" t="s">
        <v>1</v>
      </c>
      <c r="F171" s="217" t="s">
        <v>231</v>
      </c>
      <c r="G171" s="215"/>
      <c r="H171" s="218">
        <v>1235</v>
      </c>
      <c r="I171" s="219"/>
      <c r="J171" s="215"/>
      <c r="K171" s="215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157</v>
      </c>
      <c r="AU171" s="224" t="s">
        <v>89</v>
      </c>
      <c r="AV171" s="13" t="s">
        <v>89</v>
      </c>
      <c r="AW171" s="13" t="s">
        <v>36</v>
      </c>
      <c r="AX171" s="13" t="s">
        <v>87</v>
      </c>
      <c r="AY171" s="224" t="s">
        <v>136</v>
      </c>
    </row>
    <row r="172" spans="1:65" s="2" customFormat="1" ht="16.5" customHeight="1">
      <c r="A172" s="32"/>
      <c r="B172" s="33"/>
      <c r="C172" s="197" t="s">
        <v>232</v>
      </c>
      <c r="D172" s="197" t="s">
        <v>138</v>
      </c>
      <c r="E172" s="198" t="s">
        <v>233</v>
      </c>
      <c r="F172" s="199" t="s">
        <v>234</v>
      </c>
      <c r="G172" s="200" t="s">
        <v>213</v>
      </c>
      <c r="H172" s="201">
        <v>1235</v>
      </c>
      <c r="I172" s="202"/>
      <c r="J172" s="203">
        <f>ROUND(I172*H172,2)</f>
        <v>0</v>
      </c>
      <c r="K172" s="199" t="s">
        <v>154</v>
      </c>
      <c r="L172" s="37"/>
      <c r="M172" s="204" t="s">
        <v>1</v>
      </c>
      <c r="N172" s="205" t="s">
        <v>44</v>
      </c>
      <c r="O172" s="69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208" t="s">
        <v>142</v>
      </c>
      <c r="AT172" s="208" t="s">
        <v>138</v>
      </c>
      <c r="AU172" s="208" t="s">
        <v>89</v>
      </c>
      <c r="AY172" s="15" t="s">
        <v>136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5" t="s">
        <v>87</v>
      </c>
      <c r="BK172" s="209">
        <f>ROUND(I172*H172,2)</f>
        <v>0</v>
      </c>
      <c r="BL172" s="15" t="s">
        <v>142</v>
      </c>
      <c r="BM172" s="208" t="s">
        <v>235</v>
      </c>
    </row>
    <row r="173" spans="1:65" s="13" customFormat="1" ht="11.25">
      <c r="B173" s="214"/>
      <c r="C173" s="215"/>
      <c r="D173" s="210" t="s">
        <v>157</v>
      </c>
      <c r="E173" s="216" t="s">
        <v>1</v>
      </c>
      <c r="F173" s="217" t="s">
        <v>231</v>
      </c>
      <c r="G173" s="215"/>
      <c r="H173" s="218">
        <v>1235</v>
      </c>
      <c r="I173" s="219"/>
      <c r="J173" s="215"/>
      <c r="K173" s="215"/>
      <c r="L173" s="220"/>
      <c r="M173" s="221"/>
      <c r="N173" s="222"/>
      <c r="O173" s="222"/>
      <c r="P173" s="222"/>
      <c r="Q173" s="222"/>
      <c r="R173" s="222"/>
      <c r="S173" s="222"/>
      <c r="T173" s="223"/>
      <c r="AT173" s="224" t="s">
        <v>157</v>
      </c>
      <c r="AU173" s="224" t="s">
        <v>89</v>
      </c>
      <c r="AV173" s="13" t="s">
        <v>89</v>
      </c>
      <c r="AW173" s="13" t="s">
        <v>36</v>
      </c>
      <c r="AX173" s="13" t="s">
        <v>87</v>
      </c>
      <c r="AY173" s="224" t="s">
        <v>136</v>
      </c>
    </row>
    <row r="174" spans="1:65" s="2" customFormat="1" ht="24.2" customHeight="1">
      <c r="A174" s="32"/>
      <c r="B174" s="33"/>
      <c r="C174" s="197" t="s">
        <v>236</v>
      </c>
      <c r="D174" s="197" t="s">
        <v>138</v>
      </c>
      <c r="E174" s="198" t="s">
        <v>237</v>
      </c>
      <c r="F174" s="199" t="s">
        <v>238</v>
      </c>
      <c r="G174" s="200" t="s">
        <v>166</v>
      </c>
      <c r="H174" s="201">
        <v>373</v>
      </c>
      <c r="I174" s="202"/>
      <c r="J174" s="203">
        <f>ROUND(I174*H174,2)</f>
        <v>0</v>
      </c>
      <c r="K174" s="199" t="s">
        <v>154</v>
      </c>
      <c r="L174" s="37"/>
      <c r="M174" s="204" t="s">
        <v>1</v>
      </c>
      <c r="N174" s="205" t="s">
        <v>44</v>
      </c>
      <c r="O174" s="69"/>
      <c r="P174" s="206">
        <f>O174*H174</f>
        <v>0</v>
      </c>
      <c r="Q174" s="206">
        <v>2.5018699999999998</v>
      </c>
      <c r="R174" s="206">
        <f>Q174*H174</f>
        <v>933.19750999999997</v>
      </c>
      <c r="S174" s="206">
        <v>0</v>
      </c>
      <c r="T174" s="207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08" t="s">
        <v>142</v>
      </c>
      <c r="AT174" s="208" t="s">
        <v>138</v>
      </c>
      <c r="AU174" s="208" t="s">
        <v>89</v>
      </c>
      <c r="AY174" s="15" t="s">
        <v>136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5" t="s">
        <v>87</v>
      </c>
      <c r="BK174" s="209">
        <f>ROUND(I174*H174,2)</f>
        <v>0</v>
      </c>
      <c r="BL174" s="15" t="s">
        <v>142</v>
      </c>
      <c r="BM174" s="208" t="s">
        <v>239</v>
      </c>
    </row>
    <row r="175" spans="1:65" s="2" customFormat="1" ht="19.5">
      <c r="A175" s="32"/>
      <c r="B175" s="33"/>
      <c r="C175" s="34"/>
      <c r="D175" s="210" t="s">
        <v>144</v>
      </c>
      <c r="E175" s="34"/>
      <c r="F175" s="211" t="s">
        <v>240</v>
      </c>
      <c r="G175" s="34"/>
      <c r="H175" s="34"/>
      <c r="I175" s="165"/>
      <c r="J175" s="34"/>
      <c r="K175" s="34"/>
      <c r="L175" s="37"/>
      <c r="M175" s="212"/>
      <c r="N175" s="213"/>
      <c r="O175" s="69"/>
      <c r="P175" s="69"/>
      <c r="Q175" s="69"/>
      <c r="R175" s="69"/>
      <c r="S175" s="69"/>
      <c r="T175" s="70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144</v>
      </c>
      <c r="AU175" s="15" t="s">
        <v>89</v>
      </c>
    </row>
    <row r="176" spans="1:65" s="13" customFormat="1" ht="11.25">
      <c r="B176" s="214"/>
      <c r="C176" s="215"/>
      <c r="D176" s="210" t="s">
        <v>157</v>
      </c>
      <c r="E176" s="216" t="s">
        <v>1</v>
      </c>
      <c r="F176" s="217" t="s">
        <v>241</v>
      </c>
      <c r="G176" s="215"/>
      <c r="H176" s="218">
        <v>373</v>
      </c>
      <c r="I176" s="219"/>
      <c r="J176" s="215"/>
      <c r="K176" s="215"/>
      <c r="L176" s="220"/>
      <c r="M176" s="221"/>
      <c r="N176" s="222"/>
      <c r="O176" s="222"/>
      <c r="P176" s="222"/>
      <c r="Q176" s="222"/>
      <c r="R176" s="222"/>
      <c r="S176" s="222"/>
      <c r="T176" s="223"/>
      <c r="AT176" s="224" t="s">
        <v>157</v>
      </c>
      <c r="AU176" s="224" t="s">
        <v>89</v>
      </c>
      <c r="AV176" s="13" t="s">
        <v>89</v>
      </c>
      <c r="AW176" s="13" t="s">
        <v>36</v>
      </c>
      <c r="AX176" s="13" t="s">
        <v>87</v>
      </c>
      <c r="AY176" s="224" t="s">
        <v>136</v>
      </c>
    </row>
    <row r="177" spans="1:65" s="2" customFormat="1" ht="21.75" customHeight="1">
      <c r="A177" s="32"/>
      <c r="B177" s="33"/>
      <c r="C177" s="197" t="s">
        <v>242</v>
      </c>
      <c r="D177" s="197" t="s">
        <v>138</v>
      </c>
      <c r="E177" s="198" t="s">
        <v>243</v>
      </c>
      <c r="F177" s="199" t="s">
        <v>244</v>
      </c>
      <c r="G177" s="200" t="s">
        <v>191</v>
      </c>
      <c r="H177" s="201">
        <v>67.14</v>
      </c>
      <c r="I177" s="202"/>
      <c r="J177" s="203">
        <f>ROUND(I177*H177,2)</f>
        <v>0</v>
      </c>
      <c r="K177" s="199" t="s">
        <v>154</v>
      </c>
      <c r="L177" s="37"/>
      <c r="M177" s="204" t="s">
        <v>1</v>
      </c>
      <c r="N177" s="205" t="s">
        <v>44</v>
      </c>
      <c r="O177" s="69"/>
      <c r="P177" s="206">
        <f>O177*H177</f>
        <v>0</v>
      </c>
      <c r="Q177" s="206">
        <v>1.0606199999999999</v>
      </c>
      <c r="R177" s="206">
        <f>Q177*H177</f>
        <v>71.210026799999994</v>
      </c>
      <c r="S177" s="206">
        <v>0</v>
      </c>
      <c r="T177" s="207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08" t="s">
        <v>142</v>
      </c>
      <c r="AT177" s="208" t="s">
        <v>138</v>
      </c>
      <c r="AU177" s="208" t="s">
        <v>89</v>
      </c>
      <c r="AY177" s="15" t="s">
        <v>136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5" t="s">
        <v>87</v>
      </c>
      <c r="BK177" s="209">
        <f>ROUND(I177*H177,2)</f>
        <v>0</v>
      </c>
      <c r="BL177" s="15" t="s">
        <v>142</v>
      </c>
      <c r="BM177" s="208" t="s">
        <v>245</v>
      </c>
    </row>
    <row r="178" spans="1:65" s="2" customFormat="1" ht="19.5">
      <c r="A178" s="32"/>
      <c r="B178" s="33"/>
      <c r="C178" s="34"/>
      <c r="D178" s="210" t="s">
        <v>144</v>
      </c>
      <c r="E178" s="34"/>
      <c r="F178" s="211" t="s">
        <v>246</v>
      </c>
      <c r="G178" s="34"/>
      <c r="H178" s="34"/>
      <c r="I178" s="165"/>
      <c r="J178" s="34"/>
      <c r="K178" s="34"/>
      <c r="L178" s="37"/>
      <c r="M178" s="212"/>
      <c r="N178" s="213"/>
      <c r="O178" s="69"/>
      <c r="P178" s="69"/>
      <c r="Q178" s="69"/>
      <c r="R178" s="69"/>
      <c r="S178" s="69"/>
      <c r="T178" s="70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5" t="s">
        <v>144</v>
      </c>
      <c r="AU178" s="15" t="s">
        <v>89</v>
      </c>
    </row>
    <row r="179" spans="1:65" s="12" customFormat="1" ht="22.9" customHeight="1">
      <c r="B179" s="181"/>
      <c r="C179" s="182"/>
      <c r="D179" s="183" t="s">
        <v>78</v>
      </c>
      <c r="E179" s="195" t="s">
        <v>142</v>
      </c>
      <c r="F179" s="195" t="s">
        <v>247</v>
      </c>
      <c r="G179" s="182"/>
      <c r="H179" s="182"/>
      <c r="I179" s="185"/>
      <c r="J179" s="196">
        <f>BK179</f>
        <v>0</v>
      </c>
      <c r="K179" s="182"/>
      <c r="L179" s="187"/>
      <c r="M179" s="188"/>
      <c r="N179" s="189"/>
      <c r="O179" s="189"/>
      <c r="P179" s="190">
        <f>SUM(P180:P217)</f>
        <v>0</v>
      </c>
      <c r="Q179" s="189"/>
      <c r="R179" s="190">
        <f>SUM(R180:R217)</f>
        <v>0</v>
      </c>
      <c r="S179" s="189"/>
      <c r="T179" s="191">
        <f>SUM(T180:T217)</f>
        <v>0</v>
      </c>
      <c r="AR179" s="192" t="s">
        <v>87</v>
      </c>
      <c r="AT179" s="193" t="s">
        <v>78</v>
      </c>
      <c r="AU179" s="193" t="s">
        <v>87</v>
      </c>
      <c r="AY179" s="192" t="s">
        <v>136</v>
      </c>
      <c r="BK179" s="194">
        <f>SUM(BK180:BK217)</f>
        <v>0</v>
      </c>
    </row>
    <row r="180" spans="1:65" s="2" customFormat="1" ht="24.2" customHeight="1">
      <c r="A180" s="32"/>
      <c r="B180" s="33"/>
      <c r="C180" s="197" t="s">
        <v>7</v>
      </c>
      <c r="D180" s="197" t="s">
        <v>138</v>
      </c>
      <c r="E180" s="198" t="s">
        <v>248</v>
      </c>
      <c r="F180" s="199" t="s">
        <v>249</v>
      </c>
      <c r="G180" s="200" t="s">
        <v>250</v>
      </c>
      <c r="H180" s="201">
        <v>121</v>
      </c>
      <c r="I180" s="202"/>
      <c r="J180" s="203">
        <f>ROUND(I180*H180,2)</f>
        <v>0</v>
      </c>
      <c r="K180" s="199" t="s">
        <v>1</v>
      </c>
      <c r="L180" s="37"/>
      <c r="M180" s="204" t="s">
        <v>1</v>
      </c>
      <c r="N180" s="205" t="s">
        <v>44</v>
      </c>
      <c r="O180" s="69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08" t="s">
        <v>142</v>
      </c>
      <c r="AT180" s="208" t="s">
        <v>138</v>
      </c>
      <c r="AU180" s="208" t="s">
        <v>89</v>
      </c>
      <c r="AY180" s="15" t="s">
        <v>136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5" t="s">
        <v>87</v>
      </c>
      <c r="BK180" s="209">
        <f>ROUND(I180*H180,2)</f>
        <v>0</v>
      </c>
      <c r="BL180" s="15" t="s">
        <v>142</v>
      </c>
      <c r="BM180" s="208" t="s">
        <v>251</v>
      </c>
    </row>
    <row r="181" spans="1:65" s="2" customFormat="1" ht="16.5" customHeight="1">
      <c r="A181" s="32"/>
      <c r="B181" s="33"/>
      <c r="C181" s="225" t="s">
        <v>252</v>
      </c>
      <c r="D181" s="225" t="s">
        <v>205</v>
      </c>
      <c r="E181" s="226" t="s">
        <v>253</v>
      </c>
      <c r="F181" s="227" t="s">
        <v>254</v>
      </c>
      <c r="G181" s="228" t="s">
        <v>250</v>
      </c>
      <c r="H181" s="229">
        <v>13</v>
      </c>
      <c r="I181" s="230"/>
      <c r="J181" s="231">
        <f>ROUND(I181*H181,2)</f>
        <v>0</v>
      </c>
      <c r="K181" s="227" t="s">
        <v>1</v>
      </c>
      <c r="L181" s="232"/>
      <c r="M181" s="233" t="s">
        <v>1</v>
      </c>
      <c r="N181" s="234" t="s">
        <v>44</v>
      </c>
      <c r="O181" s="69"/>
      <c r="P181" s="206">
        <f>O181*H181</f>
        <v>0</v>
      </c>
      <c r="Q181" s="206">
        <v>0</v>
      </c>
      <c r="R181" s="206">
        <f>Q181*H181</f>
        <v>0</v>
      </c>
      <c r="S181" s="206">
        <v>0</v>
      </c>
      <c r="T181" s="207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08" t="s">
        <v>179</v>
      </c>
      <c r="AT181" s="208" t="s">
        <v>205</v>
      </c>
      <c r="AU181" s="208" t="s">
        <v>89</v>
      </c>
      <c r="AY181" s="15" t="s">
        <v>136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5" t="s">
        <v>87</v>
      </c>
      <c r="BK181" s="209">
        <f>ROUND(I181*H181,2)</f>
        <v>0</v>
      </c>
      <c r="BL181" s="15" t="s">
        <v>142</v>
      </c>
      <c r="BM181" s="208" t="s">
        <v>255</v>
      </c>
    </row>
    <row r="182" spans="1:65" s="2" customFormat="1" ht="19.5">
      <c r="A182" s="32"/>
      <c r="B182" s="33"/>
      <c r="C182" s="34"/>
      <c r="D182" s="210" t="s">
        <v>144</v>
      </c>
      <c r="E182" s="34"/>
      <c r="F182" s="211" t="s">
        <v>256</v>
      </c>
      <c r="G182" s="34"/>
      <c r="H182" s="34"/>
      <c r="I182" s="165"/>
      <c r="J182" s="34"/>
      <c r="K182" s="34"/>
      <c r="L182" s="37"/>
      <c r="M182" s="212"/>
      <c r="N182" s="213"/>
      <c r="O182" s="69"/>
      <c r="P182" s="69"/>
      <c r="Q182" s="69"/>
      <c r="R182" s="69"/>
      <c r="S182" s="69"/>
      <c r="T182" s="70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5" t="s">
        <v>144</v>
      </c>
      <c r="AU182" s="15" t="s">
        <v>89</v>
      </c>
    </row>
    <row r="183" spans="1:65" s="2" customFormat="1" ht="16.5" customHeight="1">
      <c r="A183" s="32"/>
      <c r="B183" s="33"/>
      <c r="C183" s="225" t="s">
        <v>257</v>
      </c>
      <c r="D183" s="225" t="s">
        <v>205</v>
      </c>
      <c r="E183" s="226" t="s">
        <v>258</v>
      </c>
      <c r="F183" s="227" t="s">
        <v>259</v>
      </c>
      <c r="G183" s="228" t="s">
        <v>250</v>
      </c>
      <c r="H183" s="229">
        <v>4</v>
      </c>
      <c r="I183" s="230"/>
      <c r="J183" s="231">
        <f>ROUND(I183*H183,2)</f>
        <v>0</v>
      </c>
      <c r="K183" s="227" t="s">
        <v>1</v>
      </c>
      <c r="L183" s="232"/>
      <c r="M183" s="233" t="s">
        <v>1</v>
      </c>
      <c r="N183" s="234" t="s">
        <v>44</v>
      </c>
      <c r="O183" s="69"/>
      <c r="P183" s="206">
        <f>O183*H183</f>
        <v>0</v>
      </c>
      <c r="Q183" s="206">
        <v>0</v>
      </c>
      <c r="R183" s="206">
        <f>Q183*H183</f>
        <v>0</v>
      </c>
      <c r="S183" s="206">
        <v>0</v>
      </c>
      <c r="T183" s="207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08" t="s">
        <v>179</v>
      </c>
      <c r="AT183" s="208" t="s">
        <v>205</v>
      </c>
      <c r="AU183" s="208" t="s">
        <v>89</v>
      </c>
      <c r="AY183" s="15" t="s">
        <v>136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15" t="s">
        <v>87</v>
      </c>
      <c r="BK183" s="209">
        <f>ROUND(I183*H183,2)</f>
        <v>0</v>
      </c>
      <c r="BL183" s="15" t="s">
        <v>142</v>
      </c>
      <c r="BM183" s="208" t="s">
        <v>260</v>
      </c>
    </row>
    <row r="184" spans="1:65" s="2" customFormat="1" ht="19.5">
      <c r="A184" s="32"/>
      <c r="B184" s="33"/>
      <c r="C184" s="34"/>
      <c r="D184" s="210" t="s">
        <v>144</v>
      </c>
      <c r="E184" s="34"/>
      <c r="F184" s="211" t="s">
        <v>261</v>
      </c>
      <c r="G184" s="34"/>
      <c r="H184" s="34"/>
      <c r="I184" s="165"/>
      <c r="J184" s="34"/>
      <c r="K184" s="34"/>
      <c r="L184" s="37"/>
      <c r="M184" s="212"/>
      <c r="N184" s="213"/>
      <c r="O184" s="69"/>
      <c r="P184" s="69"/>
      <c r="Q184" s="69"/>
      <c r="R184" s="69"/>
      <c r="S184" s="69"/>
      <c r="T184" s="70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5" t="s">
        <v>144</v>
      </c>
      <c r="AU184" s="15" t="s">
        <v>89</v>
      </c>
    </row>
    <row r="185" spans="1:65" s="2" customFormat="1" ht="16.5" customHeight="1">
      <c r="A185" s="32"/>
      <c r="B185" s="33"/>
      <c r="C185" s="225" t="s">
        <v>262</v>
      </c>
      <c r="D185" s="225" t="s">
        <v>205</v>
      </c>
      <c r="E185" s="226" t="s">
        <v>263</v>
      </c>
      <c r="F185" s="227" t="s">
        <v>264</v>
      </c>
      <c r="G185" s="228" t="s">
        <v>250</v>
      </c>
      <c r="H185" s="229">
        <v>2</v>
      </c>
      <c r="I185" s="230"/>
      <c r="J185" s="231">
        <f>ROUND(I185*H185,2)</f>
        <v>0</v>
      </c>
      <c r="K185" s="227" t="s">
        <v>1</v>
      </c>
      <c r="L185" s="232"/>
      <c r="M185" s="233" t="s">
        <v>1</v>
      </c>
      <c r="N185" s="234" t="s">
        <v>44</v>
      </c>
      <c r="O185" s="69"/>
      <c r="P185" s="206">
        <f>O185*H185</f>
        <v>0</v>
      </c>
      <c r="Q185" s="206">
        <v>0</v>
      </c>
      <c r="R185" s="206">
        <f>Q185*H185</f>
        <v>0</v>
      </c>
      <c r="S185" s="206">
        <v>0</v>
      </c>
      <c r="T185" s="207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08" t="s">
        <v>179</v>
      </c>
      <c r="AT185" s="208" t="s">
        <v>205</v>
      </c>
      <c r="AU185" s="208" t="s">
        <v>89</v>
      </c>
      <c r="AY185" s="15" t="s">
        <v>136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5" t="s">
        <v>87</v>
      </c>
      <c r="BK185" s="209">
        <f>ROUND(I185*H185,2)</f>
        <v>0</v>
      </c>
      <c r="BL185" s="15" t="s">
        <v>142</v>
      </c>
      <c r="BM185" s="208" t="s">
        <v>265</v>
      </c>
    </row>
    <row r="186" spans="1:65" s="2" customFormat="1" ht="19.5">
      <c r="A186" s="32"/>
      <c r="B186" s="33"/>
      <c r="C186" s="34"/>
      <c r="D186" s="210" t="s">
        <v>144</v>
      </c>
      <c r="E186" s="34"/>
      <c r="F186" s="211" t="s">
        <v>266</v>
      </c>
      <c r="G186" s="34"/>
      <c r="H186" s="34"/>
      <c r="I186" s="165"/>
      <c r="J186" s="34"/>
      <c r="K186" s="34"/>
      <c r="L186" s="37"/>
      <c r="M186" s="212"/>
      <c r="N186" s="213"/>
      <c r="O186" s="69"/>
      <c r="P186" s="69"/>
      <c r="Q186" s="69"/>
      <c r="R186" s="69"/>
      <c r="S186" s="69"/>
      <c r="T186" s="70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5" t="s">
        <v>144</v>
      </c>
      <c r="AU186" s="15" t="s">
        <v>89</v>
      </c>
    </row>
    <row r="187" spans="1:65" s="2" customFormat="1" ht="16.5" customHeight="1">
      <c r="A187" s="32"/>
      <c r="B187" s="33"/>
      <c r="C187" s="225" t="s">
        <v>267</v>
      </c>
      <c r="D187" s="225" t="s">
        <v>205</v>
      </c>
      <c r="E187" s="226" t="s">
        <v>268</v>
      </c>
      <c r="F187" s="227" t="s">
        <v>269</v>
      </c>
      <c r="G187" s="228" t="s">
        <v>250</v>
      </c>
      <c r="H187" s="229">
        <v>4</v>
      </c>
      <c r="I187" s="230"/>
      <c r="J187" s="231">
        <f>ROUND(I187*H187,2)</f>
        <v>0</v>
      </c>
      <c r="K187" s="227" t="s">
        <v>1</v>
      </c>
      <c r="L187" s="232"/>
      <c r="M187" s="233" t="s">
        <v>1</v>
      </c>
      <c r="N187" s="234" t="s">
        <v>44</v>
      </c>
      <c r="O187" s="69"/>
      <c r="P187" s="206">
        <f>O187*H187</f>
        <v>0</v>
      </c>
      <c r="Q187" s="206">
        <v>0</v>
      </c>
      <c r="R187" s="206">
        <f>Q187*H187</f>
        <v>0</v>
      </c>
      <c r="S187" s="206">
        <v>0</v>
      </c>
      <c r="T187" s="207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08" t="s">
        <v>179</v>
      </c>
      <c r="AT187" s="208" t="s">
        <v>205</v>
      </c>
      <c r="AU187" s="208" t="s">
        <v>89</v>
      </c>
      <c r="AY187" s="15" t="s">
        <v>136</v>
      </c>
      <c r="BE187" s="209">
        <f>IF(N187="základní",J187,0)</f>
        <v>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15" t="s">
        <v>87</v>
      </c>
      <c r="BK187" s="209">
        <f>ROUND(I187*H187,2)</f>
        <v>0</v>
      </c>
      <c r="BL187" s="15" t="s">
        <v>142</v>
      </c>
      <c r="BM187" s="208" t="s">
        <v>270</v>
      </c>
    </row>
    <row r="188" spans="1:65" s="2" customFormat="1" ht="19.5">
      <c r="A188" s="32"/>
      <c r="B188" s="33"/>
      <c r="C188" s="34"/>
      <c r="D188" s="210" t="s">
        <v>144</v>
      </c>
      <c r="E188" s="34"/>
      <c r="F188" s="211" t="s">
        <v>271</v>
      </c>
      <c r="G188" s="34"/>
      <c r="H188" s="34"/>
      <c r="I188" s="165"/>
      <c r="J188" s="34"/>
      <c r="K188" s="34"/>
      <c r="L188" s="37"/>
      <c r="M188" s="212"/>
      <c r="N188" s="213"/>
      <c r="O188" s="69"/>
      <c r="P188" s="69"/>
      <c r="Q188" s="69"/>
      <c r="R188" s="69"/>
      <c r="S188" s="69"/>
      <c r="T188" s="70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5" t="s">
        <v>144</v>
      </c>
      <c r="AU188" s="15" t="s">
        <v>89</v>
      </c>
    </row>
    <row r="189" spans="1:65" s="2" customFormat="1" ht="16.5" customHeight="1">
      <c r="A189" s="32"/>
      <c r="B189" s="33"/>
      <c r="C189" s="225" t="s">
        <v>272</v>
      </c>
      <c r="D189" s="225" t="s">
        <v>205</v>
      </c>
      <c r="E189" s="226" t="s">
        <v>273</v>
      </c>
      <c r="F189" s="227" t="s">
        <v>274</v>
      </c>
      <c r="G189" s="228" t="s">
        <v>250</v>
      </c>
      <c r="H189" s="229">
        <v>4</v>
      </c>
      <c r="I189" s="230"/>
      <c r="J189" s="231">
        <f>ROUND(I189*H189,2)</f>
        <v>0</v>
      </c>
      <c r="K189" s="227" t="s">
        <v>1</v>
      </c>
      <c r="L189" s="232"/>
      <c r="M189" s="233" t="s">
        <v>1</v>
      </c>
      <c r="N189" s="234" t="s">
        <v>44</v>
      </c>
      <c r="O189" s="69"/>
      <c r="P189" s="206">
        <f>O189*H189</f>
        <v>0</v>
      </c>
      <c r="Q189" s="206">
        <v>0</v>
      </c>
      <c r="R189" s="206">
        <f>Q189*H189</f>
        <v>0</v>
      </c>
      <c r="S189" s="206">
        <v>0</v>
      </c>
      <c r="T189" s="207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08" t="s">
        <v>179</v>
      </c>
      <c r="AT189" s="208" t="s">
        <v>205</v>
      </c>
      <c r="AU189" s="208" t="s">
        <v>89</v>
      </c>
      <c r="AY189" s="15" t="s">
        <v>136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5" t="s">
        <v>87</v>
      </c>
      <c r="BK189" s="209">
        <f>ROUND(I189*H189,2)</f>
        <v>0</v>
      </c>
      <c r="BL189" s="15" t="s">
        <v>142</v>
      </c>
      <c r="BM189" s="208" t="s">
        <v>275</v>
      </c>
    </row>
    <row r="190" spans="1:65" s="2" customFormat="1" ht="19.5">
      <c r="A190" s="32"/>
      <c r="B190" s="33"/>
      <c r="C190" s="34"/>
      <c r="D190" s="210" t="s">
        <v>144</v>
      </c>
      <c r="E190" s="34"/>
      <c r="F190" s="211" t="s">
        <v>276</v>
      </c>
      <c r="G190" s="34"/>
      <c r="H190" s="34"/>
      <c r="I190" s="165"/>
      <c r="J190" s="34"/>
      <c r="K190" s="34"/>
      <c r="L190" s="37"/>
      <c r="M190" s="212"/>
      <c r="N190" s="213"/>
      <c r="O190" s="69"/>
      <c r="P190" s="69"/>
      <c r="Q190" s="69"/>
      <c r="R190" s="69"/>
      <c r="S190" s="69"/>
      <c r="T190" s="70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5" t="s">
        <v>144</v>
      </c>
      <c r="AU190" s="15" t="s">
        <v>89</v>
      </c>
    </row>
    <row r="191" spans="1:65" s="2" customFormat="1" ht="16.5" customHeight="1">
      <c r="A191" s="32"/>
      <c r="B191" s="33"/>
      <c r="C191" s="225" t="s">
        <v>277</v>
      </c>
      <c r="D191" s="225" t="s">
        <v>205</v>
      </c>
      <c r="E191" s="226" t="s">
        <v>278</v>
      </c>
      <c r="F191" s="227" t="s">
        <v>279</v>
      </c>
      <c r="G191" s="228" t="s">
        <v>250</v>
      </c>
      <c r="H191" s="229">
        <v>2</v>
      </c>
      <c r="I191" s="230"/>
      <c r="J191" s="231">
        <f>ROUND(I191*H191,2)</f>
        <v>0</v>
      </c>
      <c r="K191" s="227" t="s">
        <v>1</v>
      </c>
      <c r="L191" s="232"/>
      <c r="M191" s="233" t="s">
        <v>1</v>
      </c>
      <c r="N191" s="234" t="s">
        <v>44</v>
      </c>
      <c r="O191" s="69"/>
      <c r="P191" s="206">
        <f>O191*H191</f>
        <v>0</v>
      </c>
      <c r="Q191" s="206">
        <v>0</v>
      </c>
      <c r="R191" s="206">
        <f>Q191*H191</f>
        <v>0</v>
      </c>
      <c r="S191" s="206">
        <v>0</v>
      </c>
      <c r="T191" s="207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208" t="s">
        <v>179</v>
      </c>
      <c r="AT191" s="208" t="s">
        <v>205</v>
      </c>
      <c r="AU191" s="208" t="s">
        <v>89</v>
      </c>
      <c r="AY191" s="15" t="s">
        <v>136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15" t="s">
        <v>87</v>
      </c>
      <c r="BK191" s="209">
        <f>ROUND(I191*H191,2)</f>
        <v>0</v>
      </c>
      <c r="BL191" s="15" t="s">
        <v>142</v>
      </c>
      <c r="BM191" s="208" t="s">
        <v>280</v>
      </c>
    </row>
    <row r="192" spans="1:65" s="2" customFormat="1" ht="19.5">
      <c r="A192" s="32"/>
      <c r="B192" s="33"/>
      <c r="C192" s="34"/>
      <c r="D192" s="210" t="s">
        <v>144</v>
      </c>
      <c r="E192" s="34"/>
      <c r="F192" s="211" t="s">
        <v>281</v>
      </c>
      <c r="G192" s="34"/>
      <c r="H192" s="34"/>
      <c r="I192" s="165"/>
      <c r="J192" s="34"/>
      <c r="K192" s="34"/>
      <c r="L192" s="37"/>
      <c r="M192" s="212"/>
      <c r="N192" s="213"/>
      <c r="O192" s="69"/>
      <c r="P192" s="69"/>
      <c r="Q192" s="69"/>
      <c r="R192" s="69"/>
      <c r="S192" s="69"/>
      <c r="T192" s="70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5" t="s">
        <v>144</v>
      </c>
      <c r="AU192" s="15" t="s">
        <v>89</v>
      </c>
    </row>
    <row r="193" spans="1:65" s="2" customFormat="1" ht="16.5" customHeight="1">
      <c r="A193" s="32"/>
      <c r="B193" s="33"/>
      <c r="C193" s="225" t="s">
        <v>282</v>
      </c>
      <c r="D193" s="225" t="s">
        <v>205</v>
      </c>
      <c r="E193" s="226" t="s">
        <v>283</v>
      </c>
      <c r="F193" s="227" t="s">
        <v>284</v>
      </c>
      <c r="G193" s="228" t="s">
        <v>250</v>
      </c>
      <c r="H193" s="229">
        <v>4</v>
      </c>
      <c r="I193" s="230"/>
      <c r="J193" s="231">
        <f>ROUND(I193*H193,2)</f>
        <v>0</v>
      </c>
      <c r="K193" s="227" t="s">
        <v>1</v>
      </c>
      <c r="L193" s="232"/>
      <c r="M193" s="233" t="s">
        <v>1</v>
      </c>
      <c r="N193" s="234" t="s">
        <v>44</v>
      </c>
      <c r="O193" s="69"/>
      <c r="P193" s="206">
        <f>O193*H193</f>
        <v>0</v>
      </c>
      <c r="Q193" s="206">
        <v>0</v>
      </c>
      <c r="R193" s="206">
        <f>Q193*H193</f>
        <v>0</v>
      </c>
      <c r="S193" s="206">
        <v>0</v>
      </c>
      <c r="T193" s="207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08" t="s">
        <v>179</v>
      </c>
      <c r="AT193" s="208" t="s">
        <v>205</v>
      </c>
      <c r="AU193" s="208" t="s">
        <v>89</v>
      </c>
      <c r="AY193" s="15" t="s">
        <v>136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15" t="s">
        <v>87</v>
      </c>
      <c r="BK193" s="209">
        <f>ROUND(I193*H193,2)</f>
        <v>0</v>
      </c>
      <c r="BL193" s="15" t="s">
        <v>142</v>
      </c>
      <c r="BM193" s="208" t="s">
        <v>285</v>
      </c>
    </row>
    <row r="194" spans="1:65" s="2" customFormat="1" ht="19.5">
      <c r="A194" s="32"/>
      <c r="B194" s="33"/>
      <c r="C194" s="34"/>
      <c r="D194" s="210" t="s">
        <v>144</v>
      </c>
      <c r="E194" s="34"/>
      <c r="F194" s="211" t="s">
        <v>286</v>
      </c>
      <c r="G194" s="34"/>
      <c r="H194" s="34"/>
      <c r="I194" s="165"/>
      <c r="J194" s="34"/>
      <c r="K194" s="34"/>
      <c r="L194" s="37"/>
      <c r="M194" s="212"/>
      <c r="N194" s="213"/>
      <c r="O194" s="69"/>
      <c r="P194" s="69"/>
      <c r="Q194" s="69"/>
      <c r="R194" s="69"/>
      <c r="S194" s="69"/>
      <c r="T194" s="70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5" t="s">
        <v>144</v>
      </c>
      <c r="AU194" s="15" t="s">
        <v>89</v>
      </c>
    </row>
    <row r="195" spans="1:65" s="2" customFormat="1" ht="16.5" customHeight="1">
      <c r="A195" s="32"/>
      <c r="B195" s="33"/>
      <c r="C195" s="225" t="s">
        <v>287</v>
      </c>
      <c r="D195" s="225" t="s">
        <v>205</v>
      </c>
      <c r="E195" s="226" t="s">
        <v>288</v>
      </c>
      <c r="F195" s="227" t="s">
        <v>289</v>
      </c>
      <c r="G195" s="228" t="s">
        <v>250</v>
      </c>
      <c r="H195" s="229">
        <v>26</v>
      </c>
      <c r="I195" s="230"/>
      <c r="J195" s="231">
        <f>ROUND(I195*H195,2)</f>
        <v>0</v>
      </c>
      <c r="K195" s="227" t="s">
        <v>1</v>
      </c>
      <c r="L195" s="232"/>
      <c r="M195" s="233" t="s">
        <v>1</v>
      </c>
      <c r="N195" s="234" t="s">
        <v>44</v>
      </c>
      <c r="O195" s="69"/>
      <c r="P195" s="206">
        <f>O195*H195</f>
        <v>0</v>
      </c>
      <c r="Q195" s="206">
        <v>0</v>
      </c>
      <c r="R195" s="206">
        <f>Q195*H195</f>
        <v>0</v>
      </c>
      <c r="S195" s="206">
        <v>0</v>
      </c>
      <c r="T195" s="207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208" t="s">
        <v>179</v>
      </c>
      <c r="AT195" s="208" t="s">
        <v>205</v>
      </c>
      <c r="AU195" s="208" t="s">
        <v>89</v>
      </c>
      <c r="AY195" s="15" t="s">
        <v>136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5" t="s">
        <v>87</v>
      </c>
      <c r="BK195" s="209">
        <f>ROUND(I195*H195,2)</f>
        <v>0</v>
      </c>
      <c r="BL195" s="15" t="s">
        <v>142</v>
      </c>
      <c r="BM195" s="208" t="s">
        <v>290</v>
      </c>
    </row>
    <row r="196" spans="1:65" s="2" customFormat="1" ht="19.5">
      <c r="A196" s="32"/>
      <c r="B196" s="33"/>
      <c r="C196" s="34"/>
      <c r="D196" s="210" t="s">
        <v>144</v>
      </c>
      <c r="E196" s="34"/>
      <c r="F196" s="211" t="s">
        <v>291</v>
      </c>
      <c r="G196" s="34"/>
      <c r="H196" s="34"/>
      <c r="I196" s="165"/>
      <c r="J196" s="34"/>
      <c r="K196" s="34"/>
      <c r="L196" s="37"/>
      <c r="M196" s="212"/>
      <c r="N196" s="213"/>
      <c r="O196" s="69"/>
      <c r="P196" s="69"/>
      <c r="Q196" s="69"/>
      <c r="R196" s="69"/>
      <c r="S196" s="69"/>
      <c r="T196" s="70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5" t="s">
        <v>144</v>
      </c>
      <c r="AU196" s="15" t="s">
        <v>89</v>
      </c>
    </row>
    <row r="197" spans="1:65" s="2" customFormat="1" ht="16.5" customHeight="1">
      <c r="A197" s="32"/>
      <c r="B197" s="33"/>
      <c r="C197" s="225" t="s">
        <v>292</v>
      </c>
      <c r="D197" s="225" t="s">
        <v>205</v>
      </c>
      <c r="E197" s="226" t="s">
        <v>293</v>
      </c>
      <c r="F197" s="227" t="s">
        <v>294</v>
      </c>
      <c r="G197" s="228" t="s">
        <v>250</v>
      </c>
      <c r="H197" s="229">
        <v>4</v>
      </c>
      <c r="I197" s="230"/>
      <c r="J197" s="231">
        <f>ROUND(I197*H197,2)</f>
        <v>0</v>
      </c>
      <c r="K197" s="227" t="s">
        <v>1</v>
      </c>
      <c r="L197" s="232"/>
      <c r="M197" s="233" t="s">
        <v>1</v>
      </c>
      <c r="N197" s="234" t="s">
        <v>44</v>
      </c>
      <c r="O197" s="69"/>
      <c r="P197" s="206">
        <f>O197*H197</f>
        <v>0</v>
      </c>
      <c r="Q197" s="206">
        <v>0</v>
      </c>
      <c r="R197" s="206">
        <f>Q197*H197</f>
        <v>0</v>
      </c>
      <c r="S197" s="206">
        <v>0</v>
      </c>
      <c r="T197" s="207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208" t="s">
        <v>179</v>
      </c>
      <c r="AT197" s="208" t="s">
        <v>205</v>
      </c>
      <c r="AU197" s="208" t="s">
        <v>89</v>
      </c>
      <c r="AY197" s="15" t="s">
        <v>136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15" t="s">
        <v>87</v>
      </c>
      <c r="BK197" s="209">
        <f>ROUND(I197*H197,2)</f>
        <v>0</v>
      </c>
      <c r="BL197" s="15" t="s">
        <v>142</v>
      </c>
      <c r="BM197" s="208" t="s">
        <v>295</v>
      </c>
    </row>
    <row r="198" spans="1:65" s="2" customFormat="1" ht="19.5">
      <c r="A198" s="32"/>
      <c r="B198" s="33"/>
      <c r="C198" s="34"/>
      <c r="D198" s="210" t="s">
        <v>144</v>
      </c>
      <c r="E198" s="34"/>
      <c r="F198" s="211" t="s">
        <v>296</v>
      </c>
      <c r="G198" s="34"/>
      <c r="H198" s="34"/>
      <c r="I198" s="165"/>
      <c r="J198" s="34"/>
      <c r="K198" s="34"/>
      <c r="L198" s="37"/>
      <c r="M198" s="212"/>
      <c r="N198" s="213"/>
      <c r="O198" s="69"/>
      <c r="P198" s="69"/>
      <c r="Q198" s="69"/>
      <c r="R198" s="69"/>
      <c r="S198" s="69"/>
      <c r="T198" s="70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5" t="s">
        <v>144</v>
      </c>
      <c r="AU198" s="15" t="s">
        <v>89</v>
      </c>
    </row>
    <row r="199" spans="1:65" s="2" customFormat="1" ht="16.5" customHeight="1">
      <c r="A199" s="32"/>
      <c r="B199" s="33"/>
      <c r="C199" s="225" t="s">
        <v>297</v>
      </c>
      <c r="D199" s="225" t="s">
        <v>205</v>
      </c>
      <c r="E199" s="226" t="s">
        <v>298</v>
      </c>
      <c r="F199" s="227" t="s">
        <v>299</v>
      </c>
      <c r="G199" s="228" t="s">
        <v>250</v>
      </c>
      <c r="H199" s="229">
        <v>2</v>
      </c>
      <c r="I199" s="230"/>
      <c r="J199" s="231">
        <f>ROUND(I199*H199,2)</f>
        <v>0</v>
      </c>
      <c r="K199" s="227" t="s">
        <v>1</v>
      </c>
      <c r="L199" s="232"/>
      <c r="M199" s="233" t="s">
        <v>1</v>
      </c>
      <c r="N199" s="234" t="s">
        <v>44</v>
      </c>
      <c r="O199" s="69"/>
      <c r="P199" s="206">
        <f>O199*H199</f>
        <v>0</v>
      </c>
      <c r="Q199" s="206">
        <v>0</v>
      </c>
      <c r="R199" s="206">
        <f>Q199*H199</f>
        <v>0</v>
      </c>
      <c r="S199" s="206">
        <v>0</v>
      </c>
      <c r="T199" s="207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208" t="s">
        <v>179</v>
      </c>
      <c r="AT199" s="208" t="s">
        <v>205</v>
      </c>
      <c r="AU199" s="208" t="s">
        <v>89</v>
      </c>
      <c r="AY199" s="15" t="s">
        <v>136</v>
      </c>
      <c r="BE199" s="209">
        <f>IF(N199="základní",J199,0)</f>
        <v>0</v>
      </c>
      <c r="BF199" s="209">
        <f>IF(N199="snížená",J199,0)</f>
        <v>0</v>
      </c>
      <c r="BG199" s="209">
        <f>IF(N199="zákl. přenesená",J199,0)</f>
        <v>0</v>
      </c>
      <c r="BH199" s="209">
        <f>IF(N199="sníž. přenesená",J199,0)</f>
        <v>0</v>
      </c>
      <c r="BI199" s="209">
        <f>IF(N199="nulová",J199,0)</f>
        <v>0</v>
      </c>
      <c r="BJ199" s="15" t="s">
        <v>87</v>
      </c>
      <c r="BK199" s="209">
        <f>ROUND(I199*H199,2)</f>
        <v>0</v>
      </c>
      <c r="BL199" s="15" t="s">
        <v>142</v>
      </c>
      <c r="BM199" s="208" t="s">
        <v>300</v>
      </c>
    </row>
    <row r="200" spans="1:65" s="2" customFormat="1" ht="19.5">
      <c r="A200" s="32"/>
      <c r="B200" s="33"/>
      <c r="C200" s="34"/>
      <c r="D200" s="210" t="s">
        <v>144</v>
      </c>
      <c r="E200" s="34"/>
      <c r="F200" s="211" t="s">
        <v>301</v>
      </c>
      <c r="G200" s="34"/>
      <c r="H200" s="34"/>
      <c r="I200" s="165"/>
      <c r="J200" s="34"/>
      <c r="K200" s="34"/>
      <c r="L200" s="37"/>
      <c r="M200" s="212"/>
      <c r="N200" s="213"/>
      <c r="O200" s="69"/>
      <c r="P200" s="69"/>
      <c r="Q200" s="69"/>
      <c r="R200" s="69"/>
      <c r="S200" s="69"/>
      <c r="T200" s="70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5" t="s">
        <v>144</v>
      </c>
      <c r="AU200" s="15" t="s">
        <v>89</v>
      </c>
    </row>
    <row r="201" spans="1:65" s="2" customFormat="1" ht="16.5" customHeight="1">
      <c r="A201" s="32"/>
      <c r="B201" s="33"/>
      <c r="C201" s="225" t="s">
        <v>302</v>
      </c>
      <c r="D201" s="225" t="s">
        <v>205</v>
      </c>
      <c r="E201" s="226" t="s">
        <v>303</v>
      </c>
      <c r="F201" s="227" t="s">
        <v>304</v>
      </c>
      <c r="G201" s="228" t="s">
        <v>250</v>
      </c>
      <c r="H201" s="229">
        <v>4</v>
      </c>
      <c r="I201" s="230"/>
      <c r="J201" s="231">
        <f>ROUND(I201*H201,2)</f>
        <v>0</v>
      </c>
      <c r="K201" s="227" t="s">
        <v>1</v>
      </c>
      <c r="L201" s="232"/>
      <c r="M201" s="233" t="s">
        <v>1</v>
      </c>
      <c r="N201" s="234" t="s">
        <v>44</v>
      </c>
      <c r="O201" s="69"/>
      <c r="P201" s="206">
        <f>O201*H201</f>
        <v>0</v>
      </c>
      <c r="Q201" s="206">
        <v>0</v>
      </c>
      <c r="R201" s="206">
        <f>Q201*H201</f>
        <v>0</v>
      </c>
      <c r="S201" s="206">
        <v>0</v>
      </c>
      <c r="T201" s="207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208" t="s">
        <v>179</v>
      </c>
      <c r="AT201" s="208" t="s">
        <v>205</v>
      </c>
      <c r="AU201" s="208" t="s">
        <v>89</v>
      </c>
      <c r="AY201" s="15" t="s">
        <v>136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5" t="s">
        <v>87</v>
      </c>
      <c r="BK201" s="209">
        <f>ROUND(I201*H201,2)</f>
        <v>0</v>
      </c>
      <c r="BL201" s="15" t="s">
        <v>142</v>
      </c>
      <c r="BM201" s="208" t="s">
        <v>305</v>
      </c>
    </row>
    <row r="202" spans="1:65" s="2" customFormat="1" ht="19.5">
      <c r="A202" s="32"/>
      <c r="B202" s="33"/>
      <c r="C202" s="34"/>
      <c r="D202" s="210" t="s">
        <v>144</v>
      </c>
      <c r="E202" s="34"/>
      <c r="F202" s="211" t="s">
        <v>306</v>
      </c>
      <c r="G202" s="34"/>
      <c r="H202" s="34"/>
      <c r="I202" s="165"/>
      <c r="J202" s="34"/>
      <c r="K202" s="34"/>
      <c r="L202" s="37"/>
      <c r="M202" s="212"/>
      <c r="N202" s="213"/>
      <c r="O202" s="69"/>
      <c r="P202" s="69"/>
      <c r="Q202" s="69"/>
      <c r="R202" s="69"/>
      <c r="S202" s="69"/>
      <c r="T202" s="70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5" t="s">
        <v>144</v>
      </c>
      <c r="AU202" s="15" t="s">
        <v>89</v>
      </c>
    </row>
    <row r="203" spans="1:65" s="2" customFormat="1" ht="16.5" customHeight="1">
      <c r="A203" s="32"/>
      <c r="B203" s="33"/>
      <c r="C203" s="225" t="s">
        <v>307</v>
      </c>
      <c r="D203" s="225" t="s">
        <v>205</v>
      </c>
      <c r="E203" s="226" t="s">
        <v>308</v>
      </c>
      <c r="F203" s="227" t="s">
        <v>309</v>
      </c>
      <c r="G203" s="228" t="s">
        <v>250</v>
      </c>
      <c r="H203" s="229">
        <v>3</v>
      </c>
      <c r="I203" s="230"/>
      <c r="J203" s="231">
        <f>ROUND(I203*H203,2)</f>
        <v>0</v>
      </c>
      <c r="K203" s="227" t="s">
        <v>1</v>
      </c>
      <c r="L203" s="232"/>
      <c r="M203" s="233" t="s">
        <v>1</v>
      </c>
      <c r="N203" s="234" t="s">
        <v>44</v>
      </c>
      <c r="O203" s="69"/>
      <c r="P203" s="206">
        <f>O203*H203</f>
        <v>0</v>
      </c>
      <c r="Q203" s="206">
        <v>0</v>
      </c>
      <c r="R203" s="206">
        <f>Q203*H203</f>
        <v>0</v>
      </c>
      <c r="S203" s="206">
        <v>0</v>
      </c>
      <c r="T203" s="207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208" t="s">
        <v>179</v>
      </c>
      <c r="AT203" s="208" t="s">
        <v>205</v>
      </c>
      <c r="AU203" s="208" t="s">
        <v>89</v>
      </c>
      <c r="AY203" s="15" t="s">
        <v>136</v>
      </c>
      <c r="BE203" s="209">
        <f>IF(N203="základní",J203,0)</f>
        <v>0</v>
      </c>
      <c r="BF203" s="209">
        <f>IF(N203="snížená",J203,0)</f>
        <v>0</v>
      </c>
      <c r="BG203" s="209">
        <f>IF(N203="zákl. přenesená",J203,0)</f>
        <v>0</v>
      </c>
      <c r="BH203" s="209">
        <f>IF(N203="sníž. přenesená",J203,0)</f>
        <v>0</v>
      </c>
      <c r="BI203" s="209">
        <f>IF(N203="nulová",J203,0)</f>
        <v>0</v>
      </c>
      <c r="BJ203" s="15" t="s">
        <v>87</v>
      </c>
      <c r="BK203" s="209">
        <f>ROUND(I203*H203,2)</f>
        <v>0</v>
      </c>
      <c r="BL203" s="15" t="s">
        <v>142</v>
      </c>
      <c r="BM203" s="208" t="s">
        <v>310</v>
      </c>
    </row>
    <row r="204" spans="1:65" s="2" customFormat="1" ht="19.5">
      <c r="A204" s="32"/>
      <c r="B204" s="33"/>
      <c r="C204" s="34"/>
      <c r="D204" s="210" t="s">
        <v>144</v>
      </c>
      <c r="E204" s="34"/>
      <c r="F204" s="211" t="s">
        <v>311</v>
      </c>
      <c r="G204" s="34"/>
      <c r="H204" s="34"/>
      <c r="I204" s="165"/>
      <c r="J204" s="34"/>
      <c r="K204" s="34"/>
      <c r="L204" s="37"/>
      <c r="M204" s="212"/>
      <c r="N204" s="213"/>
      <c r="O204" s="69"/>
      <c r="P204" s="69"/>
      <c r="Q204" s="69"/>
      <c r="R204" s="69"/>
      <c r="S204" s="69"/>
      <c r="T204" s="70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5" t="s">
        <v>144</v>
      </c>
      <c r="AU204" s="15" t="s">
        <v>89</v>
      </c>
    </row>
    <row r="205" spans="1:65" s="2" customFormat="1" ht="16.5" customHeight="1">
      <c r="A205" s="32"/>
      <c r="B205" s="33"/>
      <c r="C205" s="225" t="s">
        <v>312</v>
      </c>
      <c r="D205" s="225" t="s">
        <v>205</v>
      </c>
      <c r="E205" s="226" t="s">
        <v>313</v>
      </c>
      <c r="F205" s="227" t="s">
        <v>314</v>
      </c>
      <c r="G205" s="228" t="s">
        <v>250</v>
      </c>
      <c r="H205" s="229">
        <v>3</v>
      </c>
      <c r="I205" s="230"/>
      <c r="J205" s="231">
        <f>ROUND(I205*H205,2)</f>
        <v>0</v>
      </c>
      <c r="K205" s="227" t="s">
        <v>1</v>
      </c>
      <c r="L205" s="232"/>
      <c r="M205" s="233" t="s">
        <v>1</v>
      </c>
      <c r="N205" s="234" t="s">
        <v>44</v>
      </c>
      <c r="O205" s="69"/>
      <c r="P205" s="206">
        <f>O205*H205</f>
        <v>0</v>
      </c>
      <c r="Q205" s="206">
        <v>0</v>
      </c>
      <c r="R205" s="206">
        <f>Q205*H205</f>
        <v>0</v>
      </c>
      <c r="S205" s="206">
        <v>0</v>
      </c>
      <c r="T205" s="207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208" t="s">
        <v>179</v>
      </c>
      <c r="AT205" s="208" t="s">
        <v>205</v>
      </c>
      <c r="AU205" s="208" t="s">
        <v>89</v>
      </c>
      <c r="AY205" s="15" t="s">
        <v>136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5" t="s">
        <v>87</v>
      </c>
      <c r="BK205" s="209">
        <f>ROUND(I205*H205,2)</f>
        <v>0</v>
      </c>
      <c r="BL205" s="15" t="s">
        <v>142</v>
      </c>
      <c r="BM205" s="208" t="s">
        <v>315</v>
      </c>
    </row>
    <row r="206" spans="1:65" s="2" customFormat="1" ht="19.5">
      <c r="A206" s="32"/>
      <c r="B206" s="33"/>
      <c r="C206" s="34"/>
      <c r="D206" s="210" t="s">
        <v>144</v>
      </c>
      <c r="E206" s="34"/>
      <c r="F206" s="211" t="s">
        <v>316</v>
      </c>
      <c r="G206" s="34"/>
      <c r="H206" s="34"/>
      <c r="I206" s="165"/>
      <c r="J206" s="34"/>
      <c r="K206" s="34"/>
      <c r="L206" s="37"/>
      <c r="M206" s="212"/>
      <c r="N206" s="213"/>
      <c r="O206" s="69"/>
      <c r="P206" s="69"/>
      <c r="Q206" s="69"/>
      <c r="R206" s="69"/>
      <c r="S206" s="69"/>
      <c r="T206" s="70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5" t="s">
        <v>144</v>
      </c>
      <c r="AU206" s="15" t="s">
        <v>89</v>
      </c>
    </row>
    <row r="207" spans="1:65" s="2" customFormat="1" ht="16.5" customHeight="1">
      <c r="A207" s="32"/>
      <c r="B207" s="33"/>
      <c r="C207" s="225" t="s">
        <v>317</v>
      </c>
      <c r="D207" s="225" t="s">
        <v>205</v>
      </c>
      <c r="E207" s="226" t="s">
        <v>318</v>
      </c>
      <c r="F207" s="227" t="s">
        <v>319</v>
      </c>
      <c r="G207" s="228" t="s">
        <v>250</v>
      </c>
      <c r="H207" s="229">
        <v>3</v>
      </c>
      <c r="I207" s="230"/>
      <c r="J207" s="231">
        <f>ROUND(I207*H207,2)</f>
        <v>0</v>
      </c>
      <c r="K207" s="227" t="s">
        <v>1</v>
      </c>
      <c r="L207" s="232"/>
      <c r="M207" s="233" t="s">
        <v>1</v>
      </c>
      <c r="N207" s="234" t="s">
        <v>44</v>
      </c>
      <c r="O207" s="69"/>
      <c r="P207" s="206">
        <f>O207*H207</f>
        <v>0</v>
      </c>
      <c r="Q207" s="206">
        <v>0</v>
      </c>
      <c r="R207" s="206">
        <f>Q207*H207</f>
        <v>0</v>
      </c>
      <c r="S207" s="206">
        <v>0</v>
      </c>
      <c r="T207" s="207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208" t="s">
        <v>179</v>
      </c>
      <c r="AT207" s="208" t="s">
        <v>205</v>
      </c>
      <c r="AU207" s="208" t="s">
        <v>89</v>
      </c>
      <c r="AY207" s="15" t="s">
        <v>136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15" t="s">
        <v>87</v>
      </c>
      <c r="BK207" s="209">
        <f>ROUND(I207*H207,2)</f>
        <v>0</v>
      </c>
      <c r="BL207" s="15" t="s">
        <v>142</v>
      </c>
      <c r="BM207" s="208" t="s">
        <v>320</v>
      </c>
    </row>
    <row r="208" spans="1:65" s="2" customFormat="1" ht="19.5">
      <c r="A208" s="32"/>
      <c r="B208" s="33"/>
      <c r="C208" s="34"/>
      <c r="D208" s="210" t="s">
        <v>144</v>
      </c>
      <c r="E208" s="34"/>
      <c r="F208" s="211" t="s">
        <v>321</v>
      </c>
      <c r="G208" s="34"/>
      <c r="H208" s="34"/>
      <c r="I208" s="165"/>
      <c r="J208" s="34"/>
      <c r="K208" s="34"/>
      <c r="L208" s="37"/>
      <c r="M208" s="212"/>
      <c r="N208" s="213"/>
      <c r="O208" s="69"/>
      <c r="P208" s="69"/>
      <c r="Q208" s="69"/>
      <c r="R208" s="69"/>
      <c r="S208" s="69"/>
      <c r="T208" s="70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5" t="s">
        <v>144</v>
      </c>
      <c r="AU208" s="15" t="s">
        <v>89</v>
      </c>
    </row>
    <row r="209" spans="1:65" s="2" customFormat="1" ht="16.5" customHeight="1">
      <c r="A209" s="32"/>
      <c r="B209" s="33"/>
      <c r="C209" s="225" t="s">
        <v>322</v>
      </c>
      <c r="D209" s="225" t="s">
        <v>205</v>
      </c>
      <c r="E209" s="226" t="s">
        <v>323</v>
      </c>
      <c r="F209" s="227" t="s">
        <v>324</v>
      </c>
      <c r="G209" s="228" t="s">
        <v>250</v>
      </c>
      <c r="H209" s="229">
        <v>20</v>
      </c>
      <c r="I209" s="230"/>
      <c r="J209" s="231">
        <f>ROUND(I209*H209,2)</f>
        <v>0</v>
      </c>
      <c r="K209" s="227" t="s">
        <v>1</v>
      </c>
      <c r="L209" s="232"/>
      <c r="M209" s="233" t="s">
        <v>1</v>
      </c>
      <c r="N209" s="234" t="s">
        <v>44</v>
      </c>
      <c r="O209" s="69"/>
      <c r="P209" s="206">
        <f>O209*H209</f>
        <v>0</v>
      </c>
      <c r="Q209" s="206">
        <v>0</v>
      </c>
      <c r="R209" s="206">
        <f>Q209*H209</f>
        <v>0</v>
      </c>
      <c r="S209" s="206">
        <v>0</v>
      </c>
      <c r="T209" s="207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208" t="s">
        <v>179</v>
      </c>
      <c r="AT209" s="208" t="s">
        <v>205</v>
      </c>
      <c r="AU209" s="208" t="s">
        <v>89</v>
      </c>
      <c r="AY209" s="15" t="s">
        <v>136</v>
      </c>
      <c r="BE209" s="209">
        <f>IF(N209="základní",J209,0)</f>
        <v>0</v>
      </c>
      <c r="BF209" s="209">
        <f>IF(N209="snížená",J209,0)</f>
        <v>0</v>
      </c>
      <c r="BG209" s="209">
        <f>IF(N209="zákl. přenesená",J209,0)</f>
        <v>0</v>
      </c>
      <c r="BH209" s="209">
        <f>IF(N209="sníž. přenesená",J209,0)</f>
        <v>0</v>
      </c>
      <c r="BI209" s="209">
        <f>IF(N209="nulová",J209,0)</f>
        <v>0</v>
      </c>
      <c r="BJ209" s="15" t="s">
        <v>87</v>
      </c>
      <c r="BK209" s="209">
        <f>ROUND(I209*H209,2)</f>
        <v>0</v>
      </c>
      <c r="BL209" s="15" t="s">
        <v>142</v>
      </c>
      <c r="BM209" s="208" t="s">
        <v>325</v>
      </c>
    </row>
    <row r="210" spans="1:65" s="2" customFormat="1" ht="19.5">
      <c r="A210" s="32"/>
      <c r="B210" s="33"/>
      <c r="C210" s="34"/>
      <c r="D210" s="210" t="s">
        <v>144</v>
      </c>
      <c r="E210" s="34"/>
      <c r="F210" s="211" t="s">
        <v>326</v>
      </c>
      <c r="G210" s="34"/>
      <c r="H210" s="34"/>
      <c r="I210" s="165"/>
      <c r="J210" s="34"/>
      <c r="K210" s="34"/>
      <c r="L210" s="37"/>
      <c r="M210" s="212"/>
      <c r="N210" s="213"/>
      <c r="O210" s="69"/>
      <c r="P210" s="69"/>
      <c r="Q210" s="69"/>
      <c r="R210" s="69"/>
      <c r="S210" s="69"/>
      <c r="T210" s="70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5" t="s">
        <v>144</v>
      </c>
      <c r="AU210" s="15" t="s">
        <v>89</v>
      </c>
    </row>
    <row r="211" spans="1:65" s="2" customFormat="1" ht="16.5" customHeight="1">
      <c r="A211" s="32"/>
      <c r="B211" s="33"/>
      <c r="C211" s="225" t="s">
        <v>327</v>
      </c>
      <c r="D211" s="225" t="s">
        <v>205</v>
      </c>
      <c r="E211" s="226" t="s">
        <v>328</v>
      </c>
      <c r="F211" s="227" t="s">
        <v>329</v>
      </c>
      <c r="G211" s="228" t="s">
        <v>250</v>
      </c>
      <c r="H211" s="229">
        <v>6</v>
      </c>
      <c r="I211" s="230"/>
      <c r="J211" s="231">
        <f>ROUND(I211*H211,2)</f>
        <v>0</v>
      </c>
      <c r="K211" s="227" t="s">
        <v>1</v>
      </c>
      <c r="L211" s="232"/>
      <c r="M211" s="233" t="s">
        <v>1</v>
      </c>
      <c r="N211" s="234" t="s">
        <v>44</v>
      </c>
      <c r="O211" s="69"/>
      <c r="P211" s="206">
        <f>O211*H211</f>
        <v>0</v>
      </c>
      <c r="Q211" s="206">
        <v>0</v>
      </c>
      <c r="R211" s="206">
        <f>Q211*H211</f>
        <v>0</v>
      </c>
      <c r="S211" s="206">
        <v>0</v>
      </c>
      <c r="T211" s="207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208" t="s">
        <v>179</v>
      </c>
      <c r="AT211" s="208" t="s">
        <v>205</v>
      </c>
      <c r="AU211" s="208" t="s">
        <v>89</v>
      </c>
      <c r="AY211" s="15" t="s">
        <v>136</v>
      </c>
      <c r="BE211" s="209">
        <f>IF(N211="základní",J211,0)</f>
        <v>0</v>
      </c>
      <c r="BF211" s="209">
        <f>IF(N211="snížená",J211,0)</f>
        <v>0</v>
      </c>
      <c r="BG211" s="209">
        <f>IF(N211="zákl. přenesená",J211,0)</f>
        <v>0</v>
      </c>
      <c r="BH211" s="209">
        <f>IF(N211="sníž. přenesená",J211,0)</f>
        <v>0</v>
      </c>
      <c r="BI211" s="209">
        <f>IF(N211="nulová",J211,0)</f>
        <v>0</v>
      </c>
      <c r="BJ211" s="15" t="s">
        <v>87</v>
      </c>
      <c r="BK211" s="209">
        <f>ROUND(I211*H211,2)</f>
        <v>0</v>
      </c>
      <c r="BL211" s="15" t="s">
        <v>142</v>
      </c>
      <c r="BM211" s="208" t="s">
        <v>330</v>
      </c>
    </row>
    <row r="212" spans="1:65" s="2" customFormat="1" ht="19.5">
      <c r="A212" s="32"/>
      <c r="B212" s="33"/>
      <c r="C212" s="34"/>
      <c r="D212" s="210" t="s">
        <v>144</v>
      </c>
      <c r="E212" s="34"/>
      <c r="F212" s="211" t="s">
        <v>331</v>
      </c>
      <c r="G212" s="34"/>
      <c r="H212" s="34"/>
      <c r="I212" s="165"/>
      <c r="J212" s="34"/>
      <c r="K212" s="34"/>
      <c r="L212" s="37"/>
      <c r="M212" s="212"/>
      <c r="N212" s="213"/>
      <c r="O212" s="69"/>
      <c r="P212" s="69"/>
      <c r="Q212" s="69"/>
      <c r="R212" s="69"/>
      <c r="S212" s="69"/>
      <c r="T212" s="70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5" t="s">
        <v>144</v>
      </c>
      <c r="AU212" s="15" t="s">
        <v>89</v>
      </c>
    </row>
    <row r="213" spans="1:65" s="2" customFormat="1" ht="16.5" customHeight="1">
      <c r="A213" s="32"/>
      <c r="B213" s="33"/>
      <c r="C213" s="225" t="s">
        <v>332</v>
      </c>
      <c r="D213" s="225" t="s">
        <v>205</v>
      </c>
      <c r="E213" s="226" t="s">
        <v>333</v>
      </c>
      <c r="F213" s="227" t="s">
        <v>334</v>
      </c>
      <c r="G213" s="228" t="s">
        <v>250</v>
      </c>
      <c r="H213" s="229">
        <v>2</v>
      </c>
      <c r="I213" s="230"/>
      <c r="J213" s="231">
        <f>ROUND(I213*H213,2)</f>
        <v>0</v>
      </c>
      <c r="K213" s="227" t="s">
        <v>1</v>
      </c>
      <c r="L213" s="232"/>
      <c r="M213" s="233" t="s">
        <v>1</v>
      </c>
      <c r="N213" s="234" t="s">
        <v>44</v>
      </c>
      <c r="O213" s="69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208" t="s">
        <v>179</v>
      </c>
      <c r="AT213" s="208" t="s">
        <v>205</v>
      </c>
      <c r="AU213" s="208" t="s">
        <v>89</v>
      </c>
      <c r="AY213" s="15" t="s">
        <v>136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5" t="s">
        <v>87</v>
      </c>
      <c r="BK213" s="209">
        <f>ROUND(I213*H213,2)</f>
        <v>0</v>
      </c>
      <c r="BL213" s="15" t="s">
        <v>142</v>
      </c>
      <c r="BM213" s="208" t="s">
        <v>335</v>
      </c>
    </row>
    <row r="214" spans="1:65" s="2" customFormat="1" ht="19.5">
      <c r="A214" s="32"/>
      <c r="B214" s="33"/>
      <c r="C214" s="34"/>
      <c r="D214" s="210" t="s">
        <v>144</v>
      </c>
      <c r="E214" s="34"/>
      <c r="F214" s="211" t="s">
        <v>336</v>
      </c>
      <c r="G214" s="34"/>
      <c r="H214" s="34"/>
      <c r="I214" s="165"/>
      <c r="J214" s="34"/>
      <c r="K214" s="34"/>
      <c r="L214" s="37"/>
      <c r="M214" s="212"/>
      <c r="N214" s="213"/>
      <c r="O214" s="69"/>
      <c r="P214" s="69"/>
      <c r="Q214" s="69"/>
      <c r="R214" s="69"/>
      <c r="S214" s="69"/>
      <c r="T214" s="70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5" t="s">
        <v>144</v>
      </c>
      <c r="AU214" s="15" t="s">
        <v>89</v>
      </c>
    </row>
    <row r="215" spans="1:65" s="2" customFormat="1" ht="16.5" customHeight="1">
      <c r="A215" s="32"/>
      <c r="B215" s="33"/>
      <c r="C215" s="225" t="s">
        <v>337</v>
      </c>
      <c r="D215" s="225" t="s">
        <v>205</v>
      </c>
      <c r="E215" s="226" t="s">
        <v>338</v>
      </c>
      <c r="F215" s="227" t="s">
        <v>339</v>
      </c>
      <c r="G215" s="228" t="s">
        <v>250</v>
      </c>
      <c r="H215" s="229">
        <v>15</v>
      </c>
      <c r="I215" s="230"/>
      <c r="J215" s="231">
        <f>ROUND(I215*H215,2)</f>
        <v>0</v>
      </c>
      <c r="K215" s="227" t="s">
        <v>1</v>
      </c>
      <c r="L215" s="232"/>
      <c r="M215" s="233" t="s">
        <v>1</v>
      </c>
      <c r="N215" s="234" t="s">
        <v>44</v>
      </c>
      <c r="O215" s="69"/>
      <c r="P215" s="206">
        <f>O215*H215</f>
        <v>0</v>
      </c>
      <c r="Q215" s="206">
        <v>0</v>
      </c>
      <c r="R215" s="206">
        <f>Q215*H215</f>
        <v>0</v>
      </c>
      <c r="S215" s="206">
        <v>0</v>
      </c>
      <c r="T215" s="207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208" t="s">
        <v>179</v>
      </c>
      <c r="AT215" s="208" t="s">
        <v>205</v>
      </c>
      <c r="AU215" s="208" t="s">
        <v>89</v>
      </c>
      <c r="AY215" s="15" t="s">
        <v>136</v>
      </c>
      <c r="BE215" s="209">
        <f>IF(N215="základní",J215,0)</f>
        <v>0</v>
      </c>
      <c r="BF215" s="209">
        <f>IF(N215="snížená",J215,0)</f>
        <v>0</v>
      </c>
      <c r="BG215" s="209">
        <f>IF(N215="zákl. přenesená",J215,0)</f>
        <v>0</v>
      </c>
      <c r="BH215" s="209">
        <f>IF(N215="sníž. přenesená",J215,0)</f>
        <v>0</v>
      </c>
      <c r="BI215" s="209">
        <f>IF(N215="nulová",J215,0)</f>
        <v>0</v>
      </c>
      <c r="BJ215" s="15" t="s">
        <v>87</v>
      </c>
      <c r="BK215" s="209">
        <f>ROUND(I215*H215,2)</f>
        <v>0</v>
      </c>
      <c r="BL215" s="15" t="s">
        <v>142</v>
      </c>
      <c r="BM215" s="208" t="s">
        <v>340</v>
      </c>
    </row>
    <row r="216" spans="1:65" s="2" customFormat="1" ht="19.5">
      <c r="A216" s="32"/>
      <c r="B216" s="33"/>
      <c r="C216" s="34"/>
      <c r="D216" s="210" t="s">
        <v>144</v>
      </c>
      <c r="E216" s="34"/>
      <c r="F216" s="211" t="s">
        <v>341</v>
      </c>
      <c r="G216" s="34"/>
      <c r="H216" s="34"/>
      <c r="I216" s="165"/>
      <c r="J216" s="34"/>
      <c r="K216" s="34"/>
      <c r="L216" s="37"/>
      <c r="M216" s="212"/>
      <c r="N216" s="213"/>
      <c r="O216" s="69"/>
      <c r="P216" s="69"/>
      <c r="Q216" s="69"/>
      <c r="R216" s="69"/>
      <c r="S216" s="69"/>
      <c r="T216" s="70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5" t="s">
        <v>144</v>
      </c>
      <c r="AU216" s="15" t="s">
        <v>89</v>
      </c>
    </row>
    <row r="217" spans="1:65" s="2" customFormat="1" ht="33" customHeight="1">
      <c r="A217" s="32"/>
      <c r="B217" s="33"/>
      <c r="C217" s="197" t="s">
        <v>342</v>
      </c>
      <c r="D217" s="197" t="s">
        <v>138</v>
      </c>
      <c r="E217" s="198" t="s">
        <v>343</v>
      </c>
      <c r="F217" s="199" t="s">
        <v>344</v>
      </c>
      <c r="G217" s="200" t="s">
        <v>345</v>
      </c>
      <c r="H217" s="201">
        <v>80</v>
      </c>
      <c r="I217" s="202"/>
      <c r="J217" s="203">
        <f>ROUND(I217*H217,2)</f>
        <v>0</v>
      </c>
      <c r="K217" s="199" t="s">
        <v>1</v>
      </c>
      <c r="L217" s="37"/>
      <c r="M217" s="204" t="s">
        <v>1</v>
      </c>
      <c r="N217" s="205" t="s">
        <v>44</v>
      </c>
      <c r="O217" s="69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208" t="s">
        <v>142</v>
      </c>
      <c r="AT217" s="208" t="s">
        <v>138</v>
      </c>
      <c r="AU217" s="208" t="s">
        <v>89</v>
      </c>
      <c r="AY217" s="15" t="s">
        <v>136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5" t="s">
        <v>87</v>
      </c>
      <c r="BK217" s="209">
        <f>ROUND(I217*H217,2)</f>
        <v>0</v>
      </c>
      <c r="BL217" s="15" t="s">
        <v>142</v>
      </c>
      <c r="BM217" s="208" t="s">
        <v>346</v>
      </c>
    </row>
    <row r="218" spans="1:65" s="12" customFormat="1" ht="22.9" customHeight="1">
      <c r="B218" s="181"/>
      <c r="C218" s="182"/>
      <c r="D218" s="183" t="s">
        <v>78</v>
      </c>
      <c r="E218" s="195" t="s">
        <v>163</v>
      </c>
      <c r="F218" s="195" t="s">
        <v>347</v>
      </c>
      <c r="G218" s="182"/>
      <c r="H218" s="182"/>
      <c r="I218" s="185"/>
      <c r="J218" s="196">
        <f>BK218</f>
        <v>0</v>
      </c>
      <c r="K218" s="182"/>
      <c r="L218" s="187"/>
      <c r="M218" s="188"/>
      <c r="N218" s="189"/>
      <c r="O218" s="189"/>
      <c r="P218" s="190">
        <f>SUM(P219:P270)</f>
        <v>0</v>
      </c>
      <c r="Q218" s="189"/>
      <c r="R218" s="190">
        <f>SUM(R219:R270)</f>
        <v>5283.1580256000007</v>
      </c>
      <c r="S218" s="189"/>
      <c r="T218" s="191">
        <f>SUM(T219:T270)</f>
        <v>0</v>
      </c>
      <c r="AR218" s="192" t="s">
        <v>87</v>
      </c>
      <c r="AT218" s="193" t="s">
        <v>78</v>
      </c>
      <c r="AU218" s="193" t="s">
        <v>87</v>
      </c>
      <c r="AY218" s="192" t="s">
        <v>136</v>
      </c>
      <c r="BK218" s="194">
        <f>SUM(BK219:BK270)</f>
        <v>0</v>
      </c>
    </row>
    <row r="219" spans="1:65" s="2" customFormat="1" ht="24.2" customHeight="1">
      <c r="A219" s="32"/>
      <c r="B219" s="33"/>
      <c r="C219" s="197" t="s">
        <v>348</v>
      </c>
      <c r="D219" s="197" t="s">
        <v>138</v>
      </c>
      <c r="E219" s="198" t="s">
        <v>349</v>
      </c>
      <c r="F219" s="199" t="s">
        <v>350</v>
      </c>
      <c r="G219" s="200" t="s">
        <v>213</v>
      </c>
      <c r="H219" s="201">
        <v>3860</v>
      </c>
      <c r="I219" s="202"/>
      <c r="J219" s="203">
        <f>ROUND(I219*H219,2)</f>
        <v>0</v>
      </c>
      <c r="K219" s="199" t="s">
        <v>154</v>
      </c>
      <c r="L219" s="37"/>
      <c r="M219" s="204" t="s">
        <v>1</v>
      </c>
      <c r="N219" s="205" t="s">
        <v>44</v>
      </c>
      <c r="O219" s="69"/>
      <c r="P219" s="206">
        <f>O219*H219</f>
        <v>0</v>
      </c>
      <c r="Q219" s="206">
        <v>9.1999999999999998E-2</v>
      </c>
      <c r="R219" s="206">
        <f>Q219*H219</f>
        <v>355.12</v>
      </c>
      <c r="S219" s="206">
        <v>0</v>
      </c>
      <c r="T219" s="207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208" t="s">
        <v>142</v>
      </c>
      <c r="AT219" s="208" t="s">
        <v>138</v>
      </c>
      <c r="AU219" s="208" t="s">
        <v>89</v>
      </c>
      <c r="AY219" s="15" t="s">
        <v>136</v>
      </c>
      <c r="BE219" s="209">
        <f>IF(N219="základní",J219,0)</f>
        <v>0</v>
      </c>
      <c r="BF219" s="209">
        <f>IF(N219="snížená",J219,0)</f>
        <v>0</v>
      </c>
      <c r="BG219" s="209">
        <f>IF(N219="zákl. přenesená",J219,0)</f>
        <v>0</v>
      </c>
      <c r="BH219" s="209">
        <f>IF(N219="sníž. přenesená",J219,0)</f>
        <v>0</v>
      </c>
      <c r="BI219" s="209">
        <f>IF(N219="nulová",J219,0)</f>
        <v>0</v>
      </c>
      <c r="BJ219" s="15" t="s">
        <v>87</v>
      </c>
      <c r="BK219" s="209">
        <f>ROUND(I219*H219,2)</f>
        <v>0</v>
      </c>
      <c r="BL219" s="15" t="s">
        <v>142</v>
      </c>
      <c r="BM219" s="208" t="s">
        <v>351</v>
      </c>
    </row>
    <row r="220" spans="1:65" s="2" customFormat="1" ht="19.5">
      <c r="A220" s="32"/>
      <c r="B220" s="33"/>
      <c r="C220" s="34"/>
      <c r="D220" s="210" t="s">
        <v>144</v>
      </c>
      <c r="E220" s="34"/>
      <c r="F220" s="211" t="s">
        <v>352</v>
      </c>
      <c r="G220" s="34"/>
      <c r="H220" s="34"/>
      <c r="I220" s="165"/>
      <c r="J220" s="34"/>
      <c r="K220" s="34"/>
      <c r="L220" s="37"/>
      <c r="M220" s="212"/>
      <c r="N220" s="213"/>
      <c r="O220" s="69"/>
      <c r="P220" s="69"/>
      <c r="Q220" s="69"/>
      <c r="R220" s="69"/>
      <c r="S220" s="69"/>
      <c r="T220" s="70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T220" s="15" t="s">
        <v>144</v>
      </c>
      <c r="AU220" s="15" t="s">
        <v>89</v>
      </c>
    </row>
    <row r="221" spans="1:65" s="13" customFormat="1" ht="11.25">
      <c r="B221" s="214"/>
      <c r="C221" s="215"/>
      <c r="D221" s="210" t="s">
        <v>157</v>
      </c>
      <c r="E221" s="216" t="s">
        <v>1</v>
      </c>
      <c r="F221" s="217" t="s">
        <v>353</v>
      </c>
      <c r="G221" s="215"/>
      <c r="H221" s="218">
        <v>3860</v>
      </c>
      <c r="I221" s="219"/>
      <c r="J221" s="215"/>
      <c r="K221" s="215"/>
      <c r="L221" s="220"/>
      <c r="M221" s="221"/>
      <c r="N221" s="222"/>
      <c r="O221" s="222"/>
      <c r="P221" s="222"/>
      <c r="Q221" s="222"/>
      <c r="R221" s="222"/>
      <c r="S221" s="222"/>
      <c r="T221" s="223"/>
      <c r="AT221" s="224" t="s">
        <v>157</v>
      </c>
      <c r="AU221" s="224" t="s">
        <v>89</v>
      </c>
      <c r="AV221" s="13" t="s">
        <v>89</v>
      </c>
      <c r="AW221" s="13" t="s">
        <v>36</v>
      </c>
      <c r="AX221" s="13" t="s">
        <v>87</v>
      </c>
      <c r="AY221" s="224" t="s">
        <v>136</v>
      </c>
    </row>
    <row r="222" spans="1:65" s="2" customFormat="1" ht="24.2" customHeight="1">
      <c r="A222" s="32"/>
      <c r="B222" s="33"/>
      <c r="C222" s="197" t="s">
        <v>354</v>
      </c>
      <c r="D222" s="197" t="s">
        <v>138</v>
      </c>
      <c r="E222" s="198" t="s">
        <v>355</v>
      </c>
      <c r="F222" s="199" t="s">
        <v>356</v>
      </c>
      <c r="G222" s="200" t="s">
        <v>213</v>
      </c>
      <c r="H222" s="201">
        <v>40</v>
      </c>
      <c r="I222" s="202"/>
      <c r="J222" s="203">
        <f>ROUND(I222*H222,2)</f>
        <v>0</v>
      </c>
      <c r="K222" s="199" t="s">
        <v>154</v>
      </c>
      <c r="L222" s="37"/>
      <c r="M222" s="204" t="s">
        <v>1</v>
      </c>
      <c r="N222" s="205" t="s">
        <v>44</v>
      </c>
      <c r="O222" s="69"/>
      <c r="P222" s="206">
        <f>O222*H222</f>
        <v>0</v>
      </c>
      <c r="Q222" s="206">
        <v>0.115</v>
      </c>
      <c r="R222" s="206">
        <f>Q222*H222</f>
        <v>4.6000000000000005</v>
      </c>
      <c r="S222" s="206">
        <v>0</v>
      </c>
      <c r="T222" s="207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208" t="s">
        <v>142</v>
      </c>
      <c r="AT222" s="208" t="s">
        <v>138</v>
      </c>
      <c r="AU222" s="208" t="s">
        <v>89</v>
      </c>
      <c r="AY222" s="15" t="s">
        <v>136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5" t="s">
        <v>87</v>
      </c>
      <c r="BK222" s="209">
        <f>ROUND(I222*H222,2)</f>
        <v>0</v>
      </c>
      <c r="BL222" s="15" t="s">
        <v>142</v>
      </c>
      <c r="BM222" s="208" t="s">
        <v>357</v>
      </c>
    </row>
    <row r="223" spans="1:65" s="2" customFormat="1" ht="19.5">
      <c r="A223" s="32"/>
      <c r="B223" s="33"/>
      <c r="C223" s="34"/>
      <c r="D223" s="210" t="s">
        <v>144</v>
      </c>
      <c r="E223" s="34"/>
      <c r="F223" s="211" t="s">
        <v>358</v>
      </c>
      <c r="G223" s="34"/>
      <c r="H223" s="34"/>
      <c r="I223" s="165"/>
      <c r="J223" s="34"/>
      <c r="K223" s="34"/>
      <c r="L223" s="37"/>
      <c r="M223" s="212"/>
      <c r="N223" s="213"/>
      <c r="O223" s="69"/>
      <c r="P223" s="69"/>
      <c r="Q223" s="69"/>
      <c r="R223" s="69"/>
      <c r="S223" s="69"/>
      <c r="T223" s="70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5" t="s">
        <v>144</v>
      </c>
      <c r="AU223" s="15" t="s">
        <v>89</v>
      </c>
    </row>
    <row r="224" spans="1:65" s="2" customFormat="1" ht="24.2" customHeight="1">
      <c r="A224" s="32"/>
      <c r="B224" s="33"/>
      <c r="C224" s="197" t="s">
        <v>359</v>
      </c>
      <c r="D224" s="197" t="s">
        <v>138</v>
      </c>
      <c r="E224" s="198" t="s">
        <v>360</v>
      </c>
      <c r="F224" s="199" t="s">
        <v>361</v>
      </c>
      <c r="G224" s="200" t="s">
        <v>213</v>
      </c>
      <c r="H224" s="201">
        <v>265</v>
      </c>
      <c r="I224" s="202"/>
      <c r="J224" s="203">
        <f>ROUND(I224*H224,2)</f>
        <v>0</v>
      </c>
      <c r="K224" s="199" t="s">
        <v>154</v>
      </c>
      <c r="L224" s="37"/>
      <c r="M224" s="204" t="s">
        <v>1</v>
      </c>
      <c r="N224" s="205" t="s">
        <v>44</v>
      </c>
      <c r="O224" s="69"/>
      <c r="P224" s="206">
        <f>O224*H224</f>
        <v>0</v>
      </c>
      <c r="Q224" s="206">
        <v>0.23</v>
      </c>
      <c r="R224" s="206">
        <f>Q224*H224</f>
        <v>60.95</v>
      </c>
      <c r="S224" s="206">
        <v>0</v>
      </c>
      <c r="T224" s="207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208" t="s">
        <v>142</v>
      </c>
      <c r="AT224" s="208" t="s">
        <v>138</v>
      </c>
      <c r="AU224" s="208" t="s">
        <v>89</v>
      </c>
      <c r="AY224" s="15" t="s">
        <v>136</v>
      </c>
      <c r="BE224" s="209">
        <f>IF(N224="základní",J224,0)</f>
        <v>0</v>
      </c>
      <c r="BF224" s="209">
        <f>IF(N224="snížená",J224,0)</f>
        <v>0</v>
      </c>
      <c r="BG224" s="209">
        <f>IF(N224="zákl. přenesená",J224,0)</f>
        <v>0</v>
      </c>
      <c r="BH224" s="209">
        <f>IF(N224="sníž. přenesená",J224,0)</f>
        <v>0</v>
      </c>
      <c r="BI224" s="209">
        <f>IF(N224="nulová",J224,0)</f>
        <v>0</v>
      </c>
      <c r="BJ224" s="15" t="s">
        <v>87</v>
      </c>
      <c r="BK224" s="209">
        <f>ROUND(I224*H224,2)</f>
        <v>0</v>
      </c>
      <c r="BL224" s="15" t="s">
        <v>142</v>
      </c>
      <c r="BM224" s="208" t="s">
        <v>362</v>
      </c>
    </row>
    <row r="225" spans="1:65" s="2" customFormat="1" ht="19.5">
      <c r="A225" s="32"/>
      <c r="B225" s="33"/>
      <c r="C225" s="34"/>
      <c r="D225" s="210" t="s">
        <v>144</v>
      </c>
      <c r="E225" s="34"/>
      <c r="F225" s="211" t="s">
        <v>363</v>
      </c>
      <c r="G225" s="34"/>
      <c r="H225" s="34"/>
      <c r="I225" s="165"/>
      <c r="J225" s="34"/>
      <c r="K225" s="34"/>
      <c r="L225" s="37"/>
      <c r="M225" s="212"/>
      <c r="N225" s="213"/>
      <c r="O225" s="69"/>
      <c r="P225" s="69"/>
      <c r="Q225" s="69"/>
      <c r="R225" s="69"/>
      <c r="S225" s="69"/>
      <c r="T225" s="70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5" t="s">
        <v>144</v>
      </c>
      <c r="AU225" s="15" t="s">
        <v>89</v>
      </c>
    </row>
    <row r="226" spans="1:65" s="2" customFormat="1" ht="24.2" customHeight="1">
      <c r="A226" s="32"/>
      <c r="B226" s="33"/>
      <c r="C226" s="197" t="s">
        <v>364</v>
      </c>
      <c r="D226" s="197" t="s">
        <v>138</v>
      </c>
      <c r="E226" s="198" t="s">
        <v>365</v>
      </c>
      <c r="F226" s="199" t="s">
        <v>366</v>
      </c>
      <c r="G226" s="200" t="s">
        <v>213</v>
      </c>
      <c r="H226" s="201">
        <v>3860</v>
      </c>
      <c r="I226" s="202"/>
      <c r="J226" s="203">
        <f>ROUND(I226*H226,2)</f>
        <v>0</v>
      </c>
      <c r="K226" s="199" t="s">
        <v>154</v>
      </c>
      <c r="L226" s="37"/>
      <c r="M226" s="204" t="s">
        <v>1</v>
      </c>
      <c r="N226" s="205" t="s">
        <v>44</v>
      </c>
      <c r="O226" s="69"/>
      <c r="P226" s="206">
        <f>O226*H226</f>
        <v>0</v>
      </c>
      <c r="Q226" s="206">
        <v>0.12</v>
      </c>
      <c r="R226" s="206">
        <f>Q226*H226</f>
        <v>463.2</v>
      </c>
      <c r="S226" s="206">
        <v>0</v>
      </c>
      <c r="T226" s="207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208" t="s">
        <v>142</v>
      </c>
      <c r="AT226" s="208" t="s">
        <v>138</v>
      </c>
      <c r="AU226" s="208" t="s">
        <v>89</v>
      </c>
      <c r="AY226" s="15" t="s">
        <v>136</v>
      </c>
      <c r="BE226" s="209">
        <f>IF(N226="základní",J226,0)</f>
        <v>0</v>
      </c>
      <c r="BF226" s="209">
        <f>IF(N226="snížená",J226,0)</f>
        <v>0</v>
      </c>
      <c r="BG226" s="209">
        <f>IF(N226="zákl. přenesená",J226,0)</f>
        <v>0</v>
      </c>
      <c r="BH226" s="209">
        <f>IF(N226="sníž. přenesená",J226,0)</f>
        <v>0</v>
      </c>
      <c r="BI226" s="209">
        <f>IF(N226="nulová",J226,0)</f>
        <v>0</v>
      </c>
      <c r="BJ226" s="15" t="s">
        <v>87</v>
      </c>
      <c r="BK226" s="209">
        <f>ROUND(I226*H226,2)</f>
        <v>0</v>
      </c>
      <c r="BL226" s="15" t="s">
        <v>142</v>
      </c>
      <c r="BM226" s="208" t="s">
        <v>367</v>
      </c>
    </row>
    <row r="227" spans="1:65" s="2" customFormat="1" ht="19.5">
      <c r="A227" s="32"/>
      <c r="B227" s="33"/>
      <c r="C227" s="34"/>
      <c r="D227" s="210" t="s">
        <v>144</v>
      </c>
      <c r="E227" s="34"/>
      <c r="F227" s="211" t="s">
        <v>352</v>
      </c>
      <c r="G227" s="34"/>
      <c r="H227" s="34"/>
      <c r="I227" s="165"/>
      <c r="J227" s="34"/>
      <c r="K227" s="34"/>
      <c r="L227" s="37"/>
      <c r="M227" s="212"/>
      <c r="N227" s="213"/>
      <c r="O227" s="69"/>
      <c r="P227" s="69"/>
      <c r="Q227" s="69"/>
      <c r="R227" s="69"/>
      <c r="S227" s="69"/>
      <c r="T227" s="70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5" t="s">
        <v>144</v>
      </c>
      <c r="AU227" s="15" t="s">
        <v>89</v>
      </c>
    </row>
    <row r="228" spans="1:65" s="13" customFormat="1" ht="11.25">
      <c r="B228" s="214"/>
      <c r="C228" s="215"/>
      <c r="D228" s="210" t="s">
        <v>157</v>
      </c>
      <c r="E228" s="216" t="s">
        <v>1</v>
      </c>
      <c r="F228" s="217" t="s">
        <v>353</v>
      </c>
      <c r="G228" s="215"/>
      <c r="H228" s="218">
        <v>3860</v>
      </c>
      <c r="I228" s="219"/>
      <c r="J228" s="215"/>
      <c r="K228" s="215"/>
      <c r="L228" s="220"/>
      <c r="M228" s="221"/>
      <c r="N228" s="222"/>
      <c r="O228" s="222"/>
      <c r="P228" s="222"/>
      <c r="Q228" s="222"/>
      <c r="R228" s="222"/>
      <c r="S228" s="222"/>
      <c r="T228" s="223"/>
      <c r="AT228" s="224" t="s">
        <v>157</v>
      </c>
      <c r="AU228" s="224" t="s">
        <v>89</v>
      </c>
      <c r="AV228" s="13" t="s">
        <v>89</v>
      </c>
      <c r="AW228" s="13" t="s">
        <v>36</v>
      </c>
      <c r="AX228" s="13" t="s">
        <v>87</v>
      </c>
      <c r="AY228" s="224" t="s">
        <v>136</v>
      </c>
    </row>
    <row r="229" spans="1:65" s="2" customFormat="1" ht="24.2" customHeight="1">
      <c r="A229" s="32"/>
      <c r="B229" s="33"/>
      <c r="C229" s="197" t="s">
        <v>368</v>
      </c>
      <c r="D229" s="197" t="s">
        <v>138</v>
      </c>
      <c r="E229" s="198" t="s">
        <v>369</v>
      </c>
      <c r="F229" s="199" t="s">
        <v>370</v>
      </c>
      <c r="G229" s="200" t="s">
        <v>213</v>
      </c>
      <c r="H229" s="201">
        <v>40</v>
      </c>
      <c r="I229" s="202"/>
      <c r="J229" s="203">
        <f>ROUND(I229*H229,2)</f>
        <v>0</v>
      </c>
      <c r="K229" s="199" t="s">
        <v>154</v>
      </c>
      <c r="L229" s="37"/>
      <c r="M229" s="204" t="s">
        <v>1</v>
      </c>
      <c r="N229" s="205" t="s">
        <v>44</v>
      </c>
      <c r="O229" s="69"/>
      <c r="P229" s="206">
        <f>O229*H229</f>
        <v>0</v>
      </c>
      <c r="Q229" s="206">
        <v>0.29699999999999999</v>
      </c>
      <c r="R229" s="206">
        <f>Q229*H229</f>
        <v>11.879999999999999</v>
      </c>
      <c r="S229" s="206">
        <v>0</v>
      </c>
      <c r="T229" s="207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208" t="s">
        <v>142</v>
      </c>
      <c r="AT229" s="208" t="s">
        <v>138</v>
      </c>
      <c r="AU229" s="208" t="s">
        <v>89</v>
      </c>
      <c r="AY229" s="15" t="s">
        <v>136</v>
      </c>
      <c r="BE229" s="209">
        <f>IF(N229="základní",J229,0)</f>
        <v>0</v>
      </c>
      <c r="BF229" s="209">
        <f>IF(N229="snížená",J229,0)</f>
        <v>0</v>
      </c>
      <c r="BG229" s="209">
        <f>IF(N229="zákl. přenesená",J229,0)</f>
        <v>0</v>
      </c>
      <c r="BH229" s="209">
        <f>IF(N229="sníž. přenesená",J229,0)</f>
        <v>0</v>
      </c>
      <c r="BI229" s="209">
        <f>IF(N229="nulová",J229,0)</f>
        <v>0</v>
      </c>
      <c r="BJ229" s="15" t="s">
        <v>87</v>
      </c>
      <c r="BK229" s="209">
        <f>ROUND(I229*H229,2)</f>
        <v>0</v>
      </c>
      <c r="BL229" s="15" t="s">
        <v>142</v>
      </c>
      <c r="BM229" s="208" t="s">
        <v>371</v>
      </c>
    </row>
    <row r="230" spans="1:65" s="2" customFormat="1" ht="19.5">
      <c r="A230" s="32"/>
      <c r="B230" s="33"/>
      <c r="C230" s="34"/>
      <c r="D230" s="210" t="s">
        <v>144</v>
      </c>
      <c r="E230" s="34"/>
      <c r="F230" s="211" t="s">
        <v>358</v>
      </c>
      <c r="G230" s="34"/>
      <c r="H230" s="34"/>
      <c r="I230" s="165"/>
      <c r="J230" s="34"/>
      <c r="K230" s="34"/>
      <c r="L230" s="37"/>
      <c r="M230" s="212"/>
      <c r="N230" s="213"/>
      <c r="O230" s="69"/>
      <c r="P230" s="69"/>
      <c r="Q230" s="69"/>
      <c r="R230" s="69"/>
      <c r="S230" s="69"/>
      <c r="T230" s="70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15" t="s">
        <v>144</v>
      </c>
      <c r="AU230" s="15" t="s">
        <v>89</v>
      </c>
    </row>
    <row r="231" spans="1:65" s="2" customFormat="1" ht="24.2" customHeight="1">
      <c r="A231" s="32"/>
      <c r="B231" s="33"/>
      <c r="C231" s="197" t="s">
        <v>372</v>
      </c>
      <c r="D231" s="197" t="s">
        <v>138</v>
      </c>
      <c r="E231" s="198" t="s">
        <v>373</v>
      </c>
      <c r="F231" s="199" t="s">
        <v>374</v>
      </c>
      <c r="G231" s="200" t="s">
        <v>213</v>
      </c>
      <c r="H231" s="201">
        <v>7025</v>
      </c>
      <c r="I231" s="202"/>
      <c r="J231" s="203">
        <f>ROUND(I231*H231,2)</f>
        <v>0</v>
      </c>
      <c r="K231" s="199" t="s">
        <v>154</v>
      </c>
      <c r="L231" s="37"/>
      <c r="M231" s="204" t="s">
        <v>1</v>
      </c>
      <c r="N231" s="205" t="s">
        <v>44</v>
      </c>
      <c r="O231" s="69"/>
      <c r="P231" s="206">
        <f>O231*H231</f>
        <v>0</v>
      </c>
      <c r="Q231" s="206">
        <v>0.29160000000000003</v>
      </c>
      <c r="R231" s="206">
        <f>Q231*H231</f>
        <v>2048.4900000000002</v>
      </c>
      <c r="S231" s="206">
        <v>0</v>
      </c>
      <c r="T231" s="207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208" t="s">
        <v>142</v>
      </c>
      <c r="AT231" s="208" t="s">
        <v>138</v>
      </c>
      <c r="AU231" s="208" t="s">
        <v>89</v>
      </c>
      <c r="AY231" s="15" t="s">
        <v>136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15" t="s">
        <v>87</v>
      </c>
      <c r="BK231" s="209">
        <f>ROUND(I231*H231,2)</f>
        <v>0</v>
      </c>
      <c r="BL231" s="15" t="s">
        <v>142</v>
      </c>
      <c r="BM231" s="208" t="s">
        <v>375</v>
      </c>
    </row>
    <row r="232" spans="1:65" s="2" customFormat="1" ht="39">
      <c r="A232" s="32"/>
      <c r="B232" s="33"/>
      <c r="C232" s="34"/>
      <c r="D232" s="210" t="s">
        <v>144</v>
      </c>
      <c r="E232" s="34"/>
      <c r="F232" s="211" t="s">
        <v>376</v>
      </c>
      <c r="G232" s="34"/>
      <c r="H232" s="34"/>
      <c r="I232" s="165"/>
      <c r="J232" s="34"/>
      <c r="K232" s="34"/>
      <c r="L232" s="37"/>
      <c r="M232" s="212"/>
      <c r="N232" s="213"/>
      <c r="O232" s="69"/>
      <c r="P232" s="69"/>
      <c r="Q232" s="69"/>
      <c r="R232" s="69"/>
      <c r="S232" s="69"/>
      <c r="T232" s="70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T232" s="15" t="s">
        <v>144</v>
      </c>
      <c r="AU232" s="15" t="s">
        <v>89</v>
      </c>
    </row>
    <row r="233" spans="1:65" s="13" customFormat="1" ht="11.25">
      <c r="B233" s="214"/>
      <c r="C233" s="215"/>
      <c r="D233" s="210" t="s">
        <v>157</v>
      </c>
      <c r="E233" s="216" t="s">
        <v>1</v>
      </c>
      <c r="F233" s="217" t="s">
        <v>377</v>
      </c>
      <c r="G233" s="215"/>
      <c r="H233" s="218">
        <v>7025</v>
      </c>
      <c r="I233" s="219"/>
      <c r="J233" s="215"/>
      <c r="K233" s="215"/>
      <c r="L233" s="220"/>
      <c r="M233" s="221"/>
      <c r="N233" s="222"/>
      <c r="O233" s="222"/>
      <c r="P233" s="222"/>
      <c r="Q233" s="222"/>
      <c r="R233" s="222"/>
      <c r="S233" s="222"/>
      <c r="T233" s="223"/>
      <c r="AT233" s="224" t="s">
        <v>157</v>
      </c>
      <c r="AU233" s="224" t="s">
        <v>89</v>
      </c>
      <c r="AV233" s="13" t="s">
        <v>89</v>
      </c>
      <c r="AW233" s="13" t="s">
        <v>36</v>
      </c>
      <c r="AX233" s="13" t="s">
        <v>87</v>
      </c>
      <c r="AY233" s="224" t="s">
        <v>136</v>
      </c>
    </row>
    <row r="234" spans="1:65" s="2" customFormat="1" ht="24.2" customHeight="1">
      <c r="A234" s="32"/>
      <c r="B234" s="33"/>
      <c r="C234" s="197" t="s">
        <v>378</v>
      </c>
      <c r="D234" s="197" t="s">
        <v>138</v>
      </c>
      <c r="E234" s="198" t="s">
        <v>379</v>
      </c>
      <c r="F234" s="199" t="s">
        <v>380</v>
      </c>
      <c r="G234" s="200" t="s">
        <v>213</v>
      </c>
      <c r="H234" s="201">
        <v>930</v>
      </c>
      <c r="I234" s="202"/>
      <c r="J234" s="203">
        <f>ROUND(I234*H234,2)</f>
        <v>0</v>
      </c>
      <c r="K234" s="199" t="s">
        <v>154</v>
      </c>
      <c r="L234" s="37"/>
      <c r="M234" s="204" t="s">
        <v>1</v>
      </c>
      <c r="N234" s="205" t="s">
        <v>44</v>
      </c>
      <c r="O234" s="69"/>
      <c r="P234" s="206">
        <f>O234*H234</f>
        <v>0</v>
      </c>
      <c r="Q234" s="206">
        <v>0.39600000000000002</v>
      </c>
      <c r="R234" s="206">
        <f>Q234*H234</f>
        <v>368.28000000000003</v>
      </c>
      <c r="S234" s="206">
        <v>0</v>
      </c>
      <c r="T234" s="207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208" t="s">
        <v>142</v>
      </c>
      <c r="AT234" s="208" t="s">
        <v>138</v>
      </c>
      <c r="AU234" s="208" t="s">
        <v>89</v>
      </c>
      <c r="AY234" s="15" t="s">
        <v>136</v>
      </c>
      <c r="BE234" s="209">
        <f>IF(N234="základní",J234,0)</f>
        <v>0</v>
      </c>
      <c r="BF234" s="209">
        <f>IF(N234="snížená",J234,0)</f>
        <v>0</v>
      </c>
      <c r="BG234" s="209">
        <f>IF(N234="zákl. přenesená",J234,0)</f>
        <v>0</v>
      </c>
      <c r="BH234" s="209">
        <f>IF(N234="sníž. přenesená",J234,0)</f>
        <v>0</v>
      </c>
      <c r="BI234" s="209">
        <f>IF(N234="nulová",J234,0)</f>
        <v>0</v>
      </c>
      <c r="BJ234" s="15" t="s">
        <v>87</v>
      </c>
      <c r="BK234" s="209">
        <f>ROUND(I234*H234,2)</f>
        <v>0</v>
      </c>
      <c r="BL234" s="15" t="s">
        <v>142</v>
      </c>
      <c r="BM234" s="208" t="s">
        <v>381</v>
      </c>
    </row>
    <row r="235" spans="1:65" s="2" customFormat="1" ht="19.5">
      <c r="A235" s="32"/>
      <c r="B235" s="33"/>
      <c r="C235" s="34"/>
      <c r="D235" s="210" t="s">
        <v>144</v>
      </c>
      <c r="E235" s="34"/>
      <c r="F235" s="211" t="s">
        <v>382</v>
      </c>
      <c r="G235" s="34"/>
      <c r="H235" s="34"/>
      <c r="I235" s="165"/>
      <c r="J235" s="34"/>
      <c r="K235" s="34"/>
      <c r="L235" s="37"/>
      <c r="M235" s="212"/>
      <c r="N235" s="213"/>
      <c r="O235" s="69"/>
      <c r="P235" s="69"/>
      <c r="Q235" s="69"/>
      <c r="R235" s="69"/>
      <c r="S235" s="69"/>
      <c r="T235" s="70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5" t="s">
        <v>144</v>
      </c>
      <c r="AU235" s="15" t="s">
        <v>89</v>
      </c>
    </row>
    <row r="236" spans="1:65" s="13" customFormat="1" ht="11.25">
      <c r="B236" s="214"/>
      <c r="C236" s="215"/>
      <c r="D236" s="210" t="s">
        <v>157</v>
      </c>
      <c r="E236" s="216" t="s">
        <v>1</v>
      </c>
      <c r="F236" s="217" t="s">
        <v>383</v>
      </c>
      <c r="G236" s="215"/>
      <c r="H236" s="218">
        <v>930</v>
      </c>
      <c r="I236" s="219"/>
      <c r="J236" s="215"/>
      <c r="K236" s="215"/>
      <c r="L236" s="220"/>
      <c r="M236" s="221"/>
      <c r="N236" s="222"/>
      <c r="O236" s="222"/>
      <c r="P236" s="222"/>
      <c r="Q236" s="222"/>
      <c r="R236" s="222"/>
      <c r="S236" s="222"/>
      <c r="T236" s="223"/>
      <c r="AT236" s="224" t="s">
        <v>157</v>
      </c>
      <c r="AU236" s="224" t="s">
        <v>89</v>
      </c>
      <c r="AV236" s="13" t="s">
        <v>89</v>
      </c>
      <c r="AW236" s="13" t="s">
        <v>36</v>
      </c>
      <c r="AX236" s="13" t="s">
        <v>87</v>
      </c>
      <c r="AY236" s="224" t="s">
        <v>136</v>
      </c>
    </row>
    <row r="237" spans="1:65" s="2" customFormat="1" ht="24.2" customHeight="1">
      <c r="A237" s="32"/>
      <c r="B237" s="33"/>
      <c r="C237" s="197" t="s">
        <v>384</v>
      </c>
      <c r="D237" s="197" t="s">
        <v>138</v>
      </c>
      <c r="E237" s="198" t="s">
        <v>385</v>
      </c>
      <c r="F237" s="199" t="s">
        <v>386</v>
      </c>
      <c r="G237" s="200" t="s">
        <v>213</v>
      </c>
      <c r="H237" s="201">
        <v>1770</v>
      </c>
      <c r="I237" s="202"/>
      <c r="J237" s="203">
        <f>ROUND(I237*H237,2)</f>
        <v>0</v>
      </c>
      <c r="K237" s="199" t="s">
        <v>154</v>
      </c>
      <c r="L237" s="37"/>
      <c r="M237" s="204" t="s">
        <v>1</v>
      </c>
      <c r="N237" s="205" t="s">
        <v>44</v>
      </c>
      <c r="O237" s="69"/>
      <c r="P237" s="206">
        <f>O237*H237</f>
        <v>0</v>
      </c>
      <c r="Q237" s="206">
        <v>0.38700000000000001</v>
      </c>
      <c r="R237" s="206">
        <f>Q237*H237</f>
        <v>684.99</v>
      </c>
      <c r="S237" s="206">
        <v>0</v>
      </c>
      <c r="T237" s="207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208" t="s">
        <v>142</v>
      </c>
      <c r="AT237" s="208" t="s">
        <v>138</v>
      </c>
      <c r="AU237" s="208" t="s">
        <v>89</v>
      </c>
      <c r="AY237" s="15" t="s">
        <v>136</v>
      </c>
      <c r="BE237" s="209">
        <f>IF(N237="základní",J237,0)</f>
        <v>0</v>
      </c>
      <c r="BF237" s="209">
        <f>IF(N237="snížená",J237,0)</f>
        <v>0</v>
      </c>
      <c r="BG237" s="209">
        <f>IF(N237="zákl. přenesená",J237,0)</f>
        <v>0</v>
      </c>
      <c r="BH237" s="209">
        <f>IF(N237="sníž. přenesená",J237,0)</f>
        <v>0</v>
      </c>
      <c r="BI237" s="209">
        <f>IF(N237="nulová",J237,0)</f>
        <v>0</v>
      </c>
      <c r="BJ237" s="15" t="s">
        <v>87</v>
      </c>
      <c r="BK237" s="209">
        <f>ROUND(I237*H237,2)</f>
        <v>0</v>
      </c>
      <c r="BL237" s="15" t="s">
        <v>142</v>
      </c>
      <c r="BM237" s="208" t="s">
        <v>387</v>
      </c>
    </row>
    <row r="238" spans="1:65" s="2" customFormat="1" ht="29.25">
      <c r="A238" s="32"/>
      <c r="B238" s="33"/>
      <c r="C238" s="34"/>
      <c r="D238" s="210" t="s">
        <v>144</v>
      </c>
      <c r="E238" s="34"/>
      <c r="F238" s="211" t="s">
        <v>388</v>
      </c>
      <c r="G238" s="34"/>
      <c r="H238" s="34"/>
      <c r="I238" s="165"/>
      <c r="J238" s="34"/>
      <c r="K238" s="34"/>
      <c r="L238" s="37"/>
      <c r="M238" s="212"/>
      <c r="N238" s="213"/>
      <c r="O238" s="69"/>
      <c r="P238" s="69"/>
      <c r="Q238" s="69"/>
      <c r="R238" s="69"/>
      <c r="S238" s="69"/>
      <c r="T238" s="70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T238" s="15" t="s">
        <v>144</v>
      </c>
      <c r="AU238" s="15" t="s">
        <v>89</v>
      </c>
    </row>
    <row r="239" spans="1:65" s="13" customFormat="1" ht="11.25">
      <c r="B239" s="214"/>
      <c r="C239" s="215"/>
      <c r="D239" s="210" t="s">
        <v>157</v>
      </c>
      <c r="E239" s="216" t="s">
        <v>1</v>
      </c>
      <c r="F239" s="217" t="s">
        <v>389</v>
      </c>
      <c r="G239" s="215"/>
      <c r="H239" s="218">
        <v>1770</v>
      </c>
      <c r="I239" s="219"/>
      <c r="J239" s="215"/>
      <c r="K239" s="215"/>
      <c r="L239" s="220"/>
      <c r="M239" s="221"/>
      <c r="N239" s="222"/>
      <c r="O239" s="222"/>
      <c r="P239" s="222"/>
      <c r="Q239" s="222"/>
      <c r="R239" s="222"/>
      <c r="S239" s="222"/>
      <c r="T239" s="223"/>
      <c r="AT239" s="224" t="s">
        <v>157</v>
      </c>
      <c r="AU239" s="224" t="s">
        <v>89</v>
      </c>
      <c r="AV239" s="13" t="s">
        <v>89</v>
      </c>
      <c r="AW239" s="13" t="s">
        <v>36</v>
      </c>
      <c r="AX239" s="13" t="s">
        <v>87</v>
      </c>
      <c r="AY239" s="224" t="s">
        <v>136</v>
      </c>
    </row>
    <row r="240" spans="1:65" s="2" customFormat="1" ht="21.75" customHeight="1">
      <c r="A240" s="32"/>
      <c r="B240" s="33"/>
      <c r="C240" s="197" t="s">
        <v>390</v>
      </c>
      <c r="D240" s="197" t="s">
        <v>138</v>
      </c>
      <c r="E240" s="198" t="s">
        <v>391</v>
      </c>
      <c r="F240" s="199" t="s">
        <v>392</v>
      </c>
      <c r="G240" s="200" t="s">
        <v>213</v>
      </c>
      <c r="H240" s="201">
        <v>930</v>
      </c>
      <c r="I240" s="202"/>
      <c r="J240" s="203">
        <f>ROUND(I240*H240,2)</f>
        <v>0</v>
      </c>
      <c r="K240" s="199" t="s">
        <v>154</v>
      </c>
      <c r="L240" s="37"/>
      <c r="M240" s="204" t="s">
        <v>1</v>
      </c>
      <c r="N240" s="205" t="s">
        <v>44</v>
      </c>
      <c r="O240" s="69"/>
      <c r="P240" s="206">
        <f>O240*H240</f>
        <v>0</v>
      </c>
      <c r="Q240" s="206">
        <v>6.9000000000000006E-2</v>
      </c>
      <c r="R240" s="206">
        <f>Q240*H240</f>
        <v>64.17</v>
      </c>
      <c r="S240" s="206">
        <v>0</v>
      </c>
      <c r="T240" s="207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208" t="s">
        <v>142</v>
      </c>
      <c r="AT240" s="208" t="s">
        <v>138</v>
      </c>
      <c r="AU240" s="208" t="s">
        <v>89</v>
      </c>
      <c r="AY240" s="15" t="s">
        <v>136</v>
      </c>
      <c r="BE240" s="209">
        <f>IF(N240="základní",J240,0)</f>
        <v>0</v>
      </c>
      <c r="BF240" s="209">
        <f>IF(N240="snížená",J240,0)</f>
        <v>0</v>
      </c>
      <c r="BG240" s="209">
        <f>IF(N240="zákl. přenesená",J240,0)</f>
        <v>0</v>
      </c>
      <c r="BH240" s="209">
        <f>IF(N240="sníž. přenesená",J240,0)</f>
        <v>0</v>
      </c>
      <c r="BI240" s="209">
        <f>IF(N240="nulová",J240,0)</f>
        <v>0</v>
      </c>
      <c r="BJ240" s="15" t="s">
        <v>87</v>
      </c>
      <c r="BK240" s="209">
        <f>ROUND(I240*H240,2)</f>
        <v>0</v>
      </c>
      <c r="BL240" s="15" t="s">
        <v>142</v>
      </c>
      <c r="BM240" s="208" t="s">
        <v>393</v>
      </c>
    </row>
    <row r="241" spans="1:65" s="2" customFormat="1" ht="19.5">
      <c r="A241" s="32"/>
      <c r="B241" s="33"/>
      <c r="C241" s="34"/>
      <c r="D241" s="210" t="s">
        <v>144</v>
      </c>
      <c r="E241" s="34"/>
      <c r="F241" s="211" t="s">
        <v>382</v>
      </c>
      <c r="G241" s="34"/>
      <c r="H241" s="34"/>
      <c r="I241" s="165"/>
      <c r="J241" s="34"/>
      <c r="K241" s="34"/>
      <c r="L241" s="37"/>
      <c r="M241" s="212"/>
      <c r="N241" s="213"/>
      <c r="O241" s="69"/>
      <c r="P241" s="69"/>
      <c r="Q241" s="69"/>
      <c r="R241" s="69"/>
      <c r="S241" s="69"/>
      <c r="T241" s="70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5" t="s">
        <v>144</v>
      </c>
      <c r="AU241" s="15" t="s">
        <v>89</v>
      </c>
    </row>
    <row r="242" spans="1:65" s="13" customFormat="1" ht="11.25">
      <c r="B242" s="214"/>
      <c r="C242" s="215"/>
      <c r="D242" s="210" t="s">
        <v>157</v>
      </c>
      <c r="E242" s="216" t="s">
        <v>1</v>
      </c>
      <c r="F242" s="217" t="s">
        <v>383</v>
      </c>
      <c r="G242" s="215"/>
      <c r="H242" s="218">
        <v>930</v>
      </c>
      <c r="I242" s="219"/>
      <c r="J242" s="215"/>
      <c r="K242" s="215"/>
      <c r="L242" s="220"/>
      <c r="M242" s="221"/>
      <c r="N242" s="222"/>
      <c r="O242" s="222"/>
      <c r="P242" s="222"/>
      <c r="Q242" s="222"/>
      <c r="R242" s="222"/>
      <c r="S242" s="222"/>
      <c r="T242" s="223"/>
      <c r="AT242" s="224" t="s">
        <v>157</v>
      </c>
      <c r="AU242" s="224" t="s">
        <v>89</v>
      </c>
      <c r="AV242" s="13" t="s">
        <v>89</v>
      </c>
      <c r="AW242" s="13" t="s">
        <v>36</v>
      </c>
      <c r="AX242" s="13" t="s">
        <v>87</v>
      </c>
      <c r="AY242" s="224" t="s">
        <v>136</v>
      </c>
    </row>
    <row r="243" spans="1:65" s="2" customFormat="1" ht="21.75" customHeight="1">
      <c r="A243" s="32"/>
      <c r="B243" s="33"/>
      <c r="C243" s="197" t="s">
        <v>394</v>
      </c>
      <c r="D243" s="197" t="s">
        <v>138</v>
      </c>
      <c r="E243" s="198" t="s">
        <v>395</v>
      </c>
      <c r="F243" s="199" t="s">
        <v>396</v>
      </c>
      <c r="G243" s="200" t="s">
        <v>213</v>
      </c>
      <c r="H243" s="201">
        <v>90</v>
      </c>
      <c r="I243" s="202"/>
      <c r="J243" s="203">
        <f>ROUND(I243*H243,2)</f>
        <v>0</v>
      </c>
      <c r="K243" s="199" t="s">
        <v>154</v>
      </c>
      <c r="L243" s="37"/>
      <c r="M243" s="204" t="s">
        <v>1</v>
      </c>
      <c r="N243" s="205" t="s">
        <v>44</v>
      </c>
      <c r="O243" s="69"/>
      <c r="P243" s="206">
        <f>O243*H243</f>
        <v>0</v>
      </c>
      <c r="Q243" s="206">
        <v>0.34499999999999997</v>
      </c>
      <c r="R243" s="206">
        <f>Q243*H243</f>
        <v>31.049999999999997</v>
      </c>
      <c r="S243" s="206">
        <v>0</v>
      </c>
      <c r="T243" s="207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208" t="s">
        <v>142</v>
      </c>
      <c r="AT243" s="208" t="s">
        <v>138</v>
      </c>
      <c r="AU243" s="208" t="s">
        <v>89</v>
      </c>
      <c r="AY243" s="15" t="s">
        <v>136</v>
      </c>
      <c r="BE243" s="209">
        <f>IF(N243="základní",J243,0)</f>
        <v>0</v>
      </c>
      <c r="BF243" s="209">
        <f>IF(N243="snížená",J243,0)</f>
        <v>0</v>
      </c>
      <c r="BG243" s="209">
        <f>IF(N243="zákl. přenesená",J243,0)</f>
        <v>0</v>
      </c>
      <c r="BH243" s="209">
        <f>IF(N243="sníž. přenesená",J243,0)</f>
        <v>0</v>
      </c>
      <c r="BI243" s="209">
        <f>IF(N243="nulová",J243,0)</f>
        <v>0</v>
      </c>
      <c r="BJ243" s="15" t="s">
        <v>87</v>
      </c>
      <c r="BK243" s="209">
        <f>ROUND(I243*H243,2)</f>
        <v>0</v>
      </c>
      <c r="BL243" s="15" t="s">
        <v>142</v>
      </c>
      <c r="BM243" s="208" t="s">
        <v>397</v>
      </c>
    </row>
    <row r="244" spans="1:65" s="2" customFormat="1" ht="19.5">
      <c r="A244" s="32"/>
      <c r="B244" s="33"/>
      <c r="C244" s="34"/>
      <c r="D244" s="210" t="s">
        <v>144</v>
      </c>
      <c r="E244" s="34"/>
      <c r="F244" s="211" t="s">
        <v>398</v>
      </c>
      <c r="G244" s="34"/>
      <c r="H244" s="34"/>
      <c r="I244" s="165"/>
      <c r="J244" s="34"/>
      <c r="K244" s="34"/>
      <c r="L244" s="37"/>
      <c r="M244" s="212"/>
      <c r="N244" s="213"/>
      <c r="O244" s="69"/>
      <c r="P244" s="69"/>
      <c r="Q244" s="69"/>
      <c r="R244" s="69"/>
      <c r="S244" s="69"/>
      <c r="T244" s="70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T244" s="15" t="s">
        <v>144</v>
      </c>
      <c r="AU244" s="15" t="s">
        <v>89</v>
      </c>
    </row>
    <row r="245" spans="1:65" s="2" customFormat="1" ht="21.75" customHeight="1">
      <c r="A245" s="32"/>
      <c r="B245" s="33"/>
      <c r="C245" s="197" t="s">
        <v>399</v>
      </c>
      <c r="D245" s="197" t="s">
        <v>138</v>
      </c>
      <c r="E245" s="198" t="s">
        <v>400</v>
      </c>
      <c r="F245" s="199" t="s">
        <v>401</v>
      </c>
      <c r="G245" s="200" t="s">
        <v>213</v>
      </c>
      <c r="H245" s="201">
        <v>90</v>
      </c>
      <c r="I245" s="202"/>
      <c r="J245" s="203">
        <f>ROUND(I245*H245,2)</f>
        <v>0</v>
      </c>
      <c r="K245" s="199" t="s">
        <v>154</v>
      </c>
      <c r="L245" s="37"/>
      <c r="M245" s="204" t="s">
        <v>1</v>
      </c>
      <c r="N245" s="205" t="s">
        <v>44</v>
      </c>
      <c r="O245" s="69"/>
      <c r="P245" s="206">
        <f>O245*H245</f>
        <v>0</v>
      </c>
      <c r="Q245" s="206">
        <v>0.14399999999999999</v>
      </c>
      <c r="R245" s="206">
        <f>Q245*H245</f>
        <v>12.959999999999999</v>
      </c>
      <c r="S245" s="206">
        <v>0</v>
      </c>
      <c r="T245" s="207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208" t="s">
        <v>142</v>
      </c>
      <c r="AT245" s="208" t="s">
        <v>138</v>
      </c>
      <c r="AU245" s="208" t="s">
        <v>89</v>
      </c>
      <c r="AY245" s="15" t="s">
        <v>136</v>
      </c>
      <c r="BE245" s="209">
        <f>IF(N245="základní",J245,0)</f>
        <v>0</v>
      </c>
      <c r="BF245" s="209">
        <f>IF(N245="snížená",J245,0)</f>
        <v>0</v>
      </c>
      <c r="BG245" s="209">
        <f>IF(N245="zákl. přenesená",J245,0)</f>
        <v>0</v>
      </c>
      <c r="BH245" s="209">
        <f>IF(N245="sníž. přenesená",J245,0)</f>
        <v>0</v>
      </c>
      <c r="BI245" s="209">
        <f>IF(N245="nulová",J245,0)</f>
        <v>0</v>
      </c>
      <c r="BJ245" s="15" t="s">
        <v>87</v>
      </c>
      <c r="BK245" s="209">
        <f>ROUND(I245*H245,2)</f>
        <v>0</v>
      </c>
      <c r="BL245" s="15" t="s">
        <v>142</v>
      </c>
      <c r="BM245" s="208" t="s">
        <v>402</v>
      </c>
    </row>
    <row r="246" spans="1:65" s="2" customFormat="1" ht="19.5">
      <c r="A246" s="32"/>
      <c r="B246" s="33"/>
      <c r="C246" s="34"/>
      <c r="D246" s="210" t="s">
        <v>144</v>
      </c>
      <c r="E246" s="34"/>
      <c r="F246" s="211" t="s">
        <v>398</v>
      </c>
      <c r="G246" s="34"/>
      <c r="H246" s="34"/>
      <c r="I246" s="165"/>
      <c r="J246" s="34"/>
      <c r="K246" s="34"/>
      <c r="L246" s="37"/>
      <c r="M246" s="212"/>
      <c r="N246" s="213"/>
      <c r="O246" s="69"/>
      <c r="P246" s="69"/>
      <c r="Q246" s="69"/>
      <c r="R246" s="69"/>
      <c r="S246" s="69"/>
      <c r="T246" s="70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5" t="s">
        <v>144</v>
      </c>
      <c r="AU246" s="15" t="s">
        <v>89</v>
      </c>
    </row>
    <row r="247" spans="1:65" s="2" customFormat="1" ht="16.5" customHeight="1">
      <c r="A247" s="32"/>
      <c r="B247" s="33"/>
      <c r="C247" s="197" t="s">
        <v>403</v>
      </c>
      <c r="D247" s="197" t="s">
        <v>138</v>
      </c>
      <c r="E247" s="198" t="s">
        <v>404</v>
      </c>
      <c r="F247" s="199" t="s">
        <v>405</v>
      </c>
      <c r="G247" s="200" t="s">
        <v>213</v>
      </c>
      <c r="H247" s="201">
        <v>1450</v>
      </c>
      <c r="I247" s="202"/>
      <c r="J247" s="203">
        <f>ROUND(I247*H247,2)</f>
        <v>0</v>
      </c>
      <c r="K247" s="199" t="s">
        <v>1</v>
      </c>
      <c r="L247" s="37"/>
      <c r="M247" s="204" t="s">
        <v>1</v>
      </c>
      <c r="N247" s="205" t="s">
        <v>44</v>
      </c>
      <c r="O247" s="69"/>
      <c r="P247" s="206">
        <f>O247*H247</f>
        <v>0</v>
      </c>
      <c r="Q247" s="206">
        <v>0.46</v>
      </c>
      <c r="R247" s="206">
        <f>Q247*H247</f>
        <v>667</v>
      </c>
      <c r="S247" s="206">
        <v>0</v>
      </c>
      <c r="T247" s="207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208" t="s">
        <v>142</v>
      </c>
      <c r="AT247" s="208" t="s">
        <v>138</v>
      </c>
      <c r="AU247" s="208" t="s">
        <v>89</v>
      </c>
      <c r="AY247" s="15" t="s">
        <v>136</v>
      </c>
      <c r="BE247" s="209">
        <f>IF(N247="základní",J247,0)</f>
        <v>0</v>
      </c>
      <c r="BF247" s="209">
        <f>IF(N247="snížená",J247,0)</f>
        <v>0</v>
      </c>
      <c r="BG247" s="209">
        <f>IF(N247="zákl. přenesená",J247,0)</f>
        <v>0</v>
      </c>
      <c r="BH247" s="209">
        <f>IF(N247="sníž. přenesená",J247,0)</f>
        <v>0</v>
      </c>
      <c r="BI247" s="209">
        <f>IF(N247="nulová",J247,0)</f>
        <v>0</v>
      </c>
      <c r="BJ247" s="15" t="s">
        <v>87</v>
      </c>
      <c r="BK247" s="209">
        <f>ROUND(I247*H247,2)</f>
        <v>0</v>
      </c>
      <c r="BL247" s="15" t="s">
        <v>142</v>
      </c>
      <c r="BM247" s="208" t="s">
        <v>406</v>
      </c>
    </row>
    <row r="248" spans="1:65" s="2" customFormat="1" ht="19.5">
      <c r="A248" s="32"/>
      <c r="B248" s="33"/>
      <c r="C248" s="34"/>
      <c r="D248" s="210" t="s">
        <v>144</v>
      </c>
      <c r="E248" s="34"/>
      <c r="F248" s="211" t="s">
        <v>407</v>
      </c>
      <c r="G248" s="34"/>
      <c r="H248" s="34"/>
      <c r="I248" s="165"/>
      <c r="J248" s="34"/>
      <c r="K248" s="34"/>
      <c r="L248" s="37"/>
      <c r="M248" s="212"/>
      <c r="N248" s="213"/>
      <c r="O248" s="69"/>
      <c r="P248" s="69"/>
      <c r="Q248" s="69"/>
      <c r="R248" s="69"/>
      <c r="S248" s="69"/>
      <c r="T248" s="70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T248" s="15" t="s">
        <v>144</v>
      </c>
      <c r="AU248" s="15" t="s">
        <v>89</v>
      </c>
    </row>
    <row r="249" spans="1:65" s="2" customFormat="1" ht="16.5" customHeight="1">
      <c r="A249" s="32"/>
      <c r="B249" s="33"/>
      <c r="C249" s="197" t="s">
        <v>408</v>
      </c>
      <c r="D249" s="197" t="s">
        <v>138</v>
      </c>
      <c r="E249" s="198" t="s">
        <v>409</v>
      </c>
      <c r="F249" s="199" t="s">
        <v>410</v>
      </c>
      <c r="G249" s="200" t="s">
        <v>213</v>
      </c>
      <c r="H249" s="201">
        <v>160</v>
      </c>
      <c r="I249" s="202"/>
      <c r="J249" s="203">
        <f>ROUND(I249*H249,2)</f>
        <v>0</v>
      </c>
      <c r="K249" s="199" t="s">
        <v>1</v>
      </c>
      <c r="L249" s="37"/>
      <c r="M249" s="204" t="s">
        <v>1</v>
      </c>
      <c r="N249" s="205" t="s">
        <v>44</v>
      </c>
      <c r="O249" s="69"/>
      <c r="P249" s="206">
        <f>O249*H249</f>
        <v>0</v>
      </c>
      <c r="Q249" s="206">
        <v>0.65</v>
      </c>
      <c r="R249" s="206">
        <f>Q249*H249</f>
        <v>104</v>
      </c>
      <c r="S249" s="206">
        <v>0</v>
      </c>
      <c r="T249" s="207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208" t="s">
        <v>142</v>
      </c>
      <c r="AT249" s="208" t="s">
        <v>138</v>
      </c>
      <c r="AU249" s="208" t="s">
        <v>89</v>
      </c>
      <c r="AY249" s="15" t="s">
        <v>136</v>
      </c>
      <c r="BE249" s="209">
        <f>IF(N249="základní",J249,0)</f>
        <v>0</v>
      </c>
      <c r="BF249" s="209">
        <f>IF(N249="snížená",J249,0)</f>
        <v>0</v>
      </c>
      <c r="BG249" s="209">
        <f>IF(N249="zákl. přenesená",J249,0)</f>
        <v>0</v>
      </c>
      <c r="BH249" s="209">
        <f>IF(N249="sníž. přenesená",J249,0)</f>
        <v>0</v>
      </c>
      <c r="BI249" s="209">
        <f>IF(N249="nulová",J249,0)</f>
        <v>0</v>
      </c>
      <c r="BJ249" s="15" t="s">
        <v>87</v>
      </c>
      <c r="BK249" s="209">
        <f>ROUND(I249*H249,2)</f>
        <v>0</v>
      </c>
      <c r="BL249" s="15" t="s">
        <v>142</v>
      </c>
      <c r="BM249" s="208" t="s">
        <v>411</v>
      </c>
    </row>
    <row r="250" spans="1:65" s="2" customFormat="1" ht="19.5">
      <c r="A250" s="32"/>
      <c r="B250" s="33"/>
      <c r="C250" s="34"/>
      <c r="D250" s="210" t="s">
        <v>144</v>
      </c>
      <c r="E250" s="34"/>
      <c r="F250" s="211" t="s">
        <v>412</v>
      </c>
      <c r="G250" s="34"/>
      <c r="H250" s="34"/>
      <c r="I250" s="165"/>
      <c r="J250" s="34"/>
      <c r="K250" s="34"/>
      <c r="L250" s="37"/>
      <c r="M250" s="212"/>
      <c r="N250" s="213"/>
      <c r="O250" s="69"/>
      <c r="P250" s="69"/>
      <c r="Q250" s="69"/>
      <c r="R250" s="69"/>
      <c r="S250" s="69"/>
      <c r="T250" s="70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T250" s="15" t="s">
        <v>144</v>
      </c>
      <c r="AU250" s="15" t="s">
        <v>89</v>
      </c>
    </row>
    <row r="251" spans="1:65" s="2" customFormat="1" ht="24.2" customHeight="1">
      <c r="A251" s="32"/>
      <c r="B251" s="33"/>
      <c r="C251" s="197" t="s">
        <v>413</v>
      </c>
      <c r="D251" s="197" t="s">
        <v>138</v>
      </c>
      <c r="E251" s="198" t="s">
        <v>414</v>
      </c>
      <c r="F251" s="199" t="s">
        <v>415</v>
      </c>
      <c r="G251" s="200" t="s">
        <v>213</v>
      </c>
      <c r="H251" s="201">
        <v>90</v>
      </c>
      <c r="I251" s="202"/>
      <c r="J251" s="203">
        <f>ROUND(I251*H251,2)</f>
        <v>0</v>
      </c>
      <c r="K251" s="199" t="s">
        <v>154</v>
      </c>
      <c r="L251" s="37"/>
      <c r="M251" s="204" t="s">
        <v>1</v>
      </c>
      <c r="N251" s="205" t="s">
        <v>44</v>
      </c>
      <c r="O251" s="69"/>
      <c r="P251" s="206">
        <f>O251*H251</f>
        <v>0</v>
      </c>
      <c r="Q251" s="206">
        <v>0</v>
      </c>
      <c r="R251" s="206">
        <f>Q251*H251</f>
        <v>0</v>
      </c>
      <c r="S251" s="206">
        <v>0</v>
      </c>
      <c r="T251" s="207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208" t="s">
        <v>142</v>
      </c>
      <c r="AT251" s="208" t="s">
        <v>138</v>
      </c>
      <c r="AU251" s="208" t="s">
        <v>89</v>
      </c>
      <c r="AY251" s="15" t="s">
        <v>136</v>
      </c>
      <c r="BE251" s="209">
        <f>IF(N251="základní",J251,0)</f>
        <v>0</v>
      </c>
      <c r="BF251" s="209">
        <f>IF(N251="snížená",J251,0)</f>
        <v>0</v>
      </c>
      <c r="BG251" s="209">
        <f>IF(N251="zákl. přenesená",J251,0)</f>
        <v>0</v>
      </c>
      <c r="BH251" s="209">
        <f>IF(N251="sníž. přenesená",J251,0)</f>
        <v>0</v>
      </c>
      <c r="BI251" s="209">
        <f>IF(N251="nulová",J251,0)</f>
        <v>0</v>
      </c>
      <c r="BJ251" s="15" t="s">
        <v>87</v>
      </c>
      <c r="BK251" s="209">
        <f>ROUND(I251*H251,2)</f>
        <v>0</v>
      </c>
      <c r="BL251" s="15" t="s">
        <v>142</v>
      </c>
      <c r="BM251" s="208" t="s">
        <v>416</v>
      </c>
    </row>
    <row r="252" spans="1:65" s="2" customFormat="1" ht="19.5">
      <c r="A252" s="32"/>
      <c r="B252" s="33"/>
      <c r="C252" s="34"/>
      <c r="D252" s="210" t="s">
        <v>144</v>
      </c>
      <c r="E252" s="34"/>
      <c r="F252" s="211" t="s">
        <v>398</v>
      </c>
      <c r="G252" s="34"/>
      <c r="H252" s="34"/>
      <c r="I252" s="165"/>
      <c r="J252" s="34"/>
      <c r="K252" s="34"/>
      <c r="L252" s="37"/>
      <c r="M252" s="212"/>
      <c r="N252" s="213"/>
      <c r="O252" s="69"/>
      <c r="P252" s="69"/>
      <c r="Q252" s="69"/>
      <c r="R252" s="69"/>
      <c r="S252" s="69"/>
      <c r="T252" s="70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T252" s="15" t="s">
        <v>144</v>
      </c>
      <c r="AU252" s="15" t="s">
        <v>89</v>
      </c>
    </row>
    <row r="253" spans="1:65" s="2" customFormat="1" ht="24.2" customHeight="1">
      <c r="A253" s="32"/>
      <c r="B253" s="33"/>
      <c r="C253" s="197" t="s">
        <v>417</v>
      </c>
      <c r="D253" s="197" t="s">
        <v>138</v>
      </c>
      <c r="E253" s="198" t="s">
        <v>418</v>
      </c>
      <c r="F253" s="199" t="s">
        <v>419</v>
      </c>
      <c r="G253" s="200" t="s">
        <v>213</v>
      </c>
      <c r="H253" s="201">
        <v>930</v>
      </c>
      <c r="I253" s="202"/>
      <c r="J253" s="203">
        <f>ROUND(I253*H253,2)</f>
        <v>0</v>
      </c>
      <c r="K253" s="199" t="s">
        <v>154</v>
      </c>
      <c r="L253" s="37"/>
      <c r="M253" s="204" t="s">
        <v>1</v>
      </c>
      <c r="N253" s="205" t="s">
        <v>44</v>
      </c>
      <c r="O253" s="69"/>
      <c r="P253" s="206">
        <f>O253*H253</f>
        <v>0</v>
      </c>
      <c r="Q253" s="206">
        <v>5.151E-2</v>
      </c>
      <c r="R253" s="206">
        <f>Q253*H253</f>
        <v>47.904299999999999</v>
      </c>
      <c r="S253" s="206">
        <v>0</v>
      </c>
      <c r="T253" s="207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208" t="s">
        <v>142</v>
      </c>
      <c r="AT253" s="208" t="s">
        <v>138</v>
      </c>
      <c r="AU253" s="208" t="s">
        <v>89</v>
      </c>
      <c r="AY253" s="15" t="s">
        <v>136</v>
      </c>
      <c r="BE253" s="209">
        <f>IF(N253="základní",J253,0)</f>
        <v>0</v>
      </c>
      <c r="BF253" s="209">
        <f>IF(N253="snížená",J253,0)</f>
        <v>0</v>
      </c>
      <c r="BG253" s="209">
        <f>IF(N253="zákl. přenesená",J253,0)</f>
        <v>0</v>
      </c>
      <c r="BH253" s="209">
        <f>IF(N253="sníž. přenesená",J253,0)</f>
        <v>0</v>
      </c>
      <c r="BI253" s="209">
        <f>IF(N253="nulová",J253,0)</f>
        <v>0</v>
      </c>
      <c r="BJ253" s="15" t="s">
        <v>87</v>
      </c>
      <c r="BK253" s="209">
        <f>ROUND(I253*H253,2)</f>
        <v>0</v>
      </c>
      <c r="BL253" s="15" t="s">
        <v>142</v>
      </c>
      <c r="BM253" s="208" t="s">
        <v>420</v>
      </c>
    </row>
    <row r="254" spans="1:65" s="2" customFormat="1" ht="19.5">
      <c r="A254" s="32"/>
      <c r="B254" s="33"/>
      <c r="C254" s="34"/>
      <c r="D254" s="210" t="s">
        <v>144</v>
      </c>
      <c r="E254" s="34"/>
      <c r="F254" s="211" t="s">
        <v>382</v>
      </c>
      <c r="G254" s="34"/>
      <c r="H254" s="34"/>
      <c r="I254" s="165"/>
      <c r="J254" s="34"/>
      <c r="K254" s="34"/>
      <c r="L254" s="37"/>
      <c r="M254" s="212"/>
      <c r="N254" s="213"/>
      <c r="O254" s="69"/>
      <c r="P254" s="69"/>
      <c r="Q254" s="69"/>
      <c r="R254" s="69"/>
      <c r="S254" s="69"/>
      <c r="T254" s="70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T254" s="15" t="s">
        <v>144</v>
      </c>
      <c r="AU254" s="15" t="s">
        <v>89</v>
      </c>
    </row>
    <row r="255" spans="1:65" s="13" customFormat="1" ht="11.25">
      <c r="B255" s="214"/>
      <c r="C255" s="215"/>
      <c r="D255" s="210" t="s">
        <v>157</v>
      </c>
      <c r="E255" s="216" t="s">
        <v>1</v>
      </c>
      <c r="F255" s="217" t="s">
        <v>383</v>
      </c>
      <c r="G255" s="215"/>
      <c r="H255" s="218">
        <v>930</v>
      </c>
      <c r="I255" s="219"/>
      <c r="J255" s="215"/>
      <c r="K255" s="215"/>
      <c r="L255" s="220"/>
      <c r="M255" s="221"/>
      <c r="N255" s="222"/>
      <c r="O255" s="222"/>
      <c r="P255" s="222"/>
      <c r="Q255" s="222"/>
      <c r="R255" s="222"/>
      <c r="S255" s="222"/>
      <c r="T255" s="223"/>
      <c r="AT255" s="224" t="s">
        <v>157</v>
      </c>
      <c r="AU255" s="224" t="s">
        <v>89</v>
      </c>
      <c r="AV255" s="13" t="s">
        <v>89</v>
      </c>
      <c r="AW255" s="13" t="s">
        <v>36</v>
      </c>
      <c r="AX255" s="13" t="s">
        <v>87</v>
      </c>
      <c r="AY255" s="224" t="s">
        <v>136</v>
      </c>
    </row>
    <row r="256" spans="1:65" s="2" customFormat="1" ht="24.2" customHeight="1">
      <c r="A256" s="32"/>
      <c r="B256" s="33"/>
      <c r="C256" s="197" t="s">
        <v>421</v>
      </c>
      <c r="D256" s="197" t="s">
        <v>138</v>
      </c>
      <c r="E256" s="198" t="s">
        <v>422</v>
      </c>
      <c r="F256" s="199" t="s">
        <v>423</v>
      </c>
      <c r="G256" s="200" t="s">
        <v>213</v>
      </c>
      <c r="H256" s="201">
        <v>870</v>
      </c>
      <c r="I256" s="202"/>
      <c r="J256" s="203">
        <f>ROUND(I256*H256,2)</f>
        <v>0</v>
      </c>
      <c r="K256" s="199" t="s">
        <v>154</v>
      </c>
      <c r="L256" s="37"/>
      <c r="M256" s="204" t="s">
        <v>1</v>
      </c>
      <c r="N256" s="205" t="s">
        <v>44</v>
      </c>
      <c r="O256" s="69"/>
      <c r="P256" s="206">
        <f>O256*H256</f>
        <v>0</v>
      </c>
      <c r="Q256" s="206">
        <v>0.1837</v>
      </c>
      <c r="R256" s="206">
        <f>Q256*H256</f>
        <v>159.81899999999999</v>
      </c>
      <c r="S256" s="206">
        <v>0</v>
      </c>
      <c r="T256" s="207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208" t="s">
        <v>142</v>
      </c>
      <c r="AT256" s="208" t="s">
        <v>138</v>
      </c>
      <c r="AU256" s="208" t="s">
        <v>89</v>
      </c>
      <c r="AY256" s="15" t="s">
        <v>136</v>
      </c>
      <c r="BE256" s="209">
        <f>IF(N256="základní",J256,0)</f>
        <v>0</v>
      </c>
      <c r="BF256" s="209">
        <f>IF(N256="snížená",J256,0)</f>
        <v>0</v>
      </c>
      <c r="BG256" s="209">
        <f>IF(N256="zákl. přenesená",J256,0)</f>
        <v>0</v>
      </c>
      <c r="BH256" s="209">
        <f>IF(N256="sníž. přenesená",J256,0)</f>
        <v>0</v>
      </c>
      <c r="BI256" s="209">
        <f>IF(N256="nulová",J256,0)</f>
        <v>0</v>
      </c>
      <c r="BJ256" s="15" t="s">
        <v>87</v>
      </c>
      <c r="BK256" s="209">
        <f>ROUND(I256*H256,2)</f>
        <v>0</v>
      </c>
      <c r="BL256" s="15" t="s">
        <v>142</v>
      </c>
      <c r="BM256" s="208" t="s">
        <v>424</v>
      </c>
    </row>
    <row r="257" spans="1:65" s="2" customFormat="1" ht="39">
      <c r="A257" s="32"/>
      <c r="B257" s="33"/>
      <c r="C257" s="34"/>
      <c r="D257" s="210" t="s">
        <v>144</v>
      </c>
      <c r="E257" s="34"/>
      <c r="F257" s="211" t="s">
        <v>425</v>
      </c>
      <c r="G257" s="34"/>
      <c r="H257" s="34"/>
      <c r="I257" s="165"/>
      <c r="J257" s="34"/>
      <c r="K257" s="34"/>
      <c r="L257" s="37"/>
      <c r="M257" s="212"/>
      <c r="N257" s="213"/>
      <c r="O257" s="69"/>
      <c r="P257" s="69"/>
      <c r="Q257" s="69"/>
      <c r="R257" s="69"/>
      <c r="S257" s="69"/>
      <c r="T257" s="70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T257" s="15" t="s">
        <v>144</v>
      </c>
      <c r="AU257" s="15" t="s">
        <v>89</v>
      </c>
    </row>
    <row r="258" spans="1:65" s="13" customFormat="1" ht="11.25">
      <c r="B258" s="214"/>
      <c r="C258" s="215"/>
      <c r="D258" s="210" t="s">
        <v>157</v>
      </c>
      <c r="E258" s="216" t="s">
        <v>1</v>
      </c>
      <c r="F258" s="217" t="s">
        <v>426</v>
      </c>
      <c r="G258" s="215"/>
      <c r="H258" s="218">
        <v>870</v>
      </c>
      <c r="I258" s="219"/>
      <c r="J258" s="215"/>
      <c r="K258" s="215"/>
      <c r="L258" s="220"/>
      <c r="M258" s="221"/>
      <c r="N258" s="222"/>
      <c r="O258" s="222"/>
      <c r="P258" s="222"/>
      <c r="Q258" s="222"/>
      <c r="R258" s="222"/>
      <c r="S258" s="222"/>
      <c r="T258" s="223"/>
      <c r="AT258" s="224" t="s">
        <v>157</v>
      </c>
      <c r="AU258" s="224" t="s">
        <v>89</v>
      </c>
      <c r="AV258" s="13" t="s">
        <v>89</v>
      </c>
      <c r="AW258" s="13" t="s">
        <v>36</v>
      </c>
      <c r="AX258" s="13" t="s">
        <v>87</v>
      </c>
      <c r="AY258" s="224" t="s">
        <v>136</v>
      </c>
    </row>
    <row r="259" spans="1:65" s="2" customFormat="1" ht="16.5" customHeight="1">
      <c r="A259" s="32"/>
      <c r="B259" s="33"/>
      <c r="C259" s="225" t="s">
        <v>427</v>
      </c>
      <c r="D259" s="225" t="s">
        <v>205</v>
      </c>
      <c r="E259" s="226" t="s">
        <v>428</v>
      </c>
      <c r="F259" s="227" t="s">
        <v>429</v>
      </c>
      <c r="G259" s="228" t="s">
        <v>213</v>
      </c>
      <c r="H259" s="229">
        <v>887.4</v>
      </c>
      <c r="I259" s="230"/>
      <c r="J259" s="231">
        <f>ROUND(I259*H259,2)</f>
        <v>0</v>
      </c>
      <c r="K259" s="227" t="s">
        <v>154</v>
      </c>
      <c r="L259" s="232"/>
      <c r="M259" s="233" t="s">
        <v>1</v>
      </c>
      <c r="N259" s="234" t="s">
        <v>44</v>
      </c>
      <c r="O259" s="69"/>
      <c r="P259" s="206">
        <f>O259*H259</f>
        <v>0</v>
      </c>
      <c r="Q259" s="206">
        <v>0.222</v>
      </c>
      <c r="R259" s="206">
        <f>Q259*H259</f>
        <v>197.00280000000001</v>
      </c>
      <c r="S259" s="206">
        <v>0</v>
      </c>
      <c r="T259" s="207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208" t="s">
        <v>179</v>
      </c>
      <c r="AT259" s="208" t="s">
        <v>205</v>
      </c>
      <c r="AU259" s="208" t="s">
        <v>89</v>
      </c>
      <c r="AY259" s="15" t="s">
        <v>136</v>
      </c>
      <c r="BE259" s="209">
        <f>IF(N259="základní",J259,0)</f>
        <v>0</v>
      </c>
      <c r="BF259" s="209">
        <f>IF(N259="snížená",J259,0)</f>
        <v>0</v>
      </c>
      <c r="BG259" s="209">
        <f>IF(N259="zákl. přenesená",J259,0)</f>
        <v>0</v>
      </c>
      <c r="BH259" s="209">
        <f>IF(N259="sníž. přenesená",J259,0)</f>
        <v>0</v>
      </c>
      <c r="BI259" s="209">
        <f>IF(N259="nulová",J259,0)</f>
        <v>0</v>
      </c>
      <c r="BJ259" s="15" t="s">
        <v>87</v>
      </c>
      <c r="BK259" s="209">
        <f>ROUND(I259*H259,2)</f>
        <v>0</v>
      </c>
      <c r="BL259" s="15" t="s">
        <v>142</v>
      </c>
      <c r="BM259" s="208" t="s">
        <v>430</v>
      </c>
    </row>
    <row r="260" spans="1:65" s="13" customFormat="1" ht="11.25">
      <c r="B260" s="214"/>
      <c r="C260" s="215"/>
      <c r="D260" s="210" t="s">
        <v>157</v>
      </c>
      <c r="E260" s="215"/>
      <c r="F260" s="217" t="s">
        <v>431</v>
      </c>
      <c r="G260" s="215"/>
      <c r="H260" s="218">
        <v>887.4</v>
      </c>
      <c r="I260" s="219"/>
      <c r="J260" s="215"/>
      <c r="K260" s="215"/>
      <c r="L260" s="220"/>
      <c r="M260" s="221"/>
      <c r="N260" s="222"/>
      <c r="O260" s="222"/>
      <c r="P260" s="222"/>
      <c r="Q260" s="222"/>
      <c r="R260" s="222"/>
      <c r="S260" s="222"/>
      <c r="T260" s="223"/>
      <c r="AT260" s="224" t="s">
        <v>157</v>
      </c>
      <c r="AU260" s="224" t="s">
        <v>89</v>
      </c>
      <c r="AV260" s="13" t="s">
        <v>89</v>
      </c>
      <c r="AW260" s="13" t="s">
        <v>4</v>
      </c>
      <c r="AX260" s="13" t="s">
        <v>87</v>
      </c>
      <c r="AY260" s="224" t="s">
        <v>136</v>
      </c>
    </row>
    <row r="261" spans="1:65" s="2" customFormat="1" ht="24.2" customHeight="1">
      <c r="A261" s="32"/>
      <c r="B261" s="33"/>
      <c r="C261" s="197" t="s">
        <v>432</v>
      </c>
      <c r="D261" s="197" t="s">
        <v>138</v>
      </c>
      <c r="E261" s="198" t="s">
        <v>433</v>
      </c>
      <c r="F261" s="199" t="s">
        <v>434</v>
      </c>
      <c r="G261" s="200" t="s">
        <v>213</v>
      </c>
      <c r="H261" s="201">
        <v>4</v>
      </c>
      <c r="I261" s="202"/>
      <c r="J261" s="203">
        <f>ROUND(I261*H261,2)</f>
        <v>0</v>
      </c>
      <c r="K261" s="199" t="s">
        <v>154</v>
      </c>
      <c r="L261" s="37"/>
      <c r="M261" s="204" t="s">
        <v>1</v>
      </c>
      <c r="N261" s="205" t="s">
        <v>44</v>
      </c>
      <c r="O261" s="69"/>
      <c r="P261" s="206">
        <f>O261*H261</f>
        <v>0</v>
      </c>
      <c r="Q261" s="206">
        <v>8.8800000000000004E-2</v>
      </c>
      <c r="R261" s="206">
        <f>Q261*H261</f>
        <v>0.35520000000000002</v>
      </c>
      <c r="S261" s="206">
        <v>0</v>
      </c>
      <c r="T261" s="207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208" t="s">
        <v>142</v>
      </c>
      <c r="AT261" s="208" t="s">
        <v>138</v>
      </c>
      <c r="AU261" s="208" t="s">
        <v>89</v>
      </c>
      <c r="AY261" s="15" t="s">
        <v>136</v>
      </c>
      <c r="BE261" s="209">
        <f>IF(N261="základní",J261,0)</f>
        <v>0</v>
      </c>
      <c r="BF261" s="209">
        <f>IF(N261="snížená",J261,0)</f>
        <v>0</v>
      </c>
      <c r="BG261" s="209">
        <f>IF(N261="zákl. přenesená",J261,0)</f>
        <v>0</v>
      </c>
      <c r="BH261" s="209">
        <f>IF(N261="sníž. přenesená",J261,0)</f>
        <v>0</v>
      </c>
      <c r="BI261" s="209">
        <f>IF(N261="nulová",J261,0)</f>
        <v>0</v>
      </c>
      <c r="BJ261" s="15" t="s">
        <v>87</v>
      </c>
      <c r="BK261" s="209">
        <f>ROUND(I261*H261,2)</f>
        <v>0</v>
      </c>
      <c r="BL261" s="15" t="s">
        <v>142</v>
      </c>
      <c r="BM261" s="208" t="s">
        <v>435</v>
      </c>
    </row>
    <row r="262" spans="1:65" s="2" customFormat="1" ht="19.5">
      <c r="A262" s="32"/>
      <c r="B262" s="33"/>
      <c r="C262" s="34"/>
      <c r="D262" s="210" t="s">
        <v>144</v>
      </c>
      <c r="E262" s="34"/>
      <c r="F262" s="211" t="s">
        <v>436</v>
      </c>
      <c r="G262" s="34"/>
      <c r="H262" s="34"/>
      <c r="I262" s="165"/>
      <c r="J262" s="34"/>
      <c r="K262" s="34"/>
      <c r="L262" s="37"/>
      <c r="M262" s="212"/>
      <c r="N262" s="213"/>
      <c r="O262" s="69"/>
      <c r="P262" s="69"/>
      <c r="Q262" s="69"/>
      <c r="R262" s="69"/>
      <c r="S262" s="69"/>
      <c r="T262" s="70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T262" s="15" t="s">
        <v>144</v>
      </c>
      <c r="AU262" s="15" t="s">
        <v>89</v>
      </c>
    </row>
    <row r="263" spans="1:65" s="2" customFormat="1" ht="24.2" customHeight="1">
      <c r="A263" s="32"/>
      <c r="B263" s="33"/>
      <c r="C263" s="225" t="s">
        <v>437</v>
      </c>
      <c r="D263" s="225" t="s">
        <v>205</v>
      </c>
      <c r="E263" s="226" t="s">
        <v>438</v>
      </c>
      <c r="F263" s="227" t="s">
        <v>439</v>
      </c>
      <c r="G263" s="228" t="s">
        <v>213</v>
      </c>
      <c r="H263" s="229">
        <v>4.12</v>
      </c>
      <c r="I263" s="230"/>
      <c r="J263" s="231">
        <f>ROUND(I263*H263,2)</f>
        <v>0</v>
      </c>
      <c r="K263" s="227" t="s">
        <v>154</v>
      </c>
      <c r="L263" s="232"/>
      <c r="M263" s="233" t="s">
        <v>1</v>
      </c>
      <c r="N263" s="234" t="s">
        <v>44</v>
      </c>
      <c r="O263" s="69"/>
      <c r="P263" s="206">
        <f>O263*H263</f>
        <v>0</v>
      </c>
      <c r="Q263" s="206">
        <v>8.4379999999999997E-2</v>
      </c>
      <c r="R263" s="206">
        <f>Q263*H263</f>
        <v>0.3476456</v>
      </c>
      <c r="S263" s="206">
        <v>0</v>
      </c>
      <c r="T263" s="207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208" t="s">
        <v>179</v>
      </c>
      <c r="AT263" s="208" t="s">
        <v>205</v>
      </c>
      <c r="AU263" s="208" t="s">
        <v>89</v>
      </c>
      <c r="AY263" s="15" t="s">
        <v>136</v>
      </c>
      <c r="BE263" s="209">
        <f>IF(N263="základní",J263,0)</f>
        <v>0</v>
      </c>
      <c r="BF263" s="209">
        <f>IF(N263="snížená",J263,0)</f>
        <v>0</v>
      </c>
      <c r="BG263" s="209">
        <f>IF(N263="zákl. přenesená",J263,0)</f>
        <v>0</v>
      </c>
      <c r="BH263" s="209">
        <f>IF(N263="sníž. přenesená",J263,0)</f>
        <v>0</v>
      </c>
      <c r="BI263" s="209">
        <f>IF(N263="nulová",J263,0)</f>
        <v>0</v>
      </c>
      <c r="BJ263" s="15" t="s">
        <v>87</v>
      </c>
      <c r="BK263" s="209">
        <f>ROUND(I263*H263,2)</f>
        <v>0</v>
      </c>
      <c r="BL263" s="15" t="s">
        <v>142</v>
      </c>
      <c r="BM263" s="208" t="s">
        <v>440</v>
      </c>
    </row>
    <row r="264" spans="1:65" s="2" customFormat="1" ht="19.5">
      <c r="A264" s="32"/>
      <c r="B264" s="33"/>
      <c r="C264" s="34"/>
      <c r="D264" s="210" t="s">
        <v>144</v>
      </c>
      <c r="E264" s="34"/>
      <c r="F264" s="211" t="s">
        <v>436</v>
      </c>
      <c r="G264" s="34"/>
      <c r="H264" s="34"/>
      <c r="I264" s="165"/>
      <c r="J264" s="34"/>
      <c r="K264" s="34"/>
      <c r="L264" s="37"/>
      <c r="M264" s="212"/>
      <c r="N264" s="213"/>
      <c r="O264" s="69"/>
      <c r="P264" s="69"/>
      <c r="Q264" s="69"/>
      <c r="R264" s="69"/>
      <c r="S264" s="69"/>
      <c r="T264" s="70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T264" s="15" t="s">
        <v>144</v>
      </c>
      <c r="AU264" s="15" t="s">
        <v>89</v>
      </c>
    </row>
    <row r="265" spans="1:65" s="13" customFormat="1" ht="11.25">
      <c r="B265" s="214"/>
      <c r="C265" s="215"/>
      <c r="D265" s="210" t="s">
        <v>157</v>
      </c>
      <c r="E265" s="215"/>
      <c r="F265" s="217" t="s">
        <v>441</v>
      </c>
      <c r="G265" s="215"/>
      <c r="H265" s="218">
        <v>4.12</v>
      </c>
      <c r="I265" s="219"/>
      <c r="J265" s="215"/>
      <c r="K265" s="215"/>
      <c r="L265" s="220"/>
      <c r="M265" s="221"/>
      <c r="N265" s="222"/>
      <c r="O265" s="222"/>
      <c r="P265" s="222"/>
      <c r="Q265" s="222"/>
      <c r="R265" s="222"/>
      <c r="S265" s="222"/>
      <c r="T265" s="223"/>
      <c r="AT265" s="224" t="s">
        <v>157</v>
      </c>
      <c r="AU265" s="224" t="s">
        <v>89</v>
      </c>
      <c r="AV265" s="13" t="s">
        <v>89</v>
      </c>
      <c r="AW265" s="13" t="s">
        <v>4</v>
      </c>
      <c r="AX265" s="13" t="s">
        <v>87</v>
      </c>
      <c r="AY265" s="224" t="s">
        <v>136</v>
      </c>
    </row>
    <row r="266" spans="1:65" s="2" customFormat="1" ht="21.75" customHeight="1">
      <c r="A266" s="32"/>
      <c r="B266" s="33"/>
      <c r="C266" s="197" t="s">
        <v>442</v>
      </c>
      <c r="D266" s="197" t="s">
        <v>138</v>
      </c>
      <c r="E266" s="198" t="s">
        <v>443</v>
      </c>
      <c r="F266" s="199" t="s">
        <v>444</v>
      </c>
      <c r="G266" s="200" t="s">
        <v>213</v>
      </c>
      <c r="H266" s="201">
        <v>6</v>
      </c>
      <c r="I266" s="202"/>
      <c r="J266" s="203">
        <f>ROUND(I266*H266,2)</f>
        <v>0</v>
      </c>
      <c r="K266" s="199" t="s">
        <v>1</v>
      </c>
      <c r="L266" s="37"/>
      <c r="M266" s="204" t="s">
        <v>1</v>
      </c>
      <c r="N266" s="205" t="s">
        <v>44</v>
      </c>
      <c r="O266" s="69"/>
      <c r="P266" s="206">
        <f>O266*H266</f>
        <v>0</v>
      </c>
      <c r="Q266" s="206">
        <v>8.8800000000000004E-2</v>
      </c>
      <c r="R266" s="206">
        <f>Q266*H266</f>
        <v>0.53280000000000005</v>
      </c>
      <c r="S266" s="206">
        <v>0</v>
      </c>
      <c r="T266" s="207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208" t="s">
        <v>142</v>
      </c>
      <c r="AT266" s="208" t="s">
        <v>138</v>
      </c>
      <c r="AU266" s="208" t="s">
        <v>89</v>
      </c>
      <c r="AY266" s="15" t="s">
        <v>136</v>
      </c>
      <c r="BE266" s="209">
        <f>IF(N266="základní",J266,0)</f>
        <v>0</v>
      </c>
      <c r="BF266" s="209">
        <f>IF(N266="snížená",J266,0)</f>
        <v>0</v>
      </c>
      <c r="BG266" s="209">
        <f>IF(N266="zákl. přenesená",J266,0)</f>
        <v>0</v>
      </c>
      <c r="BH266" s="209">
        <f>IF(N266="sníž. přenesená",J266,0)</f>
        <v>0</v>
      </c>
      <c r="BI266" s="209">
        <f>IF(N266="nulová",J266,0)</f>
        <v>0</v>
      </c>
      <c r="BJ266" s="15" t="s">
        <v>87</v>
      </c>
      <c r="BK266" s="209">
        <f>ROUND(I266*H266,2)</f>
        <v>0</v>
      </c>
      <c r="BL266" s="15" t="s">
        <v>142</v>
      </c>
      <c r="BM266" s="208" t="s">
        <v>445</v>
      </c>
    </row>
    <row r="267" spans="1:65" s="2" customFormat="1" ht="19.5">
      <c r="A267" s="32"/>
      <c r="B267" s="33"/>
      <c r="C267" s="34"/>
      <c r="D267" s="210" t="s">
        <v>144</v>
      </c>
      <c r="E267" s="34"/>
      <c r="F267" s="211" t="s">
        <v>436</v>
      </c>
      <c r="G267" s="34"/>
      <c r="H267" s="34"/>
      <c r="I267" s="165"/>
      <c r="J267" s="34"/>
      <c r="K267" s="34"/>
      <c r="L267" s="37"/>
      <c r="M267" s="212"/>
      <c r="N267" s="213"/>
      <c r="O267" s="69"/>
      <c r="P267" s="69"/>
      <c r="Q267" s="69"/>
      <c r="R267" s="69"/>
      <c r="S267" s="69"/>
      <c r="T267" s="70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T267" s="15" t="s">
        <v>144</v>
      </c>
      <c r="AU267" s="15" t="s">
        <v>89</v>
      </c>
    </row>
    <row r="268" spans="1:65" s="2" customFormat="1" ht="16.5" customHeight="1">
      <c r="A268" s="32"/>
      <c r="B268" s="33"/>
      <c r="C268" s="225" t="s">
        <v>446</v>
      </c>
      <c r="D268" s="225" t="s">
        <v>205</v>
      </c>
      <c r="E268" s="226" t="s">
        <v>447</v>
      </c>
      <c r="F268" s="227" t="s">
        <v>448</v>
      </c>
      <c r="G268" s="228" t="s">
        <v>213</v>
      </c>
      <c r="H268" s="229">
        <v>6</v>
      </c>
      <c r="I268" s="230"/>
      <c r="J268" s="231">
        <f>ROUND(I268*H268,2)</f>
        <v>0</v>
      </c>
      <c r="K268" s="227" t="s">
        <v>1</v>
      </c>
      <c r="L268" s="232"/>
      <c r="M268" s="233" t="s">
        <v>1</v>
      </c>
      <c r="N268" s="234" t="s">
        <v>44</v>
      </c>
      <c r="O268" s="69"/>
      <c r="P268" s="206">
        <f>O268*H268</f>
        <v>0</v>
      </c>
      <c r="Q268" s="206">
        <v>8.4379999999999997E-2</v>
      </c>
      <c r="R268" s="206">
        <f>Q268*H268</f>
        <v>0.50627999999999995</v>
      </c>
      <c r="S268" s="206">
        <v>0</v>
      </c>
      <c r="T268" s="207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208" t="s">
        <v>179</v>
      </c>
      <c r="AT268" s="208" t="s">
        <v>205</v>
      </c>
      <c r="AU268" s="208" t="s">
        <v>89</v>
      </c>
      <c r="AY268" s="15" t="s">
        <v>136</v>
      </c>
      <c r="BE268" s="209">
        <f>IF(N268="základní",J268,0)</f>
        <v>0</v>
      </c>
      <c r="BF268" s="209">
        <f>IF(N268="snížená",J268,0)</f>
        <v>0</v>
      </c>
      <c r="BG268" s="209">
        <f>IF(N268="zákl. přenesená",J268,0)</f>
        <v>0</v>
      </c>
      <c r="BH268" s="209">
        <f>IF(N268="sníž. přenesená",J268,0)</f>
        <v>0</v>
      </c>
      <c r="BI268" s="209">
        <f>IF(N268="nulová",J268,0)</f>
        <v>0</v>
      </c>
      <c r="BJ268" s="15" t="s">
        <v>87</v>
      </c>
      <c r="BK268" s="209">
        <f>ROUND(I268*H268,2)</f>
        <v>0</v>
      </c>
      <c r="BL268" s="15" t="s">
        <v>142</v>
      </c>
      <c r="BM268" s="208" t="s">
        <v>449</v>
      </c>
    </row>
    <row r="269" spans="1:65" s="2" customFormat="1" ht="19.5">
      <c r="A269" s="32"/>
      <c r="B269" s="33"/>
      <c r="C269" s="34"/>
      <c r="D269" s="210" t="s">
        <v>144</v>
      </c>
      <c r="E269" s="34"/>
      <c r="F269" s="211" t="s">
        <v>436</v>
      </c>
      <c r="G269" s="34"/>
      <c r="H269" s="34"/>
      <c r="I269" s="165"/>
      <c r="J269" s="34"/>
      <c r="K269" s="34"/>
      <c r="L269" s="37"/>
      <c r="M269" s="212"/>
      <c r="N269" s="213"/>
      <c r="O269" s="69"/>
      <c r="P269" s="69"/>
      <c r="Q269" s="69"/>
      <c r="R269" s="69"/>
      <c r="S269" s="69"/>
      <c r="T269" s="70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15" t="s">
        <v>144</v>
      </c>
      <c r="AU269" s="15" t="s">
        <v>89</v>
      </c>
    </row>
    <row r="270" spans="1:65" s="13" customFormat="1" ht="11.25">
      <c r="B270" s="214"/>
      <c r="C270" s="215"/>
      <c r="D270" s="210" t="s">
        <v>157</v>
      </c>
      <c r="E270" s="215"/>
      <c r="F270" s="217" t="s">
        <v>450</v>
      </c>
      <c r="G270" s="215"/>
      <c r="H270" s="218">
        <v>6</v>
      </c>
      <c r="I270" s="219"/>
      <c r="J270" s="215"/>
      <c r="K270" s="215"/>
      <c r="L270" s="220"/>
      <c r="M270" s="221"/>
      <c r="N270" s="222"/>
      <c r="O270" s="222"/>
      <c r="P270" s="222"/>
      <c r="Q270" s="222"/>
      <c r="R270" s="222"/>
      <c r="S270" s="222"/>
      <c r="T270" s="223"/>
      <c r="AT270" s="224" t="s">
        <v>157</v>
      </c>
      <c r="AU270" s="224" t="s">
        <v>89</v>
      </c>
      <c r="AV270" s="13" t="s">
        <v>89</v>
      </c>
      <c r="AW270" s="13" t="s">
        <v>4</v>
      </c>
      <c r="AX270" s="13" t="s">
        <v>87</v>
      </c>
      <c r="AY270" s="224" t="s">
        <v>136</v>
      </c>
    </row>
    <row r="271" spans="1:65" s="12" customFormat="1" ht="22.9" customHeight="1">
      <c r="B271" s="181"/>
      <c r="C271" s="182"/>
      <c r="D271" s="183" t="s">
        <v>78</v>
      </c>
      <c r="E271" s="195" t="s">
        <v>179</v>
      </c>
      <c r="F271" s="195" t="s">
        <v>451</v>
      </c>
      <c r="G271" s="182"/>
      <c r="H271" s="182"/>
      <c r="I271" s="185"/>
      <c r="J271" s="196">
        <f>BK271</f>
        <v>0</v>
      </c>
      <c r="K271" s="182"/>
      <c r="L271" s="187"/>
      <c r="M271" s="188"/>
      <c r="N271" s="189"/>
      <c r="O271" s="189"/>
      <c r="P271" s="190">
        <f>SUM(P272:P282)</f>
        <v>0</v>
      </c>
      <c r="Q271" s="189"/>
      <c r="R271" s="190">
        <f>SUM(R272:R282)</f>
        <v>0.56523250000000003</v>
      </c>
      <c r="S271" s="189"/>
      <c r="T271" s="191">
        <f>SUM(T272:T282)</f>
        <v>0</v>
      </c>
      <c r="AR271" s="192" t="s">
        <v>87</v>
      </c>
      <c r="AT271" s="193" t="s">
        <v>78</v>
      </c>
      <c r="AU271" s="193" t="s">
        <v>87</v>
      </c>
      <c r="AY271" s="192" t="s">
        <v>136</v>
      </c>
      <c r="BK271" s="194">
        <f>SUM(BK272:BK282)</f>
        <v>0</v>
      </c>
    </row>
    <row r="272" spans="1:65" s="2" customFormat="1" ht="24.2" customHeight="1">
      <c r="A272" s="32"/>
      <c r="B272" s="33"/>
      <c r="C272" s="197" t="s">
        <v>452</v>
      </c>
      <c r="D272" s="197" t="s">
        <v>138</v>
      </c>
      <c r="E272" s="198" t="s">
        <v>453</v>
      </c>
      <c r="F272" s="199" t="s">
        <v>454</v>
      </c>
      <c r="G272" s="200" t="s">
        <v>345</v>
      </c>
      <c r="H272" s="201">
        <v>30</v>
      </c>
      <c r="I272" s="202"/>
      <c r="J272" s="203">
        <f>ROUND(I272*H272,2)</f>
        <v>0</v>
      </c>
      <c r="K272" s="199" t="s">
        <v>154</v>
      </c>
      <c r="L272" s="37"/>
      <c r="M272" s="204" t="s">
        <v>1</v>
      </c>
      <c r="N272" s="205" t="s">
        <v>44</v>
      </c>
      <c r="O272" s="69"/>
      <c r="P272" s="206">
        <f>O272*H272</f>
        <v>0</v>
      </c>
      <c r="Q272" s="206">
        <v>2.0000000000000002E-5</v>
      </c>
      <c r="R272" s="206">
        <f>Q272*H272</f>
        <v>6.0000000000000006E-4</v>
      </c>
      <c r="S272" s="206">
        <v>0</v>
      </c>
      <c r="T272" s="207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208" t="s">
        <v>142</v>
      </c>
      <c r="AT272" s="208" t="s">
        <v>138</v>
      </c>
      <c r="AU272" s="208" t="s">
        <v>89</v>
      </c>
      <c r="AY272" s="15" t="s">
        <v>136</v>
      </c>
      <c r="BE272" s="209">
        <f>IF(N272="základní",J272,0)</f>
        <v>0</v>
      </c>
      <c r="BF272" s="209">
        <f>IF(N272="snížená",J272,0)</f>
        <v>0</v>
      </c>
      <c r="BG272" s="209">
        <f>IF(N272="zákl. přenesená",J272,0)</f>
        <v>0</v>
      </c>
      <c r="BH272" s="209">
        <f>IF(N272="sníž. přenesená",J272,0)</f>
        <v>0</v>
      </c>
      <c r="BI272" s="209">
        <f>IF(N272="nulová",J272,0)</f>
        <v>0</v>
      </c>
      <c r="BJ272" s="15" t="s">
        <v>87</v>
      </c>
      <c r="BK272" s="209">
        <f>ROUND(I272*H272,2)</f>
        <v>0</v>
      </c>
      <c r="BL272" s="15" t="s">
        <v>142</v>
      </c>
      <c r="BM272" s="208" t="s">
        <v>455</v>
      </c>
    </row>
    <row r="273" spans="1:65" s="2" customFormat="1" ht="19.5">
      <c r="A273" s="32"/>
      <c r="B273" s="33"/>
      <c r="C273" s="34"/>
      <c r="D273" s="210" t="s">
        <v>144</v>
      </c>
      <c r="E273" s="34"/>
      <c r="F273" s="211" t="s">
        <v>456</v>
      </c>
      <c r="G273" s="34"/>
      <c r="H273" s="34"/>
      <c r="I273" s="165"/>
      <c r="J273" s="34"/>
      <c r="K273" s="34"/>
      <c r="L273" s="37"/>
      <c r="M273" s="212"/>
      <c r="N273" s="213"/>
      <c r="O273" s="69"/>
      <c r="P273" s="69"/>
      <c r="Q273" s="69"/>
      <c r="R273" s="69"/>
      <c r="S273" s="69"/>
      <c r="T273" s="70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5" t="s">
        <v>144</v>
      </c>
      <c r="AU273" s="15" t="s">
        <v>89</v>
      </c>
    </row>
    <row r="274" spans="1:65" s="2" customFormat="1" ht="24.2" customHeight="1">
      <c r="A274" s="32"/>
      <c r="B274" s="33"/>
      <c r="C274" s="225" t="s">
        <v>457</v>
      </c>
      <c r="D274" s="225" t="s">
        <v>205</v>
      </c>
      <c r="E274" s="226" t="s">
        <v>458</v>
      </c>
      <c r="F274" s="227" t="s">
        <v>459</v>
      </c>
      <c r="G274" s="228" t="s">
        <v>345</v>
      </c>
      <c r="H274" s="229">
        <v>30.45</v>
      </c>
      <c r="I274" s="230"/>
      <c r="J274" s="231">
        <f>ROUND(I274*H274,2)</f>
        <v>0</v>
      </c>
      <c r="K274" s="227" t="s">
        <v>154</v>
      </c>
      <c r="L274" s="232"/>
      <c r="M274" s="233" t="s">
        <v>1</v>
      </c>
      <c r="N274" s="234" t="s">
        <v>44</v>
      </c>
      <c r="O274" s="69"/>
      <c r="P274" s="206">
        <f>O274*H274</f>
        <v>0</v>
      </c>
      <c r="Q274" s="206">
        <v>7.3000000000000001E-3</v>
      </c>
      <c r="R274" s="206">
        <f>Q274*H274</f>
        <v>0.22228500000000001</v>
      </c>
      <c r="S274" s="206">
        <v>0</v>
      </c>
      <c r="T274" s="207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208" t="s">
        <v>179</v>
      </c>
      <c r="AT274" s="208" t="s">
        <v>205</v>
      </c>
      <c r="AU274" s="208" t="s">
        <v>89</v>
      </c>
      <c r="AY274" s="15" t="s">
        <v>136</v>
      </c>
      <c r="BE274" s="209">
        <f>IF(N274="základní",J274,0)</f>
        <v>0</v>
      </c>
      <c r="BF274" s="209">
        <f>IF(N274="snížená",J274,0)</f>
        <v>0</v>
      </c>
      <c r="BG274" s="209">
        <f>IF(N274="zákl. přenesená",J274,0)</f>
        <v>0</v>
      </c>
      <c r="BH274" s="209">
        <f>IF(N274="sníž. přenesená",J274,0)</f>
        <v>0</v>
      </c>
      <c r="BI274" s="209">
        <f>IF(N274="nulová",J274,0)</f>
        <v>0</v>
      </c>
      <c r="BJ274" s="15" t="s">
        <v>87</v>
      </c>
      <c r="BK274" s="209">
        <f>ROUND(I274*H274,2)</f>
        <v>0</v>
      </c>
      <c r="BL274" s="15" t="s">
        <v>142</v>
      </c>
      <c r="BM274" s="208" t="s">
        <v>460</v>
      </c>
    </row>
    <row r="275" spans="1:65" s="2" customFormat="1" ht="19.5">
      <c r="A275" s="32"/>
      <c r="B275" s="33"/>
      <c r="C275" s="34"/>
      <c r="D275" s="210" t="s">
        <v>144</v>
      </c>
      <c r="E275" s="34"/>
      <c r="F275" s="211" t="s">
        <v>456</v>
      </c>
      <c r="G275" s="34"/>
      <c r="H275" s="34"/>
      <c r="I275" s="165"/>
      <c r="J275" s="34"/>
      <c r="K275" s="34"/>
      <c r="L275" s="37"/>
      <c r="M275" s="212"/>
      <c r="N275" s="213"/>
      <c r="O275" s="69"/>
      <c r="P275" s="69"/>
      <c r="Q275" s="69"/>
      <c r="R275" s="69"/>
      <c r="S275" s="69"/>
      <c r="T275" s="70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T275" s="15" t="s">
        <v>144</v>
      </c>
      <c r="AU275" s="15" t="s">
        <v>89</v>
      </c>
    </row>
    <row r="276" spans="1:65" s="13" customFormat="1" ht="11.25">
      <c r="B276" s="214"/>
      <c r="C276" s="215"/>
      <c r="D276" s="210" t="s">
        <v>157</v>
      </c>
      <c r="E276" s="215"/>
      <c r="F276" s="217" t="s">
        <v>461</v>
      </c>
      <c r="G276" s="215"/>
      <c r="H276" s="218">
        <v>30.45</v>
      </c>
      <c r="I276" s="219"/>
      <c r="J276" s="215"/>
      <c r="K276" s="215"/>
      <c r="L276" s="220"/>
      <c r="M276" s="221"/>
      <c r="N276" s="222"/>
      <c r="O276" s="222"/>
      <c r="P276" s="222"/>
      <c r="Q276" s="222"/>
      <c r="R276" s="222"/>
      <c r="S276" s="222"/>
      <c r="T276" s="223"/>
      <c r="AT276" s="224" t="s">
        <v>157</v>
      </c>
      <c r="AU276" s="224" t="s">
        <v>89</v>
      </c>
      <c r="AV276" s="13" t="s">
        <v>89</v>
      </c>
      <c r="AW276" s="13" t="s">
        <v>4</v>
      </c>
      <c r="AX276" s="13" t="s">
        <v>87</v>
      </c>
      <c r="AY276" s="224" t="s">
        <v>136</v>
      </c>
    </row>
    <row r="277" spans="1:65" s="2" customFormat="1" ht="33" customHeight="1">
      <c r="A277" s="32"/>
      <c r="B277" s="33"/>
      <c r="C277" s="197" t="s">
        <v>462</v>
      </c>
      <c r="D277" s="197" t="s">
        <v>138</v>
      </c>
      <c r="E277" s="198" t="s">
        <v>463</v>
      </c>
      <c r="F277" s="199" t="s">
        <v>464</v>
      </c>
      <c r="G277" s="200" t="s">
        <v>250</v>
      </c>
      <c r="H277" s="201">
        <v>2</v>
      </c>
      <c r="I277" s="202"/>
      <c r="J277" s="203">
        <f>ROUND(I277*H277,2)</f>
        <v>0</v>
      </c>
      <c r="K277" s="199" t="s">
        <v>154</v>
      </c>
      <c r="L277" s="37"/>
      <c r="M277" s="204" t="s">
        <v>1</v>
      </c>
      <c r="N277" s="205" t="s">
        <v>44</v>
      </c>
      <c r="O277" s="69"/>
      <c r="P277" s="206">
        <f>O277*H277</f>
        <v>0</v>
      </c>
      <c r="Q277" s="206">
        <v>3.7500000000000001E-6</v>
      </c>
      <c r="R277" s="206">
        <f>Q277*H277</f>
        <v>7.5000000000000002E-6</v>
      </c>
      <c r="S277" s="206">
        <v>0</v>
      </c>
      <c r="T277" s="207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208" t="s">
        <v>142</v>
      </c>
      <c r="AT277" s="208" t="s">
        <v>138</v>
      </c>
      <c r="AU277" s="208" t="s">
        <v>89</v>
      </c>
      <c r="AY277" s="15" t="s">
        <v>136</v>
      </c>
      <c r="BE277" s="209">
        <f>IF(N277="základní",J277,0)</f>
        <v>0</v>
      </c>
      <c r="BF277" s="209">
        <f>IF(N277="snížená",J277,0)</f>
        <v>0</v>
      </c>
      <c r="BG277" s="209">
        <f>IF(N277="zákl. přenesená",J277,0)</f>
        <v>0</v>
      </c>
      <c r="BH277" s="209">
        <f>IF(N277="sníž. přenesená",J277,0)</f>
        <v>0</v>
      </c>
      <c r="BI277" s="209">
        <f>IF(N277="nulová",J277,0)</f>
        <v>0</v>
      </c>
      <c r="BJ277" s="15" t="s">
        <v>87</v>
      </c>
      <c r="BK277" s="209">
        <f>ROUND(I277*H277,2)</f>
        <v>0</v>
      </c>
      <c r="BL277" s="15" t="s">
        <v>142</v>
      </c>
      <c r="BM277" s="208" t="s">
        <v>465</v>
      </c>
    </row>
    <row r="278" spans="1:65" s="2" customFormat="1" ht="16.5" customHeight="1">
      <c r="A278" s="32"/>
      <c r="B278" s="33"/>
      <c r="C278" s="225" t="s">
        <v>466</v>
      </c>
      <c r="D278" s="225" t="s">
        <v>205</v>
      </c>
      <c r="E278" s="226" t="s">
        <v>467</v>
      </c>
      <c r="F278" s="227" t="s">
        <v>468</v>
      </c>
      <c r="G278" s="228" t="s">
        <v>250</v>
      </c>
      <c r="H278" s="229">
        <v>2</v>
      </c>
      <c r="I278" s="230"/>
      <c r="J278" s="231">
        <f>ROUND(I278*H278,2)</f>
        <v>0</v>
      </c>
      <c r="K278" s="227" t="s">
        <v>154</v>
      </c>
      <c r="L278" s="232"/>
      <c r="M278" s="233" t="s">
        <v>1</v>
      </c>
      <c r="N278" s="234" t="s">
        <v>44</v>
      </c>
      <c r="O278" s="69"/>
      <c r="P278" s="206">
        <f>O278*H278</f>
        <v>0</v>
      </c>
      <c r="Q278" s="206">
        <v>7.2000000000000005E-4</v>
      </c>
      <c r="R278" s="206">
        <f>Q278*H278</f>
        <v>1.4400000000000001E-3</v>
      </c>
      <c r="S278" s="206">
        <v>0</v>
      </c>
      <c r="T278" s="207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208" t="s">
        <v>179</v>
      </c>
      <c r="AT278" s="208" t="s">
        <v>205</v>
      </c>
      <c r="AU278" s="208" t="s">
        <v>89</v>
      </c>
      <c r="AY278" s="15" t="s">
        <v>136</v>
      </c>
      <c r="BE278" s="209">
        <f>IF(N278="základní",J278,0)</f>
        <v>0</v>
      </c>
      <c r="BF278" s="209">
        <f>IF(N278="snížená",J278,0)</f>
        <v>0</v>
      </c>
      <c r="BG278" s="209">
        <f>IF(N278="zákl. přenesená",J278,0)</f>
        <v>0</v>
      </c>
      <c r="BH278" s="209">
        <f>IF(N278="sníž. přenesená",J278,0)</f>
        <v>0</v>
      </c>
      <c r="BI278" s="209">
        <f>IF(N278="nulová",J278,0)</f>
        <v>0</v>
      </c>
      <c r="BJ278" s="15" t="s">
        <v>87</v>
      </c>
      <c r="BK278" s="209">
        <f>ROUND(I278*H278,2)</f>
        <v>0</v>
      </c>
      <c r="BL278" s="15" t="s">
        <v>142</v>
      </c>
      <c r="BM278" s="208" t="s">
        <v>469</v>
      </c>
    </row>
    <row r="279" spans="1:65" s="2" customFormat="1" ht="16.5" customHeight="1">
      <c r="A279" s="32"/>
      <c r="B279" s="33"/>
      <c r="C279" s="197" t="s">
        <v>470</v>
      </c>
      <c r="D279" s="197" t="s">
        <v>138</v>
      </c>
      <c r="E279" s="198" t="s">
        <v>471</v>
      </c>
      <c r="F279" s="199" t="s">
        <v>472</v>
      </c>
      <c r="G279" s="200" t="s">
        <v>250</v>
      </c>
      <c r="H279" s="201">
        <v>1</v>
      </c>
      <c r="I279" s="202"/>
      <c r="J279" s="203">
        <f>ROUND(I279*H279,2)</f>
        <v>0</v>
      </c>
      <c r="K279" s="199" t="s">
        <v>1</v>
      </c>
      <c r="L279" s="37"/>
      <c r="M279" s="204" t="s">
        <v>1</v>
      </c>
      <c r="N279" s="205" t="s">
        <v>44</v>
      </c>
      <c r="O279" s="69"/>
      <c r="P279" s="206">
        <f>O279*H279</f>
        <v>0</v>
      </c>
      <c r="Q279" s="206">
        <v>0.34089999999999998</v>
      </c>
      <c r="R279" s="206">
        <f>Q279*H279</f>
        <v>0.34089999999999998</v>
      </c>
      <c r="S279" s="206">
        <v>0</v>
      </c>
      <c r="T279" s="207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208" t="s">
        <v>142</v>
      </c>
      <c r="AT279" s="208" t="s">
        <v>138</v>
      </c>
      <c r="AU279" s="208" t="s">
        <v>89</v>
      </c>
      <c r="AY279" s="15" t="s">
        <v>136</v>
      </c>
      <c r="BE279" s="209">
        <f>IF(N279="základní",J279,0)</f>
        <v>0</v>
      </c>
      <c r="BF279" s="209">
        <f>IF(N279="snížená",J279,0)</f>
        <v>0</v>
      </c>
      <c r="BG279" s="209">
        <f>IF(N279="zákl. přenesená",J279,0)</f>
        <v>0</v>
      </c>
      <c r="BH279" s="209">
        <f>IF(N279="sníž. přenesená",J279,0)</f>
        <v>0</v>
      </c>
      <c r="BI279" s="209">
        <f>IF(N279="nulová",J279,0)</f>
        <v>0</v>
      </c>
      <c r="BJ279" s="15" t="s">
        <v>87</v>
      </c>
      <c r="BK279" s="209">
        <f>ROUND(I279*H279,2)</f>
        <v>0</v>
      </c>
      <c r="BL279" s="15" t="s">
        <v>142</v>
      </c>
      <c r="BM279" s="208" t="s">
        <v>473</v>
      </c>
    </row>
    <row r="280" spans="1:65" s="2" customFormat="1" ht="19.5">
      <c r="A280" s="32"/>
      <c r="B280" s="33"/>
      <c r="C280" s="34"/>
      <c r="D280" s="210" t="s">
        <v>144</v>
      </c>
      <c r="E280" s="34"/>
      <c r="F280" s="211" t="s">
        <v>456</v>
      </c>
      <c r="G280" s="34"/>
      <c r="H280" s="34"/>
      <c r="I280" s="165"/>
      <c r="J280" s="34"/>
      <c r="K280" s="34"/>
      <c r="L280" s="37"/>
      <c r="M280" s="212"/>
      <c r="N280" s="213"/>
      <c r="O280" s="69"/>
      <c r="P280" s="69"/>
      <c r="Q280" s="69"/>
      <c r="R280" s="69"/>
      <c r="S280" s="69"/>
      <c r="T280" s="70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T280" s="15" t="s">
        <v>144</v>
      </c>
      <c r="AU280" s="15" t="s">
        <v>89</v>
      </c>
    </row>
    <row r="281" spans="1:65" s="2" customFormat="1" ht="16.5" customHeight="1">
      <c r="A281" s="32"/>
      <c r="B281" s="33"/>
      <c r="C281" s="225" t="s">
        <v>474</v>
      </c>
      <c r="D281" s="225" t="s">
        <v>205</v>
      </c>
      <c r="E281" s="226" t="s">
        <v>475</v>
      </c>
      <c r="F281" s="227" t="s">
        <v>476</v>
      </c>
      <c r="G281" s="228" t="s">
        <v>250</v>
      </c>
      <c r="H281" s="229">
        <v>1</v>
      </c>
      <c r="I281" s="230"/>
      <c r="J281" s="231">
        <f>ROUND(I281*H281,2)</f>
        <v>0</v>
      </c>
      <c r="K281" s="227" t="s">
        <v>1</v>
      </c>
      <c r="L281" s="232"/>
      <c r="M281" s="233" t="s">
        <v>1</v>
      </c>
      <c r="N281" s="234" t="s">
        <v>44</v>
      </c>
      <c r="O281" s="69"/>
      <c r="P281" s="206">
        <f>O281*H281</f>
        <v>0</v>
      </c>
      <c r="Q281" s="206">
        <v>0</v>
      </c>
      <c r="R281" s="206">
        <f>Q281*H281</f>
        <v>0</v>
      </c>
      <c r="S281" s="206">
        <v>0</v>
      </c>
      <c r="T281" s="207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208" t="s">
        <v>179</v>
      </c>
      <c r="AT281" s="208" t="s">
        <v>205</v>
      </c>
      <c r="AU281" s="208" t="s">
        <v>89</v>
      </c>
      <c r="AY281" s="15" t="s">
        <v>136</v>
      </c>
      <c r="BE281" s="209">
        <f>IF(N281="základní",J281,0)</f>
        <v>0</v>
      </c>
      <c r="BF281" s="209">
        <f>IF(N281="snížená",J281,0)</f>
        <v>0</v>
      </c>
      <c r="BG281" s="209">
        <f>IF(N281="zákl. přenesená",J281,0)</f>
        <v>0</v>
      </c>
      <c r="BH281" s="209">
        <f>IF(N281="sníž. přenesená",J281,0)</f>
        <v>0</v>
      </c>
      <c r="BI281" s="209">
        <f>IF(N281="nulová",J281,0)</f>
        <v>0</v>
      </c>
      <c r="BJ281" s="15" t="s">
        <v>87</v>
      </c>
      <c r="BK281" s="209">
        <f>ROUND(I281*H281,2)</f>
        <v>0</v>
      </c>
      <c r="BL281" s="15" t="s">
        <v>142</v>
      </c>
      <c r="BM281" s="208" t="s">
        <v>477</v>
      </c>
    </row>
    <row r="282" spans="1:65" s="2" customFormat="1" ht="19.5">
      <c r="A282" s="32"/>
      <c r="B282" s="33"/>
      <c r="C282" s="34"/>
      <c r="D282" s="210" t="s">
        <v>144</v>
      </c>
      <c r="E282" s="34"/>
      <c r="F282" s="211" t="s">
        <v>456</v>
      </c>
      <c r="G282" s="34"/>
      <c r="H282" s="34"/>
      <c r="I282" s="165"/>
      <c r="J282" s="34"/>
      <c r="K282" s="34"/>
      <c r="L282" s="37"/>
      <c r="M282" s="212"/>
      <c r="N282" s="213"/>
      <c r="O282" s="69"/>
      <c r="P282" s="69"/>
      <c r="Q282" s="69"/>
      <c r="R282" s="69"/>
      <c r="S282" s="69"/>
      <c r="T282" s="70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T282" s="15" t="s">
        <v>144</v>
      </c>
      <c r="AU282" s="15" t="s">
        <v>89</v>
      </c>
    </row>
    <row r="283" spans="1:65" s="12" customFormat="1" ht="22.9" customHeight="1">
      <c r="B283" s="181"/>
      <c r="C283" s="182"/>
      <c r="D283" s="183" t="s">
        <v>78</v>
      </c>
      <c r="E283" s="195" t="s">
        <v>183</v>
      </c>
      <c r="F283" s="195" t="s">
        <v>478</v>
      </c>
      <c r="G283" s="182"/>
      <c r="H283" s="182"/>
      <c r="I283" s="185"/>
      <c r="J283" s="196">
        <f>BK283</f>
        <v>0</v>
      </c>
      <c r="K283" s="182"/>
      <c r="L283" s="187"/>
      <c r="M283" s="188"/>
      <c r="N283" s="189"/>
      <c r="O283" s="189"/>
      <c r="P283" s="190">
        <f>SUM(P284:P293)</f>
        <v>0</v>
      </c>
      <c r="Q283" s="189"/>
      <c r="R283" s="190">
        <f>SUM(R284:R293)</f>
        <v>4.3643400000000003</v>
      </c>
      <c r="S283" s="189"/>
      <c r="T283" s="191">
        <f>SUM(T284:T293)</f>
        <v>30.431999999999999</v>
      </c>
      <c r="AR283" s="192" t="s">
        <v>87</v>
      </c>
      <c r="AT283" s="193" t="s">
        <v>78</v>
      </c>
      <c r="AU283" s="193" t="s">
        <v>87</v>
      </c>
      <c r="AY283" s="192" t="s">
        <v>136</v>
      </c>
      <c r="BK283" s="194">
        <f>SUM(BK284:BK293)</f>
        <v>0</v>
      </c>
    </row>
    <row r="284" spans="1:65" s="2" customFormat="1" ht="16.5" customHeight="1">
      <c r="A284" s="32"/>
      <c r="B284" s="33"/>
      <c r="C284" s="197" t="s">
        <v>479</v>
      </c>
      <c r="D284" s="197" t="s">
        <v>138</v>
      </c>
      <c r="E284" s="198" t="s">
        <v>480</v>
      </c>
      <c r="F284" s="199" t="s">
        <v>481</v>
      </c>
      <c r="G284" s="200" t="s">
        <v>345</v>
      </c>
      <c r="H284" s="201">
        <v>2500</v>
      </c>
      <c r="I284" s="202"/>
      <c r="J284" s="203">
        <f>ROUND(I284*H284,2)</f>
        <v>0</v>
      </c>
      <c r="K284" s="199" t="s">
        <v>1</v>
      </c>
      <c r="L284" s="37"/>
      <c r="M284" s="204" t="s">
        <v>1</v>
      </c>
      <c r="N284" s="205" t="s">
        <v>44</v>
      </c>
      <c r="O284" s="69"/>
      <c r="P284" s="206">
        <f>O284*H284</f>
        <v>0</v>
      </c>
      <c r="Q284" s="206">
        <v>3.0000000000000001E-5</v>
      </c>
      <c r="R284" s="206">
        <f>Q284*H284</f>
        <v>7.4999999999999997E-2</v>
      </c>
      <c r="S284" s="206">
        <v>0</v>
      </c>
      <c r="T284" s="207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208" t="s">
        <v>142</v>
      </c>
      <c r="AT284" s="208" t="s">
        <v>138</v>
      </c>
      <c r="AU284" s="208" t="s">
        <v>89</v>
      </c>
      <c r="AY284" s="15" t="s">
        <v>136</v>
      </c>
      <c r="BE284" s="209">
        <f>IF(N284="základní",J284,0)</f>
        <v>0</v>
      </c>
      <c r="BF284" s="209">
        <f>IF(N284="snížená",J284,0)</f>
        <v>0</v>
      </c>
      <c r="BG284" s="209">
        <f>IF(N284="zákl. přenesená",J284,0)</f>
        <v>0</v>
      </c>
      <c r="BH284" s="209">
        <f>IF(N284="sníž. přenesená",J284,0)</f>
        <v>0</v>
      </c>
      <c r="BI284" s="209">
        <f>IF(N284="nulová",J284,0)</f>
        <v>0</v>
      </c>
      <c r="BJ284" s="15" t="s">
        <v>87</v>
      </c>
      <c r="BK284" s="209">
        <f>ROUND(I284*H284,2)</f>
        <v>0</v>
      </c>
      <c r="BL284" s="15" t="s">
        <v>142</v>
      </c>
      <c r="BM284" s="208" t="s">
        <v>482</v>
      </c>
    </row>
    <row r="285" spans="1:65" s="2" customFormat="1" ht="16.5" customHeight="1">
      <c r="A285" s="32"/>
      <c r="B285" s="33"/>
      <c r="C285" s="225" t="s">
        <v>483</v>
      </c>
      <c r="D285" s="225" t="s">
        <v>205</v>
      </c>
      <c r="E285" s="226" t="s">
        <v>484</v>
      </c>
      <c r="F285" s="227" t="s">
        <v>485</v>
      </c>
      <c r="G285" s="228" t="s">
        <v>345</v>
      </c>
      <c r="H285" s="229">
        <v>2500</v>
      </c>
      <c r="I285" s="230"/>
      <c r="J285" s="231">
        <f>ROUND(I285*H285,2)</f>
        <v>0</v>
      </c>
      <c r="K285" s="227" t="s">
        <v>1</v>
      </c>
      <c r="L285" s="232"/>
      <c r="M285" s="233" t="s">
        <v>1</v>
      </c>
      <c r="N285" s="234" t="s">
        <v>44</v>
      </c>
      <c r="O285" s="69"/>
      <c r="P285" s="206">
        <f>O285*H285</f>
        <v>0</v>
      </c>
      <c r="Q285" s="206">
        <v>1.24E-3</v>
      </c>
      <c r="R285" s="206">
        <f>Q285*H285</f>
        <v>3.1</v>
      </c>
      <c r="S285" s="206">
        <v>0</v>
      </c>
      <c r="T285" s="207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208" t="s">
        <v>179</v>
      </c>
      <c r="AT285" s="208" t="s">
        <v>205</v>
      </c>
      <c r="AU285" s="208" t="s">
        <v>89</v>
      </c>
      <c r="AY285" s="15" t="s">
        <v>136</v>
      </c>
      <c r="BE285" s="209">
        <f>IF(N285="základní",J285,0)</f>
        <v>0</v>
      </c>
      <c r="BF285" s="209">
        <f>IF(N285="snížená",J285,0)</f>
        <v>0</v>
      </c>
      <c r="BG285" s="209">
        <f>IF(N285="zákl. přenesená",J285,0)</f>
        <v>0</v>
      </c>
      <c r="BH285" s="209">
        <f>IF(N285="sníž. přenesená",J285,0)</f>
        <v>0</v>
      </c>
      <c r="BI285" s="209">
        <f>IF(N285="nulová",J285,0)</f>
        <v>0</v>
      </c>
      <c r="BJ285" s="15" t="s">
        <v>87</v>
      </c>
      <c r="BK285" s="209">
        <f>ROUND(I285*H285,2)</f>
        <v>0</v>
      </c>
      <c r="BL285" s="15" t="s">
        <v>142</v>
      </c>
      <c r="BM285" s="208" t="s">
        <v>486</v>
      </c>
    </row>
    <row r="286" spans="1:65" s="2" customFormat="1" ht="24.2" customHeight="1">
      <c r="A286" s="32"/>
      <c r="B286" s="33"/>
      <c r="C286" s="197" t="s">
        <v>487</v>
      </c>
      <c r="D286" s="197" t="s">
        <v>138</v>
      </c>
      <c r="E286" s="198" t="s">
        <v>488</v>
      </c>
      <c r="F286" s="199" t="s">
        <v>489</v>
      </c>
      <c r="G286" s="200" t="s">
        <v>213</v>
      </c>
      <c r="H286" s="201">
        <v>1770</v>
      </c>
      <c r="I286" s="202"/>
      <c r="J286" s="203">
        <f>ROUND(I286*H286,2)</f>
        <v>0</v>
      </c>
      <c r="K286" s="199" t="s">
        <v>154</v>
      </c>
      <c r="L286" s="37"/>
      <c r="M286" s="204" t="s">
        <v>1</v>
      </c>
      <c r="N286" s="205" t="s">
        <v>44</v>
      </c>
      <c r="O286" s="69"/>
      <c r="P286" s="206">
        <f>O286*H286</f>
        <v>0</v>
      </c>
      <c r="Q286" s="206">
        <v>4.6999999999999999E-4</v>
      </c>
      <c r="R286" s="206">
        <f>Q286*H286</f>
        <v>0.83189999999999997</v>
      </c>
      <c r="S286" s="206">
        <v>0</v>
      </c>
      <c r="T286" s="207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208" t="s">
        <v>142</v>
      </c>
      <c r="AT286" s="208" t="s">
        <v>138</v>
      </c>
      <c r="AU286" s="208" t="s">
        <v>89</v>
      </c>
      <c r="AY286" s="15" t="s">
        <v>136</v>
      </c>
      <c r="BE286" s="209">
        <f>IF(N286="základní",J286,0)</f>
        <v>0</v>
      </c>
      <c r="BF286" s="209">
        <f>IF(N286="snížená",J286,0)</f>
        <v>0</v>
      </c>
      <c r="BG286" s="209">
        <f>IF(N286="zákl. přenesená",J286,0)</f>
        <v>0</v>
      </c>
      <c r="BH286" s="209">
        <f>IF(N286="sníž. přenesená",J286,0)</f>
        <v>0</v>
      </c>
      <c r="BI286" s="209">
        <f>IF(N286="nulová",J286,0)</f>
        <v>0</v>
      </c>
      <c r="BJ286" s="15" t="s">
        <v>87</v>
      </c>
      <c r="BK286" s="209">
        <f>ROUND(I286*H286,2)</f>
        <v>0</v>
      </c>
      <c r="BL286" s="15" t="s">
        <v>142</v>
      </c>
      <c r="BM286" s="208" t="s">
        <v>490</v>
      </c>
    </row>
    <row r="287" spans="1:65" s="2" customFormat="1" ht="29.25">
      <c r="A287" s="32"/>
      <c r="B287" s="33"/>
      <c r="C287" s="34"/>
      <c r="D287" s="210" t="s">
        <v>144</v>
      </c>
      <c r="E287" s="34"/>
      <c r="F287" s="211" t="s">
        <v>388</v>
      </c>
      <c r="G287" s="34"/>
      <c r="H287" s="34"/>
      <c r="I287" s="165"/>
      <c r="J287" s="34"/>
      <c r="K287" s="34"/>
      <c r="L287" s="37"/>
      <c r="M287" s="212"/>
      <c r="N287" s="213"/>
      <c r="O287" s="69"/>
      <c r="P287" s="69"/>
      <c r="Q287" s="69"/>
      <c r="R287" s="69"/>
      <c r="S287" s="69"/>
      <c r="T287" s="70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T287" s="15" t="s">
        <v>144</v>
      </c>
      <c r="AU287" s="15" t="s">
        <v>89</v>
      </c>
    </row>
    <row r="288" spans="1:65" s="13" customFormat="1" ht="11.25">
      <c r="B288" s="214"/>
      <c r="C288" s="215"/>
      <c r="D288" s="210" t="s">
        <v>157</v>
      </c>
      <c r="E288" s="216" t="s">
        <v>1</v>
      </c>
      <c r="F288" s="217" t="s">
        <v>389</v>
      </c>
      <c r="G288" s="215"/>
      <c r="H288" s="218">
        <v>1770</v>
      </c>
      <c r="I288" s="219"/>
      <c r="J288" s="215"/>
      <c r="K288" s="215"/>
      <c r="L288" s="220"/>
      <c r="M288" s="221"/>
      <c r="N288" s="222"/>
      <c r="O288" s="222"/>
      <c r="P288" s="222"/>
      <c r="Q288" s="222"/>
      <c r="R288" s="222"/>
      <c r="S288" s="222"/>
      <c r="T288" s="223"/>
      <c r="AT288" s="224" t="s">
        <v>157</v>
      </c>
      <c r="AU288" s="224" t="s">
        <v>89</v>
      </c>
      <c r="AV288" s="13" t="s">
        <v>89</v>
      </c>
      <c r="AW288" s="13" t="s">
        <v>36</v>
      </c>
      <c r="AX288" s="13" t="s">
        <v>87</v>
      </c>
      <c r="AY288" s="224" t="s">
        <v>136</v>
      </c>
    </row>
    <row r="289" spans="1:65" s="2" customFormat="1" ht="16.5" customHeight="1">
      <c r="A289" s="32"/>
      <c r="B289" s="33"/>
      <c r="C289" s="197" t="s">
        <v>491</v>
      </c>
      <c r="D289" s="197" t="s">
        <v>138</v>
      </c>
      <c r="E289" s="198" t="s">
        <v>492</v>
      </c>
      <c r="F289" s="199" t="s">
        <v>493</v>
      </c>
      <c r="G289" s="200" t="s">
        <v>250</v>
      </c>
      <c r="H289" s="201">
        <v>1</v>
      </c>
      <c r="I289" s="202"/>
      <c r="J289" s="203">
        <f>ROUND(I289*H289,2)</f>
        <v>0</v>
      </c>
      <c r="K289" s="199" t="s">
        <v>1</v>
      </c>
      <c r="L289" s="37"/>
      <c r="M289" s="204" t="s">
        <v>1</v>
      </c>
      <c r="N289" s="205" t="s">
        <v>44</v>
      </c>
      <c r="O289" s="69"/>
      <c r="P289" s="206">
        <f>O289*H289</f>
        <v>0</v>
      </c>
      <c r="Q289" s="206">
        <v>0.35743999999999998</v>
      </c>
      <c r="R289" s="206">
        <f>Q289*H289</f>
        <v>0.35743999999999998</v>
      </c>
      <c r="S289" s="206">
        <v>0</v>
      </c>
      <c r="T289" s="207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208" t="s">
        <v>142</v>
      </c>
      <c r="AT289" s="208" t="s">
        <v>138</v>
      </c>
      <c r="AU289" s="208" t="s">
        <v>89</v>
      </c>
      <c r="AY289" s="15" t="s">
        <v>136</v>
      </c>
      <c r="BE289" s="209">
        <f>IF(N289="základní",J289,0)</f>
        <v>0</v>
      </c>
      <c r="BF289" s="209">
        <f>IF(N289="snížená",J289,0)</f>
        <v>0</v>
      </c>
      <c r="BG289" s="209">
        <f>IF(N289="zákl. přenesená",J289,0)</f>
        <v>0</v>
      </c>
      <c r="BH289" s="209">
        <f>IF(N289="sníž. přenesená",J289,0)</f>
        <v>0</v>
      </c>
      <c r="BI289" s="209">
        <f>IF(N289="nulová",J289,0)</f>
        <v>0</v>
      </c>
      <c r="BJ289" s="15" t="s">
        <v>87</v>
      </c>
      <c r="BK289" s="209">
        <f>ROUND(I289*H289,2)</f>
        <v>0</v>
      </c>
      <c r="BL289" s="15" t="s">
        <v>142</v>
      </c>
      <c r="BM289" s="208" t="s">
        <v>494</v>
      </c>
    </row>
    <row r="290" spans="1:65" s="2" customFormat="1" ht="16.5" customHeight="1">
      <c r="A290" s="32"/>
      <c r="B290" s="33"/>
      <c r="C290" s="197" t="s">
        <v>495</v>
      </c>
      <c r="D290" s="197" t="s">
        <v>138</v>
      </c>
      <c r="E290" s="198" t="s">
        <v>496</v>
      </c>
      <c r="F290" s="199" t="s">
        <v>497</v>
      </c>
      <c r="G290" s="200" t="s">
        <v>166</v>
      </c>
      <c r="H290" s="201">
        <v>8</v>
      </c>
      <c r="I290" s="202"/>
      <c r="J290" s="203">
        <f>ROUND(I290*H290,2)</f>
        <v>0</v>
      </c>
      <c r="K290" s="199" t="s">
        <v>154</v>
      </c>
      <c r="L290" s="37"/>
      <c r="M290" s="204" t="s">
        <v>1</v>
      </c>
      <c r="N290" s="205" t="s">
        <v>44</v>
      </c>
      <c r="O290" s="69"/>
      <c r="P290" s="206">
        <f>O290*H290</f>
        <v>0</v>
      </c>
      <c r="Q290" s="206">
        <v>0</v>
      </c>
      <c r="R290" s="206">
        <f>Q290*H290</f>
        <v>0</v>
      </c>
      <c r="S290" s="206">
        <v>2.4</v>
      </c>
      <c r="T290" s="207">
        <f>S290*H290</f>
        <v>19.2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208" t="s">
        <v>142</v>
      </c>
      <c r="AT290" s="208" t="s">
        <v>138</v>
      </c>
      <c r="AU290" s="208" t="s">
        <v>89</v>
      </c>
      <c r="AY290" s="15" t="s">
        <v>136</v>
      </c>
      <c r="BE290" s="209">
        <f>IF(N290="základní",J290,0)</f>
        <v>0</v>
      </c>
      <c r="BF290" s="209">
        <f>IF(N290="snížená",J290,0)</f>
        <v>0</v>
      </c>
      <c r="BG290" s="209">
        <f>IF(N290="zákl. přenesená",J290,0)</f>
        <v>0</v>
      </c>
      <c r="BH290" s="209">
        <f>IF(N290="sníž. přenesená",J290,0)</f>
        <v>0</v>
      </c>
      <c r="BI290" s="209">
        <f>IF(N290="nulová",J290,0)</f>
        <v>0</v>
      </c>
      <c r="BJ290" s="15" t="s">
        <v>87</v>
      </c>
      <c r="BK290" s="209">
        <f>ROUND(I290*H290,2)</f>
        <v>0</v>
      </c>
      <c r="BL290" s="15" t="s">
        <v>142</v>
      </c>
      <c r="BM290" s="208" t="s">
        <v>498</v>
      </c>
    </row>
    <row r="291" spans="1:65" s="2" customFormat="1" ht="19.5">
      <c r="A291" s="32"/>
      <c r="B291" s="33"/>
      <c r="C291" s="34"/>
      <c r="D291" s="210" t="s">
        <v>144</v>
      </c>
      <c r="E291" s="34"/>
      <c r="F291" s="211" t="s">
        <v>499</v>
      </c>
      <c r="G291" s="34"/>
      <c r="H291" s="34"/>
      <c r="I291" s="165"/>
      <c r="J291" s="34"/>
      <c r="K291" s="34"/>
      <c r="L291" s="37"/>
      <c r="M291" s="212"/>
      <c r="N291" s="213"/>
      <c r="O291" s="69"/>
      <c r="P291" s="69"/>
      <c r="Q291" s="69"/>
      <c r="R291" s="69"/>
      <c r="S291" s="69"/>
      <c r="T291" s="70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T291" s="15" t="s">
        <v>144</v>
      </c>
      <c r="AU291" s="15" t="s">
        <v>89</v>
      </c>
    </row>
    <row r="292" spans="1:65" s="2" customFormat="1" ht="24.2" customHeight="1">
      <c r="A292" s="32"/>
      <c r="B292" s="33"/>
      <c r="C292" s="197" t="s">
        <v>500</v>
      </c>
      <c r="D292" s="197" t="s">
        <v>138</v>
      </c>
      <c r="E292" s="198" t="s">
        <v>501</v>
      </c>
      <c r="F292" s="199" t="s">
        <v>502</v>
      </c>
      <c r="G292" s="200" t="s">
        <v>213</v>
      </c>
      <c r="H292" s="201">
        <v>26</v>
      </c>
      <c r="I292" s="202"/>
      <c r="J292" s="203">
        <f>ROUND(I292*H292,2)</f>
        <v>0</v>
      </c>
      <c r="K292" s="199" t="s">
        <v>154</v>
      </c>
      <c r="L292" s="37"/>
      <c r="M292" s="204" t="s">
        <v>1</v>
      </c>
      <c r="N292" s="205" t="s">
        <v>44</v>
      </c>
      <c r="O292" s="69"/>
      <c r="P292" s="206">
        <f>O292*H292</f>
        <v>0</v>
      </c>
      <c r="Q292" s="206">
        <v>0</v>
      </c>
      <c r="R292" s="206">
        <f>Q292*H292</f>
        <v>0</v>
      </c>
      <c r="S292" s="206">
        <v>0.432</v>
      </c>
      <c r="T292" s="207">
        <f>S292*H292</f>
        <v>11.231999999999999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208" t="s">
        <v>142</v>
      </c>
      <c r="AT292" s="208" t="s">
        <v>138</v>
      </c>
      <c r="AU292" s="208" t="s">
        <v>89</v>
      </c>
      <c r="AY292" s="15" t="s">
        <v>136</v>
      </c>
      <c r="BE292" s="209">
        <f>IF(N292="základní",J292,0)</f>
        <v>0</v>
      </c>
      <c r="BF292" s="209">
        <f>IF(N292="snížená",J292,0)</f>
        <v>0</v>
      </c>
      <c r="BG292" s="209">
        <f>IF(N292="zákl. přenesená",J292,0)</f>
        <v>0</v>
      </c>
      <c r="BH292" s="209">
        <f>IF(N292="sníž. přenesená",J292,0)</f>
        <v>0</v>
      </c>
      <c r="BI292" s="209">
        <f>IF(N292="nulová",J292,0)</f>
        <v>0</v>
      </c>
      <c r="BJ292" s="15" t="s">
        <v>87</v>
      </c>
      <c r="BK292" s="209">
        <f>ROUND(I292*H292,2)</f>
        <v>0</v>
      </c>
      <c r="BL292" s="15" t="s">
        <v>142</v>
      </c>
      <c r="BM292" s="208" t="s">
        <v>503</v>
      </c>
    </row>
    <row r="293" spans="1:65" s="2" customFormat="1" ht="19.5">
      <c r="A293" s="32"/>
      <c r="B293" s="33"/>
      <c r="C293" s="34"/>
      <c r="D293" s="210" t="s">
        <v>144</v>
      </c>
      <c r="E293" s="34"/>
      <c r="F293" s="211" t="s">
        <v>504</v>
      </c>
      <c r="G293" s="34"/>
      <c r="H293" s="34"/>
      <c r="I293" s="165"/>
      <c r="J293" s="34"/>
      <c r="K293" s="34"/>
      <c r="L293" s="37"/>
      <c r="M293" s="212"/>
      <c r="N293" s="213"/>
      <c r="O293" s="69"/>
      <c r="P293" s="69"/>
      <c r="Q293" s="69"/>
      <c r="R293" s="69"/>
      <c r="S293" s="69"/>
      <c r="T293" s="70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T293" s="15" t="s">
        <v>144</v>
      </c>
      <c r="AU293" s="15" t="s">
        <v>89</v>
      </c>
    </row>
    <row r="294" spans="1:65" s="12" customFormat="1" ht="22.9" customHeight="1">
      <c r="B294" s="181"/>
      <c r="C294" s="182"/>
      <c r="D294" s="183" t="s">
        <v>78</v>
      </c>
      <c r="E294" s="195" t="s">
        <v>505</v>
      </c>
      <c r="F294" s="195" t="s">
        <v>506</v>
      </c>
      <c r="G294" s="182"/>
      <c r="H294" s="182"/>
      <c r="I294" s="185"/>
      <c r="J294" s="196">
        <f>BK294</f>
        <v>0</v>
      </c>
      <c r="K294" s="182"/>
      <c r="L294" s="187"/>
      <c r="M294" s="188"/>
      <c r="N294" s="189"/>
      <c r="O294" s="189"/>
      <c r="P294" s="190">
        <f>SUM(P295:P298)</f>
        <v>0</v>
      </c>
      <c r="Q294" s="189"/>
      <c r="R294" s="190">
        <f>SUM(R295:R298)</f>
        <v>0</v>
      </c>
      <c r="S294" s="189"/>
      <c r="T294" s="191">
        <f>SUM(T295:T298)</f>
        <v>0</v>
      </c>
      <c r="AR294" s="192" t="s">
        <v>87</v>
      </c>
      <c r="AT294" s="193" t="s">
        <v>78</v>
      </c>
      <c r="AU294" s="193" t="s">
        <v>87</v>
      </c>
      <c r="AY294" s="192" t="s">
        <v>136</v>
      </c>
      <c r="BK294" s="194">
        <f>SUM(BK295:BK298)</f>
        <v>0</v>
      </c>
    </row>
    <row r="295" spans="1:65" s="2" customFormat="1" ht="21.75" customHeight="1">
      <c r="A295" s="32"/>
      <c r="B295" s="33"/>
      <c r="C295" s="197" t="s">
        <v>507</v>
      </c>
      <c r="D295" s="197" t="s">
        <v>138</v>
      </c>
      <c r="E295" s="198" t="s">
        <v>508</v>
      </c>
      <c r="F295" s="199" t="s">
        <v>509</v>
      </c>
      <c r="G295" s="200" t="s">
        <v>191</v>
      </c>
      <c r="H295" s="201">
        <v>30.431999999999999</v>
      </c>
      <c r="I295" s="202"/>
      <c r="J295" s="203">
        <f>ROUND(I295*H295,2)</f>
        <v>0</v>
      </c>
      <c r="K295" s="199" t="s">
        <v>154</v>
      </c>
      <c r="L295" s="37"/>
      <c r="M295" s="204" t="s">
        <v>1</v>
      </c>
      <c r="N295" s="205" t="s">
        <v>44</v>
      </c>
      <c r="O295" s="69"/>
      <c r="P295" s="206">
        <f>O295*H295</f>
        <v>0</v>
      </c>
      <c r="Q295" s="206">
        <v>0</v>
      </c>
      <c r="R295" s="206">
        <f>Q295*H295</f>
        <v>0</v>
      </c>
      <c r="S295" s="206">
        <v>0</v>
      </c>
      <c r="T295" s="207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208" t="s">
        <v>142</v>
      </c>
      <c r="AT295" s="208" t="s">
        <v>138</v>
      </c>
      <c r="AU295" s="208" t="s">
        <v>89</v>
      </c>
      <c r="AY295" s="15" t="s">
        <v>136</v>
      </c>
      <c r="BE295" s="209">
        <f>IF(N295="základní",J295,0)</f>
        <v>0</v>
      </c>
      <c r="BF295" s="209">
        <f>IF(N295="snížená",J295,0)</f>
        <v>0</v>
      </c>
      <c r="BG295" s="209">
        <f>IF(N295="zákl. přenesená",J295,0)</f>
        <v>0</v>
      </c>
      <c r="BH295" s="209">
        <f>IF(N295="sníž. přenesená",J295,0)</f>
        <v>0</v>
      </c>
      <c r="BI295" s="209">
        <f>IF(N295="nulová",J295,0)</f>
        <v>0</v>
      </c>
      <c r="BJ295" s="15" t="s">
        <v>87</v>
      </c>
      <c r="BK295" s="209">
        <f>ROUND(I295*H295,2)</f>
        <v>0</v>
      </c>
      <c r="BL295" s="15" t="s">
        <v>142</v>
      </c>
      <c r="BM295" s="208" t="s">
        <v>510</v>
      </c>
    </row>
    <row r="296" spans="1:65" s="2" customFormat="1" ht="24.2" customHeight="1">
      <c r="A296" s="32"/>
      <c r="B296" s="33"/>
      <c r="C296" s="197" t="s">
        <v>511</v>
      </c>
      <c r="D296" s="197" t="s">
        <v>138</v>
      </c>
      <c r="E296" s="198" t="s">
        <v>512</v>
      </c>
      <c r="F296" s="199" t="s">
        <v>513</v>
      </c>
      <c r="G296" s="200" t="s">
        <v>191</v>
      </c>
      <c r="H296" s="201">
        <v>304.32</v>
      </c>
      <c r="I296" s="202"/>
      <c r="J296" s="203">
        <f>ROUND(I296*H296,2)</f>
        <v>0</v>
      </c>
      <c r="K296" s="199" t="s">
        <v>154</v>
      </c>
      <c r="L296" s="37"/>
      <c r="M296" s="204" t="s">
        <v>1</v>
      </c>
      <c r="N296" s="205" t="s">
        <v>44</v>
      </c>
      <c r="O296" s="69"/>
      <c r="P296" s="206">
        <f>O296*H296</f>
        <v>0</v>
      </c>
      <c r="Q296" s="206">
        <v>0</v>
      </c>
      <c r="R296" s="206">
        <f>Q296*H296</f>
        <v>0</v>
      </c>
      <c r="S296" s="206">
        <v>0</v>
      </c>
      <c r="T296" s="207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208" t="s">
        <v>142</v>
      </c>
      <c r="AT296" s="208" t="s">
        <v>138</v>
      </c>
      <c r="AU296" s="208" t="s">
        <v>89</v>
      </c>
      <c r="AY296" s="15" t="s">
        <v>136</v>
      </c>
      <c r="BE296" s="209">
        <f>IF(N296="základní",J296,0)</f>
        <v>0</v>
      </c>
      <c r="BF296" s="209">
        <f>IF(N296="snížená",J296,0)</f>
        <v>0</v>
      </c>
      <c r="BG296" s="209">
        <f>IF(N296="zákl. přenesená",J296,0)</f>
        <v>0</v>
      </c>
      <c r="BH296" s="209">
        <f>IF(N296="sníž. přenesená",J296,0)</f>
        <v>0</v>
      </c>
      <c r="BI296" s="209">
        <f>IF(N296="nulová",J296,0)</f>
        <v>0</v>
      </c>
      <c r="BJ296" s="15" t="s">
        <v>87</v>
      </c>
      <c r="BK296" s="209">
        <f>ROUND(I296*H296,2)</f>
        <v>0</v>
      </c>
      <c r="BL296" s="15" t="s">
        <v>142</v>
      </c>
      <c r="BM296" s="208" t="s">
        <v>514</v>
      </c>
    </row>
    <row r="297" spans="1:65" s="13" customFormat="1" ht="11.25">
      <c r="B297" s="214"/>
      <c r="C297" s="215"/>
      <c r="D297" s="210" t="s">
        <v>157</v>
      </c>
      <c r="E297" s="216" t="s">
        <v>1</v>
      </c>
      <c r="F297" s="217" t="s">
        <v>515</v>
      </c>
      <c r="G297" s="215"/>
      <c r="H297" s="218">
        <v>304.32</v>
      </c>
      <c r="I297" s="219"/>
      <c r="J297" s="215"/>
      <c r="K297" s="215"/>
      <c r="L297" s="220"/>
      <c r="M297" s="221"/>
      <c r="N297" s="222"/>
      <c r="O297" s="222"/>
      <c r="P297" s="222"/>
      <c r="Q297" s="222"/>
      <c r="R297" s="222"/>
      <c r="S297" s="222"/>
      <c r="T297" s="223"/>
      <c r="AT297" s="224" t="s">
        <v>157</v>
      </c>
      <c r="AU297" s="224" t="s">
        <v>89</v>
      </c>
      <c r="AV297" s="13" t="s">
        <v>89</v>
      </c>
      <c r="AW297" s="13" t="s">
        <v>36</v>
      </c>
      <c r="AX297" s="13" t="s">
        <v>87</v>
      </c>
      <c r="AY297" s="224" t="s">
        <v>136</v>
      </c>
    </row>
    <row r="298" spans="1:65" s="2" customFormat="1" ht="37.9" customHeight="1">
      <c r="A298" s="32"/>
      <c r="B298" s="33"/>
      <c r="C298" s="197" t="s">
        <v>516</v>
      </c>
      <c r="D298" s="197" t="s">
        <v>138</v>
      </c>
      <c r="E298" s="198" t="s">
        <v>517</v>
      </c>
      <c r="F298" s="199" t="s">
        <v>518</v>
      </c>
      <c r="G298" s="200" t="s">
        <v>191</v>
      </c>
      <c r="H298" s="201">
        <v>30.431999999999999</v>
      </c>
      <c r="I298" s="202"/>
      <c r="J298" s="203">
        <f>ROUND(I298*H298,2)</f>
        <v>0</v>
      </c>
      <c r="K298" s="199" t="s">
        <v>154</v>
      </c>
      <c r="L298" s="37"/>
      <c r="M298" s="204" t="s">
        <v>1</v>
      </c>
      <c r="N298" s="205" t="s">
        <v>44</v>
      </c>
      <c r="O298" s="69"/>
      <c r="P298" s="206">
        <f>O298*H298</f>
        <v>0</v>
      </c>
      <c r="Q298" s="206">
        <v>0</v>
      </c>
      <c r="R298" s="206">
        <f>Q298*H298</f>
        <v>0</v>
      </c>
      <c r="S298" s="206">
        <v>0</v>
      </c>
      <c r="T298" s="207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208" t="s">
        <v>142</v>
      </c>
      <c r="AT298" s="208" t="s">
        <v>138</v>
      </c>
      <c r="AU298" s="208" t="s">
        <v>89</v>
      </c>
      <c r="AY298" s="15" t="s">
        <v>136</v>
      </c>
      <c r="BE298" s="209">
        <f>IF(N298="základní",J298,0)</f>
        <v>0</v>
      </c>
      <c r="BF298" s="209">
        <f>IF(N298="snížená",J298,0)</f>
        <v>0</v>
      </c>
      <c r="BG298" s="209">
        <f>IF(N298="zákl. přenesená",J298,0)</f>
        <v>0</v>
      </c>
      <c r="BH298" s="209">
        <f>IF(N298="sníž. přenesená",J298,0)</f>
        <v>0</v>
      </c>
      <c r="BI298" s="209">
        <f>IF(N298="nulová",J298,0)</f>
        <v>0</v>
      </c>
      <c r="BJ298" s="15" t="s">
        <v>87</v>
      </c>
      <c r="BK298" s="209">
        <f>ROUND(I298*H298,2)</f>
        <v>0</v>
      </c>
      <c r="BL298" s="15" t="s">
        <v>142</v>
      </c>
      <c r="BM298" s="208" t="s">
        <v>519</v>
      </c>
    </row>
    <row r="299" spans="1:65" s="12" customFormat="1" ht="22.9" customHeight="1">
      <c r="B299" s="181"/>
      <c r="C299" s="182"/>
      <c r="D299" s="183" t="s">
        <v>78</v>
      </c>
      <c r="E299" s="195" t="s">
        <v>520</v>
      </c>
      <c r="F299" s="195" t="s">
        <v>521</v>
      </c>
      <c r="G299" s="182"/>
      <c r="H299" s="182"/>
      <c r="I299" s="185"/>
      <c r="J299" s="196">
        <f>BK299</f>
        <v>0</v>
      </c>
      <c r="K299" s="182"/>
      <c r="L299" s="187"/>
      <c r="M299" s="188"/>
      <c r="N299" s="189"/>
      <c r="O299" s="189"/>
      <c r="P299" s="190">
        <f>SUM(P300:P309)</f>
        <v>0</v>
      </c>
      <c r="Q299" s="189"/>
      <c r="R299" s="190">
        <f>SUM(R300:R309)</f>
        <v>0</v>
      </c>
      <c r="S299" s="189"/>
      <c r="T299" s="191">
        <f>SUM(T300:T309)</f>
        <v>0</v>
      </c>
      <c r="AR299" s="192" t="s">
        <v>87</v>
      </c>
      <c r="AT299" s="193" t="s">
        <v>78</v>
      </c>
      <c r="AU299" s="193" t="s">
        <v>87</v>
      </c>
      <c r="AY299" s="192" t="s">
        <v>136</v>
      </c>
      <c r="BK299" s="194">
        <f>SUM(BK300:BK309)</f>
        <v>0</v>
      </c>
    </row>
    <row r="300" spans="1:65" s="2" customFormat="1" ht="33" customHeight="1">
      <c r="A300" s="32"/>
      <c r="B300" s="33"/>
      <c r="C300" s="197" t="s">
        <v>522</v>
      </c>
      <c r="D300" s="197" t="s">
        <v>138</v>
      </c>
      <c r="E300" s="198" t="s">
        <v>523</v>
      </c>
      <c r="F300" s="199" t="s">
        <v>524</v>
      </c>
      <c r="G300" s="200" t="s">
        <v>191</v>
      </c>
      <c r="H300" s="201">
        <v>7063.8389999999999</v>
      </c>
      <c r="I300" s="202"/>
      <c r="J300" s="203">
        <f>ROUND(I300*H300,2)</f>
        <v>0</v>
      </c>
      <c r="K300" s="199" t="s">
        <v>154</v>
      </c>
      <c r="L300" s="37"/>
      <c r="M300" s="204" t="s">
        <v>1</v>
      </c>
      <c r="N300" s="205" t="s">
        <v>44</v>
      </c>
      <c r="O300" s="69"/>
      <c r="P300" s="206">
        <f>O300*H300</f>
        <v>0</v>
      </c>
      <c r="Q300" s="206">
        <v>0</v>
      </c>
      <c r="R300" s="206">
        <f>Q300*H300</f>
        <v>0</v>
      </c>
      <c r="S300" s="206">
        <v>0</v>
      </c>
      <c r="T300" s="207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208" t="s">
        <v>142</v>
      </c>
      <c r="AT300" s="208" t="s">
        <v>138</v>
      </c>
      <c r="AU300" s="208" t="s">
        <v>89</v>
      </c>
      <c r="AY300" s="15" t="s">
        <v>136</v>
      </c>
      <c r="BE300" s="209">
        <f>IF(N300="základní",J300,0)</f>
        <v>0</v>
      </c>
      <c r="BF300" s="209">
        <f>IF(N300="snížená",J300,0)</f>
        <v>0</v>
      </c>
      <c r="BG300" s="209">
        <f>IF(N300="zákl. přenesená",J300,0)</f>
        <v>0</v>
      </c>
      <c r="BH300" s="209">
        <f>IF(N300="sníž. přenesená",J300,0)</f>
        <v>0</v>
      </c>
      <c r="BI300" s="209">
        <f>IF(N300="nulová",J300,0)</f>
        <v>0</v>
      </c>
      <c r="BJ300" s="15" t="s">
        <v>87</v>
      </c>
      <c r="BK300" s="209">
        <f>ROUND(I300*H300,2)</f>
        <v>0</v>
      </c>
      <c r="BL300" s="15" t="s">
        <v>142</v>
      </c>
      <c r="BM300" s="208" t="s">
        <v>525</v>
      </c>
    </row>
    <row r="301" spans="1:65" s="2" customFormat="1" ht="24.2" customHeight="1">
      <c r="A301" s="32"/>
      <c r="B301" s="33"/>
      <c r="C301" s="197" t="s">
        <v>526</v>
      </c>
      <c r="D301" s="197" t="s">
        <v>138</v>
      </c>
      <c r="E301" s="198" t="s">
        <v>527</v>
      </c>
      <c r="F301" s="199" t="s">
        <v>528</v>
      </c>
      <c r="G301" s="200" t="s">
        <v>191</v>
      </c>
      <c r="H301" s="201">
        <v>557.79999999999995</v>
      </c>
      <c r="I301" s="202"/>
      <c r="J301" s="203">
        <f>ROUND(I301*H301,2)</f>
        <v>0</v>
      </c>
      <c r="K301" s="199" t="s">
        <v>154</v>
      </c>
      <c r="L301" s="37"/>
      <c r="M301" s="204" t="s">
        <v>1</v>
      </c>
      <c r="N301" s="205" t="s">
        <v>44</v>
      </c>
      <c r="O301" s="69"/>
      <c r="P301" s="206">
        <f>O301*H301</f>
        <v>0</v>
      </c>
      <c r="Q301" s="206">
        <v>0</v>
      </c>
      <c r="R301" s="206">
        <f>Q301*H301</f>
        <v>0</v>
      </c>
      <c r="S301" s="206">
        <v>0</v>
      </c>
      <c r="T301" s="207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208" t="s">
        <v>142</v>
      </c>
      <c r="AT301" s="208" t="s">
        <v>138</v>
      </c>
      <c r="AU301" s="208" t="s">
        <v>89</v>
      </c>
      <c r="AY301" s="15" t="s">
        <v>136</v>
      </c>
      <c r="BE301" s="209">
        <f>IF(N301="základní",J301,0)</f>
        <v>0</v>
      </c>
      <c r="BF301" s="209">
        <f>IF(N301="snížená",J301,0)</f>
        <v>0</v>
      </c>
      <c r="BG301" s="209">
        <f>IF(N301="zákl. přenesená",J301,0)</f>
        <v>0</v>
      </c>
      <c r="BH301" s="209">
        <f>IF(N301="sníž. přenesená",J301,0)</f>
        <v>0</v>
      </c>
      <c r="BI301" s="209">
        <f>IF(N301="nulová",J301,0)</f>
        <v>0</v>
      </c>
      <c r="BJ301" s="15" t="s">
        <v>87</v>
      </c>
      <c r="BK301" s="209">
        <f>ROUND(I301*H301,2)</f>
        <v>0</v>
      </c>
      <c r="BL301" s="15" t="s">
        <v>142</v>
      </c>
      <c r="BM301" s="208" t="s">
        <v>529</v>
      </c>
    </row>
    <row r="302" spans="1:65" s="2" customFormat="1" ht="19.5">
      <c r="A302" s="32"/>
      <c r="B302" s="33"/>
      <c r="C302" s="34"/>
      <c r="D302" s="210" t="s">
        <v>144</v>
      </c>
      <c r="E302" s="34"/>
      <c r="F302" s="211" t="s">
        <v>530</v>
      </c>
      <c r="G302" s="34"/>
      <c r="H302" s="34"/>
      <c r="I302" s="165"/>
      <c r="J302" s="34"/>
      <c r="K302" s="34"/>
      <c r="L302" s="37"/>
      <c r="M302" s="212"/>
      <c r="N302" s="213"/>
      <c r="O302" s="69"/>
      <c r="P302" s="69"/>
      <c r="Q302" s="69"/>
      <c r="R302" s="69"/>
      <c r="S302" s="69"/>
      <c r="T302" s="70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T302" s="15" t="s">
        <v>144</v>
      </c>
      <c r="AU302" s="15" t="s">
        <v>89</v>
      </c>
    </row>
    <row r="303" spans="1:65" s="13" customFormat="1" ht="11.25">
      <c r="B303" s="214"/>
      <c r="C303" s="215"/>
      <c r="D303" s="210" t="s">
        <v>157</v>
      </c>
      <c r="E303" s="216" t="s">
        <v>1</v>
      </c>
      <c r="F303" s="217" t="s">
        <v>531</v>
      </c>
      <c r="G303" s="215"/>
      <c r="H303" s="218">
        <v>557.79999999999995</v>
      </c>
      <c r="I303" s="219"/>
      <c r="J303" s="215"/>
      <c r="K303" s="215"/>
      <c r="L303" s="220"/>
      <c r="M303" s="221"/>
      <c r="N303" s="222"/>
      <c r="O303" s="222"/>
      <c r="P303" s="222"/>
      <c r="Q303" s="222"/>
      <c r="R303" s="222"/>
      <c r="S303" s="222"/>
      <c r="T303" s="223"/>
      <c r="AT303" s="224" t="s">
        <v>157</v>
      </c>
      <c r="AU303" s="224" t="s">
        <v>89</v>
      </c>
      <c r="AV303" s="13" t="s">
        <v>89</v>
      </c>
      <c r="AW303" s="13" t="s">
        <v>36</v>
      </c>
      <c r="AX303" s="13" t="s">
        <v>87</v>
      </c>
      <c r="AY303" s="224" t="s">
        <v>136</v>
      </c>
    </row>
    <row r="304" spans="1:65" s="2" customFormat="1" ht="33" customHeight="1">
      <c r="A304" s="32"/>
      <c r="B304" s="33"/>
      <c r="C304" s="197" t="s">
        <v>532</v>
      </c>
      <c r="D304" s="197" t="s">
        <v>138</v>
      </c>
      <c r="E304" s="198" t="s">
        <v>533</v>
      </c>
      <c r="F304" s="199" t="s">
        <v>534</v>
      </c>
      <c r="G304" s="200" t="s">
        <v>191</v>
      </c>
      <c r="H304" s="201">
        <v>557.79999999999995</v>
      </c>
      <c r="I304" s="202"/>
      <c r="J304" s="203">
        <f>ROUND(I304*H304,2)</f>
        <v>0</v>
      </c>
      <c r="K304" s="199" t="s">
        <v>154</v>
      </c>
      <c r="L304" s="37"/>
      <c r="M304" s="204" t="s">
        <v>1</v>
      </c>
      <c r="N304" s="205" t="s">
        <v>44</v>
      </c>
      <c r="O304" s="69"/>
      <c r="P304" s="206">
        <f>O304*H304</f>
        <v>0</v>
      </c>
      <c r="Q304" s="206">
        <v>0</v>
      </c>
      <c r="R304" s="206">
        <f>Q304*H304</f>
        <v>0</v>
      </c>
      <c r="S304" s="206">
        <v>0</v>
      </c>
      <c r="T304" s="207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208" t="s">
        <v>142</v>
      </c>
      <c r="AT304" s="208" t="s">
        <v>138</v>
      </c>
      <c r="AU304" s="208" t="s">
        <v>89</v>
      </c>
      <c r="AY304" s="15" t="s">
        <v>136</v>
      </c>
      <c r="BE304" s="209">
        <f>IF(N304="základní",J304,0)</f>
        <v>0</v>
      </c>
      <c r="BF304" s="209">
        <f>IF(N304="snížená",J304,0)</f>
        <v>0</v>
      </c>
      <c r="BG304" s="209">
        <f>IF(N304="zákl. přenesená",J304,0)</f>
        <v>0</v>
      </c>
      <c r="BH304" s="209">
        <f>IF(N304="sníž. přenesená",J304,0)</f>
        <v>0</v>
      </c>
      <c r="BI304" s="209">
        <f>IF(N304="nulová",J304,0)</f>
        <v>0</v>
      </c>
      <c r="BJ304" s="15" t="s">
        <v>87</v>
      </c>
      <c r="BK304" s="209">
        <f>ROUND(I304*H304,2)</f>
        <v>0</v>
      </c>
      <c r="BL304" s="15" t="s">
        <v>142</v>
      </c>
      <c r="BM304" s="208" t="s">
        <v>535</v>
      </c>
    </row>
    <row r="305" spans="1:65" s="2" customFormat="1" ht="19.5">
      <c r="A305" s="32"/>
      <c r="B305" s="33"/>
      <c r="C305" s="34"/>
      <c r="D305" s="210" t="s">
        <v>144</v>
      </c>
      <c r="E305" s="34"/>
      <c r="F305" s="211" t="s">
        <v>530</v>
      </c>
      <c r="G305" s="34"/>
      <c r="H305" s="34"/>
      <c r="I305" s="165"/>
      <c r="J305" s="34"/>
      <c r="K305" s="34"/>
      <c r="L305" s="37"/>
      <c r="M305" s="212"/>
      <c r="N305" s="213"/>
      <c r="O305" s="69"/>
      <c r="P305" s="69"/>
      <c r="Q305" s="69"/>
      <c r="R305" s="69"/>
      <c r="S305" s="69"/>
      <c r="T305" s="70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T305" s="15" t="s">
        <v>144</v>
      </c>
      <c r="AU305" s="15" t="s">
        <v>89</v>
      </c>
    </row>
    <row r="306" spans="1:65" s="13" customFormat="1" ht="11.25">
      <c r="B306" s="214"/>
      <c r="C306" s="215"/>
      <c r="D306" s="210" t="s">
        <v>157</v>
      </c>
      <c r="E306" s="216" t="s">
        <v>1</v>
      </c>
      <c r="F306" s="217" t="s">
        <v>531</v>
      </c>
      <c r="G306" s="215"/>
      <c r="H306" s="218">
        <v>557.79999999999995</v>
      </c>
      <c r="I306" s="219"/>
      <c r="J306" s="215"/>
      <c r="K306" s="215"/>
      <c r="L306" s="220"/>
      <c r="M306" s="221"/>
      <c r="N306" s="222"/>
      <c r="O306" s="222"/>
      <c r="P306" s="222"/>
      <c r="Q306" s="222"/>
      <c r="R306" s="222"/>
      <c r="S306" s="222"/>
      <c r="T306" s="223"/>
      <c r="AT306" s="224" t="s">
        <v>157</v>
      </c>
      <c r="AU306" s="224" t="s">
        <v>89</v>
      </c>
      <c r="AV306" s="13" t="s">
        <v>89</v>
      </c>
      <c r="AW306" s="13" t="s">
        <v>36</v>
      </c>
      <c r="AX306" s="13" t="s">
        <v>87</v>
      </c>
      <c r="AY306" s="224" t="s">
        <v>136</v>
      </c>
    </row>
    <row r="307" spans="1:65" s="2" customFormat="1" ht="33" customHeight="1">
      <c r="A307" s="32"/>
      <c r="B307" s="33"/>
      <c r="C307" s="197" t="s">
        <v>536</v>
      </c>
      <c r="D307" s="197" t="s">
        <v>138</v>
      </c>
      <c r="E307" s="198" t="s">
        <v>537</v>
      </c>
      <c r="F307" s="199" t="s">
        <v>538</v>
      </c>
      <c r="G307" s="200" t="s">
        <v>191</v>
      </c>
      <c r="H307" s="201">
        <v>557.79999999999995</v>
      </c>
      <c r="I307" s="202"/>
      <c r="J307" s="203">
        <f>ROUND(I307*H307,2)</f>
        <v>0</v>
      </c>
      <c r="K307" s="199" t="s">
        <v>154</v>
      </c>
      <c r="L307" s="37"/>
      <c r="M307" s="204" t="s">
        <v>1</v>
      </c>
      <c r="N307" s="205" t="s">
        <v>44</v>
      </c>
      <c r="O307" s="69"/>
      <c r="P307" s="206">
        <f>O307*H307</f>
        <v>0</v>
      </c>
      <c r="Q307" s="206">
        <v>0</v>
      </c>
      <c r="R307" s="206">
        <f>Q307*H307</f>
        <v>0</v>
      </c>
      <c r="S307" s="206">
        <v>0</v>
      </c>
      <c r="T307" s="207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208" t="s">
        <v>142</v>
      </c>
      <c r="AT307" s="208" t="s">
        <v>138</v>
      </c>
      <c r="AU307" s="208" t="s">
        <v>89</v>
      </c>
      <c r="AY307" s="15" t="s">
        <v>136</v>
      </c>
      <c r="BE307" s="209">
        <f>IF(N307="základní",J307,0)</f>
        <v>0</v>
      </c>
      <c r="BF307" s="209">
        <f>IF(N307="snížená",J307,0)</f>
        <v>0</v>
      </c>
      <c r="BG307" s="209">
        <f>IF(N307="zákl. přenesená",J307,0)</f>
        <v>0</v>
      </c>
      <c r="BH307" s="209">
        <f>IF(N307="sníž. přenesená",J307,0)</f>
        <v>0</v>
      </c>
      <c r="BI307" s="209">
        <f>IF(N307="nulová",J307,0)</f>
        <v>0</v>
      </c>
      <c r="BJ307" s="15" t="s">
        <v>87</v>
      </c>
      <c r="BK307" s="209">
        <f>ROUND(I307*H307,2)</f>
        <v>0</v>
      </c>
      <c r="BL307" s="15" t="s">
        <v>142</v>
      </c>
      <c r="BM307" s="208" t="s">
        <v>539</v>
      </c>
    </row>
    <row r="308" spans="1:65" s="2" customFormat="1" ht="19.5">
      <c r="A308" s="32"/>
      <c r="B308" s="33"/>
      <c r="C308" s="34"/>
      <c r="D308" s="210" t="s">
        <v>144</v>
      </c>
      <c r="E308" s="34"/>
      <c r="F308" s="211" t="s">
        <v>530</v>
      </c>
      <c r="G308" s="34"/>
      <c r="H308" s="34"/>
      <c r="I308" s="165"/>
      <c r="J308" s="34"/>
      <c r="K308" s="34"/>
      <c r="L308" s="37"/>
      <c r="M308" s="212"/>
      <c r="N308" s="213"/>
      <c r="O308" s="69"/>
      <c r="P308" s="69"/>
      <c r="Q308" s="69"/>
      <c r="R308" s="69"/>
      <c r="S308" s="69"/>
      <c r="T308" s="70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T308" s="15" t="s">
        <v>144</v>
      </c>
      <c r="AU308" s="15" t="s">
        <v>89</v>
      </c>
    </row>
    <row r="309" spans="1:65" s="13" customFormat="1" ht="11.25">
      <c r="B309" s="214"/>
      <c r="C309" s="215"/>
      <c r="D309" s="210" t="s">
        <v>157</v>
      </c>
      <c r="E309" s="216" t="s">
        <v>1</v>
      </c>
      <c r="F309" s="217" t="s">
        <v>531</v>
      </c>
      <c r="G309" s="215"/>
      <c r="H309" s="218">
        <v>557.79999999999995</v>
      </c>
      <c r="I309" s="219"/>
      <c r="J309" s="215"/>
      <c r="K309" s="215"/>
      <c r="L309" s="220"/>
      <c r="M309" s="235"/>
      <c r="N309" s="236"/>
      <c r="O309" s="236"/>
      <c r="P309" s="236"/>
      <c r="Q309" s="236"/>
      <c r="R309" s="236"/>
      <c r="S309" s="236"/>
      <c r="T309" s="237"/>
      <c r="AT309" s="224" t="s">
        <v>157</v>
      </c>
      <c r="AU309" s="224" t="s">
        <v>89</v>
      </c>
      <c r="AV309" s="13" t="s">
        <v>89</v>
      </c>
      <c r="AW309" s="13" t="s">
        <v>36</v>
      </c>
      <c r="AX309" s="13" t="s">
        <v>87</v>
      </c>
      <c r="AY309" s="224" t="s">
        <v>136</v>
      </c>
    </row>
    <row r="310" spans="1:65" s="2" customFormat="1" ht="6.95" customHeight="1">
      <c r="A310" s="32"/>
      <c r="B310" s="52"/>
      <c r="C310" s="53"/>
      <c r="D310" s="53"/>
      <c r="E310" s="53"/>
      <c r="F310" s="53"/>
      <c r="G310" s="53"/>
      <c r="H310" s="53"/>
      <c r="I310" s="53"/>
      <c r="J310" s="53"/>
      <c r="K310" s="53"/>
      <c r="L310" s="37"/>
      <c r="M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</row>
    <row r="311" spans="1:65" ht="11.25"/>
  </sheetData>
  <sheetProtection algorithmName="SHA-512" hashValue="LjbzCDiha/3qkbiNfHLwglIyLk/gHB59MSMbT5jN26PfVsEVmtJUzmT7iri47pc/sZA32rV/fmuVXmbhBYtzPw==" saltValue="r94DSYwMT2MH5ZTfKZxlKg==" spinCount="100000" sheet="1" objects="1" scenarios="1" formatColumns="0" formatRows="0" autoFilter="0"/>
  <autoFilter ref="C133:K309" xr:uid="{00000000-0009-0000-0000-000001000000}"/>
  <mergeCells count="14">
    <mergeCell ref="D113:F113"/>
    <mergeCell ref="E124:H124"/>
    <mergeCell ref="E126:H126"/>
    <mergeCell ref="L2:V2"/>
    <mergeCell ref="E87:H87"/>
    <mergeCell ref="D109:F109"/>
    <mergeCell ref="D110:F110"/>
    <mergeCell ref="D111:F111"/>
    <mergeCell ref="D112:F11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76"/>
  <sheetViews>
    <sheetView showGridLines="0" topLeftCell="A76" workbookViewId="0">
      <selection activeCell="J104" sqref="J10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5" t="s">
        <v>92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89</v>
      </c>
    </row>
    <row r="4" spans="1:46" s="1" customFormat="1" ht="24.95" customHeight="1">
      <c r="B4" s="18"/>
      <c r="D4" s="108" t="s">
        <v>93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284" t="str">
        <f>'Rekapitulace stavby'!K6</f>
        <v>K. Vary, náplavka řeky Ohře</v>
      </c>
      <c r="F7" s="285"/>
      <c r="G7" s="285"/>
      <c r="H7" s="285"/>
      <c r="L7" s="18"/>
    </row>
    <row r="8" spans="1:46" s="2" customFormat="1" ht="12" customHeight="1">
      <c r="A8" s="32"/>
      <c r="B8" s="37"/>
      <c r="C8" s="32"/>
      <c r="D8" s="110" t="s">
        <v>94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86" t="s">
        <v>540</v>
      </c>
      <c r="F9" s="287"/>
      <c r="G9" s="287"/>
      <c r="H9" s="287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19. 4. 2022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tr">
        <f>IF('Rekapitulace stavby'!AN10="","",'Rekapitulace stavby'!AN10)</f>
        <v>00254657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tr">
        <f>IF('Rekapitulace stavby'!E11="","",'Rekapitulace stavby'!E11)</f>
        <v>Statutární město Karlovy Vary</v>
      </c>
      <c r="F15" s="32"/>
      <c r="G15" s="32"/>
      <c r="H15" s="32"/>
      <c r="I15" s="110" t="s">
        <v>28</v>
      </c>
      <c r="J15" s="111" t="str">
        <f>IF('Rekapitulace stavby'!AN11="","",'Rekapitulace stavby'!AN11)</f>
        <v>CZ00254657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30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88" t="str">
        <f>'Rekapitulace stavby'!E14</f>
        <v>Vyplň údaj</v>
      </c>
      <c r="F18" s="289"/>
      <c r="G18" s="289"/>
      <c r="H18" s="289"/>
      <c r="I18" s="110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32</v>
      </c>
      <c r="E20" s="32"/>
      <c r="F20" s="32"/>
      <c r="G20" s="32"/>
      <c r="H20" s="32"/>
      <c r="I20" s="110" t="s">
        <v>25</v>
      </c>
      <c r="J20" s="111" t="s">
        <v>33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">
        <v>34</v>
      </c>
      <c r="F21" s="32"/>
      <c r="G21" s="32"/>
      <c r="H21" s="32"/>
      <c r="I21" s="110" t="s">
        <v>28</v>
      </c>
      <c r="J21" s="111" t="s">
        <v>35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37</v>
      </c>
      <c r="E23" s="32"/>
      <c r="F23" s="32"/>
      <c r="G23" s="32"/>
      <c r="H23" s="32"/>
      <c r="I23" s="110" t="s">
        <v>25</v>
      </c>
      <c r="J23" s="111" t="s">
        <v>33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">
        <v>34</v>
      </c>
      <c r="F24" s="32"/>
      <c r="G24" s="32"/>
      <c r="H24" s="32"/>
      <c r="I24" s="110" t="s">
        <v>28</v>
      </c>
      <c r="J24" s="111" t="s">
        <v>35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38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290" t="s">
        <v>1</v>
      </c>
      <c r="F27" s="290"/>
      <c r="G27" s="290"/>
      <c r="H27" s="290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7"/>
      <c r="C30" s="32"/>
      <c r="D30" s="111" t="s">
        <v>97</v>
      </c>
      <c r="E30" s="32"/>
      <c r="F30" s="32"/>
      <c r="G30" s="32"/>
      <c r="H30" s="32"/>
      <c r="I30" s="32"/>
      <c r="J30" s="117">
        <f>J96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7"/>
      <c r="C31" s="32"/>
      <c r="D31" s="118" t="s">
        <v>98</v>
      </c>
      <c r="E31" s="32"/>
      <c r="F31" s="32"/>
      <c r="G31" s="32"/>
      <c r="H31" s="32"/>
      <c r="I31" s="32"/>
      <c r="J31" s="117">
        <f>J103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9" t="s">
        <v>39</v>
      </c>
      <c r="E32" s="32"/>
      <c r="F32" s="32"/>
      <c r="G32" s="32"/>
      <c r="H32" s="32"/>
      <c r="I32" s="32"/>
      <c r="J32" s="120">
        <f>ROUND(J30 + J31,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1" t="s">
        <v>41</v>
      </c>
      <c r="G34" s="32"/>
      <c r="H34" s="32"/>
      <c r="I34" s="121" t="s">
        <v>40</v>
      </c>
      <c r="J34" s="121" t="s">
        <v>42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2" t="s">
        <v>43</v>
      </c>
      <c r="E35" s="110" t="s">
        <v>44</v>
      </c>
      <c r="F35" s="123">
        <f>ROUND((SUM(BE103:BE104) + SUM(BE124:BE169)),  2)</f>
        <v>0</v>
      </c>
      <c r="G35" s="32"/>
      <c r="H35" s="32"/>
      <c r="I35" s="124">
        <v>0.21</v>
      </c>
      <c r="J35" s="123">
        <f>ROUND(((SUM(BE103:BE104) + SUM(BE124:BE169))*I35),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45</v>
      </c>
      <c r="F36" s="123">
        <f>ROUND((SUM(BF103:BF104) + SUM(BF124:BF169)),  2)</f>
        <v>0</v>
      </c>
      <c r="G36" s="32"/>
      <c r="H36" s="32"/>
      <c r="I36" s="124">
        <v>0.15</v>
      </c>
      <c r="J36" s="123">
        <f>ROUND(((SUM(BF103:BF104) + SUM(BF124:BF169))*I36),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46</v>
      </c>
      <c r="F37" s="123">
        <f>ROUND((SUM(BG103:BG104) + SUM(BG124:BG169)),  2)</f>
        <v>0</v>
      </c>
      <c r="G37" s="32"/>
      <c r="H37" s="32"/>
      <c r="I37" s="124">
        <v>0.21</v>
      </c>
      <c r="J37" s="123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47</v>
      </c>
      <c r="F38" s="123">
        <f>ROUND((SUM(BH103:BH104) + SUM(BH124:BH169)),  2)</f>
        <v>0</v>
      </c>
      <c r="G38" s="32"/>
      <c r="H38" s="32"/>
      <c r="I38" s="124">
        <v>0.15</v>
      </c>
      <c r="J38" s="123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48</v>
      </c>
      <c r="F39" s="123">
        <f>ROUND((SUM(BI103:BI104) + SUM(BI124:BI169)),  2)</f>
        <v>0</v>
      </c>
      <c r="G39" s="32"/>
      <c r="H39" s="32"/>
      <c r="I39" s="124">
        <v>0</v>
      </c>
      <c r="J39" s="123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5"/>
      <c r="D41" s="126" t="s">
        <v>49</v>
      </c>
      <c r="E41" s="127"/>
      <c r="F41" s="127"/>
      <c r="G41" s="128" t="s">
        <v>50</v>
      </c>
      <c r="H41" s="129" t="s">
        <v>51</v>
      </c>
      <c r="I41" s="127"/>
      <c r="J41" s="130">
        <f>SUM(J32:J39)</f>
        <v>0</v>
      </c>
      <c r="K41" s="131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2" t="s">
        <v>52</v>
      </c>
      <c r="E50" s="133"/>
      <c r="F50" s="133"/>
      <c r="G50" s="132" t="s">
        <v>53</v>
      </c>
      <c r="H50" s="133"/>
      <c r="I50" s="133"/>
      <c r="J50" s="133"/>
      <c r="K50" s="133"/>
      <c r="L50" s="49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2"/>
      <c r="B61" s="37"/>
      <c r="C61" s="32"/>
      <c r="D61" s="134" t="s">
        <v>54</v>
      </c>
      <c r="E61" s="135"/>
      <c r="F61" s="136" t="s">
        <v>55</v>
      </c>
      <c r="G61" s="134" t="s">
        <v>54</v>
      </c>
      <c r="H61" s="135"/>
      <c r="I61" s="135"/>
      <c r="J61" s="137" t="s">
        <v>55</v>
      </c>
      <c r="K61" s="135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2"/>
      <c r="B65" s="37"/>
      <c r="C65" s="32"/>
      <c r="D65" s="132" t="s">
        <v>56</v>
      </c>
      <c r="E65" s="138"/>
      <c r="F65" s="138"/>
      <c r="G65" s="132" t="s">
        <v>57</v>
      </c>
      <c r="H65" s="138"/>
      <c r="I65" s="138"/>
      <c r="J65" s="138"/>
      <c r="K65" s="138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2"/>
      <c r="B76" s="37"/>
      <c r="C76" s="32"/>
      <c r="D76" s="134" t="s">
        <v>54</v>
      </c>
      <c r="E76" s="135"/>
      <c r="F76" s="136" t="s">
        <v>55</v>
      </c>
      <c r="G76" s="134" t="s">
        <v>54</v>
      </c>
      <c r="H76" s="135"/>
      <c r="I76" s="135"/>
      <c r="J76" s="137" t="s">
        <v>55</v>
      </c>
      <c r="K76" s="135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99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91" t="str">
        <f>E7</f>
        <v>K. Vary, náplavka řeky Ohře</v>
      </c>
      <c r="F85" s="292"/>
      <c r="G85" s="292"/>
      <c r="H85" s="292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62" t="str">
        <f>E9</f>
        <v>SO 901 - Mobiliář</v>
      </c>
      <c r="F87" s="293"/>
      <c r="G87" s="293"/>
      <c r="H87" s="293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Karlovy Vary</v>
      </c>
      <c r="G89" s="34"/>
      <c r="H89" s="34"/>
      <c r="I89" s="27" t="s">
        <v>22</v>
      </c>
      <c r="J89" s="64" t="str">
        <f>IF(J12="","",J12)</f>
        <v>19. 4. 2022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>Statutární město Karlovy Vary</v>
      </c>
      <c r="G91" s="34"/>
      <c r="H91" s="34"/>
      <c r="I91" s="27" t="s">
        <v>32</v>
      </c>
      <c r="J91" s="30" t="str">
        <f>E21</f>
        <v>GEOprojectKV s.r.o.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30</v>
      </c>
      <c r="D92" s="34"/>
      <c r="E92" s="34"/>
      <c r="F92" s="25" t="str">
        <f>IF(E18="","",E18)</f>
        <v>Vyplň údaj</v>
      </c>
      <c r="G92" s="34"/>
      <c r="H92" s="34"/>
      <c r="I92" s="27" t="s">
        <v>37</v>
      </c>
      <c r="J92" s="30" t="str">
        <f>E24</f>
        <v>GEOprojectKV s.r.o.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3" t="s">
        <v>100</v>
      </c>
      <c r="D94" s="144"/>
      <c r="E94" s="144"/>
      <c r="F94" s="144"/>
      <c r="G94" s="144"/>
      <c r="H94" s="144"/>
      <c r="I94" s="144"/>
      <c r="J94" s="145" t="s">
        <v>101</v>
      </c>
      <c r="K94" s="14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6" t="s">
        <v>102</v>
      </c>
      <c r="D96" s="34"/>
      <c r="E96" s="34"/>
      <c r="F96" s="34"/>
      <c r="G96" s="34"/>
      <c r="H96" s="34"/>
      <c r="I96" s="34"/>
      <c r="J96" s="82">
        <f>J124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103</v>
      </c>
    </row>
    <row r="97" spans="1:31" s="9" customFormat="1" ht="24.95" customHeight="1">
      <c r="B97" s="147"/>
      <c r="C97" s="148"/>
      <c r="D97" s="149" t="s">
        <v>104</v>
      </c>
      <c r="E97" s="150"/>
      <c r="F97" s="150"/>
      <c r="G97" s="150"/>
      <c r="H97" s="150"/>
      <c r="I97" s="150"/>
      <c r="J97" s="151">
        <f>J125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105</v>
      </c>
      <c r="E98" s="156"/>
      <c r="F98" s="156"/>
      <c r="G98" s="156"/>
      <c r="H98" s="156"/>
      <c r="I98" s="156"/>
      <c r="J98" s="157">
        <f>J126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106</v>
      </c>
      <c r="E99" s="156"/>
      <c r="F99" s="156"/>
      <c r="G99" s="156"/>
      <c r="H99" s="156"/>
      <c r="I99" s="156"/>
      <c r="J99" s="157">
        <f>J129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110</v>
      </c>
      <c r="E100" s="156"/>
      <c r="F100" s="156"/>
      <c r="G100" s="156"/>
      <c r="H100" s="156"/>
      <c r="I100" s="156"/>
      <c r="J100" s="157">
        <f>J132</f>
        <v>0</v>
      </c>
      <c r="K100" s="154"/>
      <c r="L100" s="158"/>
    </row>
    <row r="101" spans="1:31" s="2" customFormat="1" ht="21.75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29.25" customHeight="1">
      <c r="A103" s="32"/>
      <c r="B103" s="33"/>
      <c r="C103" s="146" t="s">
        <v>113</v>
      </c>
      <c r="D103" s="34"/>
      <c r="E103" s="34"/>
      <c r="F103" s="34"/>
      <c r="G103" s="34"/>
      <c r="H103" s="34"/>
      <c r="I103" s="34"/>
      <c r="J103" s="159">
        <f>ROUND(,2)</f>
        <v>0</v>
      </c>
      <c r="K103" s="34"/>
      <c r="L103" s="49"/>
      <c r="N103" s="160" t="s">
        <v>43</v>
      </c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9.25" customHeight="1">
      <c r="A105" s="32"/>
      <c r="B105" s="33"/>
      <c r="C105" s="168" t="s">
        <v>120</v>
      </c>
      <c r="D105" s="144"/>
      <c r="E105" s="144"/>
      <c r="F105" s="144"/>
      <c r="G105" s="144"/>
      <c r="H105" s="144"/>
      <c r="I105" s="144"/>
      <c r="J105" s="169">
        <f>ROUND(J96+J103,2)</f>
        <v>0</v>
      </c>
      <c r="K105" s="14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52"/>
      <c r="C106" s="53"/>
      <c r="D106" s="53"/>
      <c r="E106" s="53"/>
      <c r="F106" s="53"/>
      <c r="G106" s="53"/>
      <c r="H106" s="53"/>
      <c r="I106" s="53"/>
      <c r="J106" s="53"/>
      <c r="K106" s="53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31" s="2" customFormat="1" ht="6.95" customHeight="1">
      <c r="A110" s="32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4.95" customHeight="1">
      <c r="A111" s="32"/>
      <c r="B111" s="33"/>
      <c r="C111" s="21" t="s">
        <v>121</v>
      </c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16</v>
      </c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4"/>
      <c r="D114" s="34"/>
      <c r="E114" s="291" t="str">
        <f>E7</f>
        <v>K. Vary, náplavka řeky Ohře</v>
      </c>
      <c r="F114" s="292"/>
      <c r="G114" s="292"/>
      <c r="H114" s="292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94</v>
      </c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4"/>
      <c r="D116" s="34"/>
      <c r="E116" s="262" t="str">
        <f>E9</f>
        <v>SO 901 - Mobiliář</v>
      </c>
      <c r="F116" s="293"/>
      <c r="G116" s="293"/>
      <c r="H116" s="293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>
      <c r="A118" s="32"/>
      <c r="B118" s="33"/>
      <c r="C118" s="27" t="s">
        <v>20</v>
      </c>
      <c r="D118" s="34"/>
      <c r="E118" s="34"/>
      <c r="F118" s="25" t="str">
        <f>F12</f>
        <v>Karlovy Vary</v>
      </c>
      <c r="G118" s="34"/>
      <c r="H118" s="34"/>
      <c r="I118" s="27" t="s">
        <v>22</v>
      </c>
      <c r="J118" s="64" t="str">
        <f>IF(J12="","",J12)</f>
        <v>19. 4. 2022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7" t="s">
        <v>24</v>
      </c>
      <c r="D120" s="34"/>
      <c r="E120" s="34"/>
      <c r="F120" s="25" t="str">
        <f>E15</f>
        <v>Statutární město Karlovy Vary</v>
      </c>
      <c r="G120" s="34"/>
      <c r="H120" s="34"/>
      <c r="I120" s="27" t="s">
        <v>32</v>
      </c>
      <c r="J120" s="30" t="str">
        <f>E21</f>
        <v>GEOprojectKV s.r.o.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" customHeight="1">
      <c r="A121" s="32"/>
      <c r="B121" s="33"/>
      <c r="C121" s="27" t="s">
        <v>30</v>
      </c>
      <c r="D121" s="34"/>
      <c r="E121" s="34"/>
      <c r="F121" s="25" t="str">
        <f>IF(E18="","",E18)</f>
        <v>Vyplň údaj</v>
      </c>
      <c r="G121" s="34"/>
      <c r="H121" s="34"/>
      <c r="I121" s="27" t="s">
        <v>37</v>
      </c>
      <c r="J121" s="30" t="str">
        <f>E24</f>
        <v>GEOprojectKV s.r.o.</v>
      </c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35" customHeight="1">
      <c r="A122" s="32"/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>
      <c r="A123" s="170"/>
      <c r="B123" s="171"/>
      <c r="C123" s="172" t="s">
        <v>122</v>
      </c>
      <c r="D123" s="173" t="s">
        <v>64</v>
      </c>
      <c r="E123" s="173" t="s">
        <v>60</v>
      </c>
      <c r="F123" s="173" t="s">
        <v>61</v>
      </c>
      <c r="G123" s="173" t="s">
        <v>123</v>
      </c>
      <c r="H123" s="173" t="s">
        <v>124</v>
      </c>
      <c r="I123" s="173" t="s">
        <v>125</v>
      </c>
      <c r="J123" s="173" t="s">
        <v>101</v>
      </c>
      <c r="K123" s="174" t="s">
        <v>126</v>
      </c>
      <c r="L123" s="175"/>
      <c r="M123" s="73" t="s">
        <v>1</v>
      </c>
      <c r="N123" s="74" t="s">
        <v>43</v>
      </c>
      <c r="O123" s="74" t="s">
        <v>127</v>
      </c>
      <c r="P123" s="74" t="s">
        <v>128</v>
      </c>
      <c r="Q123" s="74" t="s">
        <v>129</v>
      </c>
      <c r="R123" s="74" t="s">
        <v>130</v>
      </c>
      <c r="S123" s="74" t="s">
        <v>131</v>
      </c>
      <c r="T123" s="75" t="s">
        <v>132</v>
      </c>
      <c r="U123" s="170"/>
      <c r="V123" s="170"/>
      <c r="W123" s="170"/>
      <c r="X123" s="170"/>
      <c r="Y123" s="170"/>
      <c r="Z123" s="170"/>
      <c r="AA123" s="170"/>
      <c r="AB123" s="170"/>
      <c r="AC123" s="170"/>
      <c r="AD123" s="170"/>
      <c r="AE123" s="170"/>
    </row>
    <row r="124" spans="1:65" s="2" customFormat="1" ht="22.9" customHeight="1">
      <c r="A124" s="32"/>
      <c r="B124" s="33"/>
      <c r="C124" s="80" t="s">
        <v>133</v>
      </c>
      <c r="D124" s="34"/>
      <c r="E124" s="34"/>
      <c r="F124" s="34"/>
      <c r="G124" s="34"/>
      <c r="H124" s="34"/>
      <c r="I124" s="34"/>
      <c r="J124" s="176">
        <f>BK124</f>
        <v>0</v>
      </c>
      <c r="K124" s="34"/>
      <c r="L124" s="37"/>
      <c r="M124" s="76"/>
      <c r="N124" s="177"/>
      <c r="O124" s="77"/>
      <c r="P124" s="178">
        <f>P125</f>
        <v>0</v>
      </c>
      <c r="Q124" s="77"/>
      <c r="R124" s="178">
        <f>R125</f>
        <v>103.07142199999998</v>
      </c>
      <c r="S124" s="77"/>
      <c r="T124" s="179">
        <f>T125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78</v>
      </c>
      <c r="AU124" s="15" t="s">
        <v>103</v>
      </c>
      <c r="BK124" s="180">
        <f>BK125</f>
        <v>0</v>
      </c>
    </row>
    <row r="125" spans="1:65" s="12" customFormat="1" ht="25.9" customHeight="1">
      <c r="B125" s="181"/>
      <c r="C125" s="182"/>
      <c r="D125" s="183" t="s">
        <v>78</v>
      </c>
      <c r="E125" s="184" t="s">
        <v>134</v>
      </c>
      <c r="F125" s="184" t="s">
        <v>135</v>
      </c>
      <c r="G125" s="182"/>
      <c r="H125" s="182"/>
      <c r="I125" s="185"/>
      <c r="J125" s="186">
        <f>BK125</f>
        <v>0</v>
      </c>
      <c r="K125" s="182"/>
      <c r="L125" s="187"/>
      <c r="M125" s="188"/>
      <c r="N125" s="189"/>
      <c r="O125" s="189"/>
      <c r="P125" s="190">
        <f>P126+P129+P132</f>
        <v>0</v>
      </c>
      <c r="Q125" s="189"/>
      <c r="R125" s="190">
        <f>R126+R129+R132</f>
        <v>103.07142199999998</v>
      </c>
      <c r="S125" s="189"/>
      <c r="T125" s="191">
        <f>T126+T129+T132</f>
        <v>0</v>
      </c>
      <c r="AR125" s="192" t="s">
        <v>87</v>
      </c>
      <c r="AT125" s="193" t="s">
        <v>78</v>
      </c>
      <c r="AU125" s="193" t="s">
        <v>79</v>
      </c>
      <c r="AY125" s="192" t="s">
        <v>136</v>
      </c>
      <c r="BK125" s="194">
        <f>BK126+BK129+BK132</f>
        <v>0</v>
      </c>
    </row>
    <row r="126" spans="1:65" s="12" customFormat="1" ht="22.9" customHeight="1">
      <c r="B126" s="181"/>
      <c r="C126" s="182"/>
      <c r="D126" s="183" t="s">
        <v>78</v>
      </c>
      <c r="E126" s="195" t="s">
        <v>87</v>
      </c>
      <c r="F126" s="195" t="s">
        <v>137</v>
      </c>
      <c r="G126" s="182"/>
      <c r="H126" s="182"/>
      <c r="I126" s="185"/>
      <c r="J126" s="196">
        <f>BK126</f>
        <v>0</v>
      </c>
      <c r="K126" s="182"/>
      <c r="L126" s="187"/>
      <c r="M126" s="188"/>
      <c r="N126" s="189"/>
      <c r="O126" s="189"/>
      <c r="P126" s="190">
        <f>SUM(P127:P128)</f>
        <v>0</v>
      </c>
      <c r="Q126" s="189"/>
      <c r="R126" s="190">
        <f>SUM(R127:R128)</f>
        <v>0</v>
      </c>
      <c r="S126" s="189"/>
      <c r="T126" s="191">
        <f>SUM(T127:T128)</f>
        <v>0</v>
      </c>
      <c r="AR126" s="192" t="s">
        <v>87</v>
      </c>
      <c r="AT126" s="193" t="s">
        <v>78</v>
      </c>
      <c r="AU126" s="193" t="s">
        <v>87</v>
      </c>
      <c r="AY126" s="192" t="s">
        <v>136</v>
      </c>
      <c r="BK126" s="194">
        <f>SUM(BK127:BK128)</f>
        <v>0</v>
      </c>
    </row>
    <row r="127" spans="1:65" s="2" customFormat="1" ht="24.2" customHeight="1">
      <c r="A127" s="32"/>
      <c r="B127" s="33"/>
      <c r="C127" s="197" t="s">
        <v>87</v>
      </c>
      <c r="D127" s="197" t="s">
        <v>138</v>
      </c>
      <c r="E127" s="198" t="s">
        <v>541</v>
      </c>
      <c r="F127" s="199" t="s">
        <v>542</v>
      </c>
      <c r="G127" s="200" t="s">
        <v>166</v>
      </c>
      <c r="H127" s="201">
        <v>40.6</v>
      </c>
      <c r="I127" s="202"/>
      <c r="J127" s="203">
        <f>ROUND(I127*H127,2)</f>
        <v>0</v>
      </c>
      <c r="K127" s="199" t="s">
        <v>154</v>
      </c>
      <c r="L127" s="37"/>
      <c r="M127" s="204" t="s">
        <v>1</v>
      </c>
      <c r="N127" s="205" t="s">
        <v>44</v>
      </c>
      <c r="O127" s="69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08" t="s">
        <v>142</v>
      </c>
      <c r="AT127" s="208" t="s">
        <v>138</v>
      </c>
      <c r="AU127" s="208" t="s">
        <v>89</v>
      </c>
      <c r="AY127" s="15" t="s">
        <v>136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5" t="s">
        <v>87</v>
      </c>
      <c r="BK127" s="209">
        <f>ROUND(I127*H127,2)</f>
        <v>0</v>
      </c>
      <c r="BL127" s="15" t="s">
        <v>142</v>
      </c>
      <c r="BM127" s="208" t="s">
        <v>543</v>
      </c>
    </row>
    <row r="128" spans="1:65" s="13" customFormat="1">
      <c r="B128" s="214"/>
      <c r="C128" s="215"/>
      <c r="D128" s="210" t="s">
        <v>157</v>
      </c>
      <c r="E128" s="216" t="s">
        <v>1</v>
      </c>
      <c r="F128" s="217" t="s">
        <v>544</v>
      </c>
      <c r="G128" s="215"/>
      <c r="H128" s="218">
        <v>40.6</v>
      </c>
      <c r="I128" s="219"/>
      <c r="J128" s="215"/>
      <c r="K128" s="215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157</v>
      </c>
      <c r="AU128" s="224" t="s">
        <v>89</v>
      </c>
      <c r="AV128" s="13" t="s">
        <v>89</v>
      </c>
      <c r="AW128" s="13" t="s">
        <v>36</v>
      </c>
      <c r="AX128" s="13" t="s">
        <v>87</v>
      </c>
      <c r="AY128" s="224" t="s">
        <v>136</v>
      </c>
    </row>
    <row r="129" spans="1:65" s="12" customFormat="1" ht="22.9" customHeight="1">
      <c r="B129" s="181"/>
      <c r="C129" s="182"/>
      <c r="D129" s="183" t="s">
        <v>78</v>
      </c>
      <c r="E129" s="195" t="s">
        <v>89</v>
      </c>
      <c r="F129" s="195" t="s">
        <v>216</v>
      </c>
      <c r="G129" s="182"/>
      <c r="H129" s="182"/>
      <c r="I129" s="185"/>
      <c r="J129" s="196">
        <f>BK129</f>
        <v>0</v>
      </c>
      <c r="K129" s="182"/>
      <c r="L129" s="187"/>
      <c r="M129" s="188"/>
      <c r="N129" s="189"/>
      <c r="O129" s="189"/>
      <c r="P129" s="190">
        <f>SUM(P130:P131)</f>
        <v>0</v>
      </c>
      <c r="Q129" s="189"/>
      <c r="R129" s="190">
        <f>SUM(R130:R131)</f>
        <v>101.57592199999999</v>
      </c>
      <c r="S129" s="189"/>
      <c r="T129" s="191">
        <f>SUM(T130:T131)</f>
        <v>0</v>
      </c>
      <c r="AR129" s="192" t="s">
        <v>87</v>
      </c>
      <c r="AT129" s="193" t="s">
        <v>78</v>
      </c>
      <c r="AU129" s="193" t="s">
        <v>87</v>
      </c>
      <c r="AY129" s="192" t="s">
        <v>136</v>
      </c>
      <c r="BK129" s="194">
        <f>SUM(BK130:BK131)</f>
        <v>0</v>
      </c>
    </row>
    <row r="130" spans="1:65" s="2" customFormat="1" ht="16.5" customHeight="1">
      <c r="A130" s="32"/>
      <c r="B130" s="33"/>
      <c r="C130" s="197" t="s">
        <v>89</v>
      </c>
      <c r="D130" s="197" t="s">
        <v>138</v>
      </c>
      <c r="E130" s="198" t="s">
        <v>545</v>
      </c>
      <c r="F130" s="199" t="s">
        <v>546</v>
      </c>
      <c r="G130" s="200" t="s">
        <v>166</v>
      </c>
      <c r="H130" s="201">
        <v>40.6</v>
      </c>
      <c r="I130" s="202"/>
      <c r="J130" s="203">
        <f>ROUND(I130*H130,2)</f>
        <v>0</v>
      </c>
      <c r="K130" s="199" t="s">
        <v>154</v>
      </c>
      <c r="L130" s="37"/>
      <c r="M130" s="204" t="s">
        <v>1</v>
      </c>
      <c r="N130" s="205" t="s">
        <v>44</v>
      </c>
      <c r="O130" s="69"/>
      <c r="P130" s="206">
        <f>O130*H130</f>
        <v>0</v>
      </c>
      <c r="Q130" s="206">
        <v>2.5018699999999998</v>
      </c>
      <c r="R130" s="206">
        <f>Q130*H130</f>
        <v>101.57592199999999</v>
      </c>
      <c r="S130" s="206">
        <v>0</v>
      </c>
      <c r="T130" s="207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08" t="s">
        <v>142</v>
      </c>
      <c r="AT130" s="208" t="s">
        <v>138</v>
      </c>
      <c r="AU130" s="208" t="s">
        <v>89</v>
      </c>
      <c r="AY130" s="15" t="s">
        <v>136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5" t="s">
        <v>87</v>
      </c>
      <c r="BK130" s="209">
        <f>ROUND(I130*H130,2)</f>
        <v>0</v>
      </c>
      <c r="BL130" s="15" t="s">
        <v>142</v>
      </c>
      <c r="BM130" s="208" t="s">
        <v>547</v>
      </c>
    </row>
    <row r="131" spans="1:65" s="13" customFormat="1">
      <c r="B131" s="214"/>
      <c r="C131" s="215"/>
      <c r="D131" s="210" t="s">
        <v>157</v>
      </c>
      <c r="E131" s="216" t="s">
        <v>1</v>
      </c>
      <c r="F131" s="217" t="s">
        <v>544</v>
      </c>
      <c r="G131" s="215"/>
      <c r="H131" s="218">
        <v>40.6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157</v>
      </c>
      <c r="AU131" s="224" t="s">
        <v>89</v>
      </c>
      <c r="AV131" s="13" t="s">
        <v>89</v>
      </c>
      <c r="AW131" s="13" t="s">
        <v>36</v>
      </c>
      <c r="AX131" s="13" t="s">
        <v>87</v>
      </c>
      <c r="AY131" s="224" t="s">
        <v>136</v>
      </c>
    </row>
    <row r="132" spans="1:65" s="12" customFormat="1" ht="22.9" customHeight="1">
      <c r="B132" s="181"/>
      <c r="C132" s="182"/>
      <c r="D132" s="183" t="s">
        <v>78</v>
      </c>
      <c r="E132" s="195" t="s">
        <v>183</v>
      </c>
      <c r="F132" s="195" t="s">
        <v>478</v>
      </c>
      <c r="G132" s="182"/>
      <c r="H132" s="182"/>
      <c r="I132" s="185"/>
      <c r="J132" s="196">
        <f>BK132</f>
        <v>0</v>
      </c>
      <c r="K132" s="182"/>
      <c r="L132" s="187"/>
      <c r="M132" s="188"/>
      <c r="N132" s="189"/>
      <c r="O132" s="189"/>
      <c r="P132" s="190">
        <f>SUM(P133:P169)</f>
        <v>0</v>
      </c>
      <c r="Q132" s="189"/>
      <c r="R132" s="190">
        <f>SUM(R133:R169)</f>
        <v>1.4954999999999996</v>
      </c>
      <c r="S132" s="189"/>
      <c r="T132" s="191">
        <f>SUM(T133:T169)</f>
        <v>0</v>
      </c>
      <c r="AR132" s="192" t="s">
        <v>87</v>
      </c>
      <c r="AT132" s="193" t="s">
        <v>78</v>
      </c>
      <c r="AU132" s="193" t="s">
        <v>87</v>
      </c>
      <c r="AY132" s="192" t="s">
        <v>136</v>
      </c>
      <c r="BK132" s="194">
        <f>SUM(BK133:BK169)</f>
        <v>0</v>
      </c>
    </row>
    <row r="133" spans="1:65" s="2" customFormat="1" ht="24.2" customHeight="1">
      <c r="A133" s="32"/>
      <c r="B133" s="33"/>
      <c r="C133" s="197" t="s">
        <v>150</v>
      </c>
      <c r="D133" s="197" t="s">
        <v>138</v>
      </c>
      <c r="E133" s="198" t="s">
        <v>548</v>
      </c>
      <c r="F133" s="199" t="s">
        <v>549</v>
      </c>
      <c r="G133" s="200" t="s">
        <v>250</v>
      </c>
      <c r="H133" s="201">
        <v>38</v>
      </c>
      <c r="I133" s="202"/>
      <c r="J133" s="203">
        <f>ROUND(I133*H133,2)</f>
        <v>0</v>
      </c>
      <c r="K133" s="199" t="s">
        <v>1</v>
      </c>
      <c r="L133" s="37"/>
      <c r="M133" s="204" t="s">
        <v>1</v>
      </c>
      <c r="N133" s="205" t="s">
        <v>44</v>
      </c>
      <c r="O133" s="69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08" t="s">
        <v>142</v>
      </c>
      <c r="AT133" s="208" t="s">
        <v>138</v>
      </c>
      <c r="AU133" s="208" t="s">
        <v>89</v>
      </c>
      <c r="AY133" s="15" t="s">
        <v>136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5" t="s">
        <v>87</v>
      </c>
      <c r="BK133" s="209">
        <f>ROUND(I133*H133,2)</f>
        <v>0</v>
      </c>
      <c r="BL133" s="15" t="s">
        <v>142</v>
      </c>
      <c r="BM133" s="208" t="s">
        <v>550</v>
      </c>
    </row>
    <row r="134" spans="1:65" s="2" customFormat="1" ht="19.5">
      <c r="A134" s="32"/>
      <c r="B134" s="33"/>
      <c r="C134" s="34"/>
      <c r="D134" s="210" t="s">
        <v>144</v>
      </c>
      <c r="E134" s="34"/>
      <c r="F134" s="211" t="s">
        <v>551</v>
      </c>
      <c r="G134" s="34"/>
      <c r="H134" s="34"/>
      <c r="I134" s="165"/>
      <c r="J134" s="34"/>
      <c r="K134" s="34"/>
      <c r="L134" s="37"/>
      <c r="M134" s="212"/>
      <c r="N134" s="213"/>
      <c r="O134" s="69"/>
      <c r="P134" s="69"/>
      <c r="Q134" s="69"/>
      <c r="R134" s="69"/>
      <c r="S134" s="69"/>
      <c r="T134" s="70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5" t="s">
        <v>144</v>
      </c>
      <c r="AU134" s="15" t="s">
        <v>89</v>
      </c>
    </row>
    <row r="135" spans="1:65" s="2" customFormat="1" ht="24.2" customHeight="1">
      <c r="A135" s="32"/>
      <c r="B135" s="33"/>
      <c r="C135" s="197" t="s">
        <v>142</v>
      </c>
      <c r="D135" s="197" t="s">
        <v>138</v>
      </c>
      <c r="E135" s="198" t="s">
        <v>552</v>
      </c>
      <c r="F135" s="199" t="s">
        <v>549</v>
      </c>
      <c r="G135" s="200" t="s">
        <v>250</v>
      </c>
      <c r="H135" s="201">
        <v>22</v>
      </c>
      <c r="I135" s="202"/>
      <c r="J135" s="203">
        <f>ROUND(I135*H135,2)</f>
        <v>0</v>
      </c>
      <c r="K135" s="199" t="s">
        <v>1</v>
      </c>
      <c r="L135" s="37"/>
      <c r="M135" s="204" t="s">
        <v>1</v>
      </c>
      <c r="N135" s="205" t="s">
        <v>44</v>
      </c>
      <c r="O135" s="69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08" t="s">
        <v>142</v>
      </c>
      <c r="AT135" s="208" t="s">
        <v>138</v>
      </c>
      <c r="AU135" s="208" t="s">
        <v>89</v>
      </c>
      <c r="AY135" s="15" t="s">
        <v>136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5" t="s">
        <v>87</v>
      </c>
      <c r="BK135" s="209">
        <f>ROUND(I135*H135,2)</f>
        <v>0</v>
      </c>
      <c r="BL135" s="15" t="s">
        <v>142</v>
      </c>
      <c r="BM135" s="208" t="s">
        <v>553</v>
      </c>
    </row>
    <row r="136" spans="1:65" s="2" customFormat="1" ht="19.5">
      <c r="A136" s="32"/>
      <c r="B136" s="33"/>
      <c r="C136" s="34"/>
      <c r="D136" s="210" t="s">
        <v>144</v>
      </c>
      <c r="E136" s="34"/>
      <c r="F136" s="211" t="s">
        <v>554</v>
      </c>
      <c r="G136" s="34"/>
      <c r="H136" s="34"/>
      <c r="I136" s="165"/>
      <c r="J136" s="34"/>
      <c r="K136" s="34"/>
      <c r="L136" s="37"/>
      <c r="M136" s="212"/>
      <c r="N136" s="213"/>
      <c r="O136" s="69"/>
      <c r="P136" s="69"/>
      <c r="Q136" s="69"/>
      <c r="R136" s="69"/>
      <c r="S136" s="69"/>
      <c r="T136" s="70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5" t="s">
        <v>144</v>
      </c>
      <c r="AU136" s="15" t="s">
        <v>89</v>
      </c>
    </row>
    <row r="137" spans="1:65" s="2" customFormat="1" ht="24.2" customHeight="1">
      <c r="A137" s="32"/>
      <c r="B137" s="33"/>
      <c r="C137" s="197" t="s">
        <v>163</v>
      </c>
      <c r="D137" s="197" t="s">
        <v>138</v>
      </c>
      <c r="E137" s="198" t="s">
        <v>555</v>
      </c>
      <c r="F137" s="199" t="s">
        <v>549</v>
      </c>
      <c r="G137" s="200" t="s">
        <v>250</v>
      </c>
      <c r="H137" s="201">
        <v>40</v>
      </c>
      <c r="I137" s="202"/>
      <c r="J137" s="203">
        <f>ROUND(I137*H137,2)</f>
        <v>0</v>
      </c>
      <c r="K137" s="199" t="s">
        <v>1</v>
      </c>
      <c r="L137" s="37"/>
      <c r="M137" s="204" t="s">
        <v>1</v>
      </c>
      <c r="N137" s="205" t="s">
        <v>44</v>
      </c>
      <c r="O137" s="69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08" t="s">
        <v>142</v>
      </c>
      <c r="AT137" s="208" t="s">
        <v>138</v>
      </c>
      <c r="AU137" s="208" t="s">
        <v>89</v>
      </c>
      <c r="AY137" s="15" t="s">
        <v>136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5" t="s">
        <v>87</v>
      </c>
      <c r="BK137" s="209">
        <f>ROUND(I137*H137,2)</f>
        <v>0</v>
      </c>
      <c r="BL137" s="15" t="s">
        <v>142</v>
      </c>
      <c r="BM137" s="208" t="s">
        <v>556</v>
      </c>
    </row>
    <row r="138" spans="1:65" s="2" customFormat="1" ht="19.5">
      <c r="A138" s="32"/>
      <c r="B138" s="33"/>
      <c r="C138" s="34"/>
      <c r="D138" s="210" t="s">
        <v>144</v>
      </c>
      <c r="E138" s="34"/>
      <c r="F138" s="211" t="s">
        <v>557</v>
      </c>
      <c r="G138" s="34"/>
      <c r="H138" s="34"/>
      <c r="I138" s="165"/>
      <c r="J138" s="34"/>
      <c r="K138" s="34"/>
      <c r="L138" s="37"/>
      <c r="M138" s="212"/>
      <c r="N138" s="213"/>
      <c r="O138" s="69"/>
      <c r="P138" s="69"/>
      <c r="Q138" s="69"/>
      <c r="R138" s="69"/>
      <c r="S138" s="69"/>
      <c r="T138" s="70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5" t="s">
        <v>144</v>
      </c>
      <c r="AU138" s="15" t="s">
        <v>89</v>
      </c>
    </row>
    <row r="139" spans="1:65" s="2" customFormat="1" ht="24.2" customHeight="1">
      <c r="A139" s="32"/>
      <c r="B139" s="33"/>
      <c r="C139" s="197" t="s">
        <v>169</v>
      </c>
      <c r="D139" s="197" t="s">
        <v>138</v>
      </c>
      <c r="E139" s="198" t="s">
        <v>558</v>
      </c>
      <c r="F139" s="199" t="s">
        <v>549</v>
      </c>
      <c r="G139" s="200" t="s">
        <v>250</v>
      </c>
      <c r="H139" s="201">
        <v>22</v>
      </c>
      <c r="I139" s="202"/>
      <c r="J139" s="203">
        <f>ROUND(I139*H139,2)</f>
        <v>0</v>
      </c>
      <c r="K139" s="199" t="s">
        <v>1</v>
      </c>
      <c r="L139" s="37"/>
      <c r="M139" s="204" t="s">
        <v>1</v>
      </c>
      <c r="N139" s="205" t="s">
        <v>44</v>
      </c>
      <c r="O139" s="69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08" t="s">
        <v>142</v>
      </c>
      <c r="AT139" s="208" t="s">
        <v>138</v>
      </c>
      <c r="AU139" s="208" t="s">
        <v>89</v>
      </c>
      <c r="AY139" s="15" t="s">
        <v>136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5" t="s">
        <v>87</v>
      </c>
      <c r="BK139" s="209">
        <f>ROUND(I139*H139,2)</f>
        <v>0</v>
      </c>
      <c r="BL139" s="15" t="s">
        <v>142</v>
      </c>
      <c r="BM139" s="208" t="s">
        <v>559</v>
      </c>
    </row>
    <row r="140" spans="1:65" s="2" customFormat="1" ht="19.5">
      <c r="A140" s="32"/>
      <c r="B140" s="33"/>
      <c r="C140" s="34"/>
      <c r="D140" s="210" t="s">
        <v>144</v>
      </c>
      <c r="E140" s="34"/>
      <c r="F140" s="211" t="s">
        <v>560</v>
      </c>
      <c r="G140" s="34"/>
      <c r="H140" s="34"/>
      <c r="I140" s="165"/>
      <c r="J140" s="34"/>
      <c r="K140" s="34"/>
      <c r="L140" s="37"/>
      <c r="M140" s="212"/>
      <c r="N140" s="213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144</v>
      </c>
      <c r="AU140" s="15" t="s">
        <v>89</v>
      </c>
    </row>
    <row r="141" spans="1:65" s="2" customFormat="1" ht="24.2" customHeight="1">
      <c r="A141" s="32"/>
      <c r="B141" s="33"/>
      <c r="C141" s="197" t="s">
        <v>174</v>
      </c>
      <c r="D141" s="197" t="s">
        <v>138</v>
      </c>
      <c r="E141" s="198" t="s">
        <v>561</v>
      </c>
      <c r="F141" s="199" t="s">
        <v>549</v>
      </c>
      <c r="G141" s="200" t="s">
        <v>250</v>
      </c>
      <c r="H141" s="201">
        <v>62</v>
      </c>
      <c r="I141" s="202"/>
      <c r="J141" s="203">
        <f>ROUND(I141*H141,2)</f>
        <v>0</v>
      </c>
      <c r="K141" s="199" t="s">
        <v>1</v>
      </c>
      <c r="L141" s="37"/>
      <c r="M141" s="204" t="s">
        <v>1</v>
      </c>
      <c r="N141" s="205" t="s">
        <v>44</v>
      </c>
      <c r="O141" s="69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08" t="s">
        <v>142</v>
      </c>
      <c r="AT141" s="208" t="s">
        <v>138</v>
      </c>
      <c r="AU141" s="208" t="s">
        <v>89</v>
      </c>
      <c r="AY141" s="15" t="s">
        <v>136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5" t="s">
        <v>87</v>
      </c>
      <c r="BK141" s="209">
        <f>ROUND(I141*H141,2)</f>
        <v>0</v>
      </c>
      <c r="BL141" s="15" t="s">
        <v>142</v>
      </c>
      <c r="BM141" s="208" t="s">
        <v>562</v>
      </c>
    </row>
    <row r="142" spans="1:65" s="2" customFormat="1" ht="19.5">
      <c r="A142" s="32"/>
      <c r="B142" s="33"/>
      <c r="C142" s="34"/>
      <c r="D142" s="210" t="s">
        <v>144</v>
      </c>
      <c r="E142" s="34"/>
      <c r="F142" s="211" t="s">
        <v>563</v>
      </c>
      <c r="G142" s="34"/>
      <c r="H142" s="34"/>
      <c r="I142" s="165"/>
      <c r="J142" s="34"/>
      <c r="K142" s="34"/>
      <c r="L142" s="37"/>
      <c r="M142" s="212"/>
      <c r="N142" s="213"/>
      <c r="O142" s="69"/>
      <c r="P142" s="69"/>
      <c r="Q142" s="69"/>
      <c r="R142" s="69"/>
      <c r="S142" s="69"/>
      <c r="T142" s="70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5" t="s">
        <v>144</v>
      </c>
      <c r="AU142" s="15" t="s">
        <v>89</v>
      </c>
    </row>
    <row r="143" spans="1:65" s="2" customFormat="1" ht="24.2" customHeight="1">
      <c r="A143" s="32"/>
      <c r="B143" s="33"/>
      <c r="C143" s="197" t="s">
        <v>179</v>
      </c>
      <c r="D143" s="197" t="s">
        <v>138</v>
      </c>
      <c r="E143" s="198" t="s">
        <v>564</v>
      </c>
      <c r="F143" s="199" t="s">
        <v>549</v>
      </c>
      <c r="G143" s="200" t="s">
        <v>250</v>
      </c>
      <c r="H143" s="201">
        <v>9</v>
      </c>
      <c r="I143" s="202"/>
      <c r="J143" s="203">
        <f>ROUND(I143*H143,2)</f>
        <v>0</v>
      </c>
      <c r="K143" s="199" t="s">
        <v>1</v>
      </c>
      <c r="L143" s="37"/>
      <c r="M143" s="204" t="s">
        <v>1</v>
      </c>
      <c r="N143" s="205" t="s">
        <v>44</v>
      </c>
      <c r="O143" s="69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08" t="s">
        <v>142</v>
      </c>
      <c r="AT143" s="208" t="s">
        <v>138</v>
      </c>
      <c r="AU143" s="208" t="s">
        <v>89</v>
      </c>
      <c r="AY143" s="15" t="s">
        <v>136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5" t="s">
        <v>87</v>
      </c>
      <c r="BK143" s="209">
        <f>ROUND(I143*H143,2)</f>
        <v>0</v>
      </c>
      <c r="BL143" s="15" t="s">
        <v>142</v>
      </c>
      <c r="BM143" s="208" t="s">
        <v>565</v>
      </c>
    </row>
    <row r="144" spans="1:65" s="2" customFormat="1" ht="19.5">
      <c r="A144" s="32"/>
      <c r="B144" s="33"/>
      <c r="C144" s="34"/>
      <c r="D144" s="210" t="s">
        <v>144</v>
      </c>
      <c r="E144" s="34"/>
      <c r="F144" s="211" t="s">
        <v>566</v>
      </c>
      <c r="G144" s="34"/>
      <c r="H144" s="34"/>
      <c r="I144" s="165"/>
      <c r="J144" s="34"/>
      <c r="K144" s="34"/>
      <c r="L144" s="37"/>
      <c r="M144" s="212"/>
      <c r="N144" s="213"/>
      <c r="O144" s="69"/>
      <c r="P144" s="69"/>
      <c r="Q144" s="69"/>
      <c r="R144" s="69"/>
      <c r="S144" s="69"/>
      <c r="T144" s="70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5" t="s">
        <v>144</v>
      </c>
      <c r="AU144" s="15" t="s">
        <v>89</v>
      </c>
    </row>
    <row r="145" spans="1:65" s="2" customFormat="1" ht="24.2" customHeight="1">
      <c r="A145" s="32"/>
      <c r="B145" s="33"/>
      <c r="C145" s="197" t="s">
        <v>183</v>
      </c>
      <c r="D145" s="197" t="s">
        <v>138</v>
      </c>
      <c r="E145" s="198" t="s">
        <v>567</v>
      </c>
      <c r="F145" s="199" t="s">
        <v>549</v>
      </c>
      <c r="G145" s="200" t="s">
        <v>250</v>
      </c>
      <c r="H145" s="201">
        <v>9</v>
      </c>
      <c r="I145" s="202"/>
      <c r="J145" s="203">
        <f>ROUND(I145*H145,2)</f>
        <v>0</v>
      </c>
      <c r="K145" s="199" t="s">
        <v>1</v>
      </c>
      <c r="L145" s="37"/>
      <c r="M145" s="204" t="s">
        <v>1</v>
      </c>
      <c r="N145" s="205" t="s">
        <v>44</v>
      </c>
      <c r="O145" s="69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08" t="s">
        <v>142</v>
      </c>
      <c r="AT145" s="208" t="s">
        <v>138</v>
      </c>
      <c r="AU145" s="208" t="s">
        <v>89</v>
      </c>
      <c r="AY145" s="15" t="s">
        <v>136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5" t="s">
        <v>87</v>
      </c>
      <c r="BK145" s="209">
        <f>ROUND(I145*H145,2)</f>
        <v>0</v>
      </c>
      <c r="BL145" s="15" t="s">
        <v>142</v>
      </c>
      <c r="BM145" s="208" t="s">
        <v>568</v>
      </c>
    </row>
    <row r="146" spans="1:65" s="2" customFormat="1" ht="19.5">
      <c r="A146" s="32"/>
      <c r="B146" s="33"/>
      <c r="C146" s="34"/>
      <c r="D146" s="210" t="s">
        <v>144</v>
      </c>
      <c r="E146" s="34"/>
      <c r="F146" s="211" t="s">
        <v>569</v>
      </c>
      <c r="G146" s="34"/>
      <c r="H146" s="34"/>
      <c r="I146" s="165"/>
      <c r="J146" s="34"/>
      <c r="K146" s="34"/>
      <c r="L146" s="37"/>
      <c r="M146" s="212"/>
      <c r="N146" s="213"/>
      <c r="O146" s="69"/>
      <c r="P146" s="69"/>
      <c r="Q146" s="69"/>
      <c r="R146" s="69"/>
      <c r="S146" s="69"/>
      <c r="T146" s="70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144</v>
      </c>
      <c r="AU146" s="15" t="s">
        <v>89</v>
      </c>
    </row>
    <row r="147" spans="1:65" s="2" customFormat="1" ht="24.2" customHeight="1">
      <c r="A147" s="32"/>
      <c r="B147" s="33"/>
      <c r="C147" s="197" t="s">
        <v>188</v>
      </c>
      <c r="D147" s="197" t="s">
        <v>138</v>
      </c>
      <c r="E147" s="198" t="s">
        <v>570</v>
      </c>
      <c r="F147" s="199" t="s">
        <v>571</v>
      </c>
      <c r="G147" s="200" t="s">
        <v>250</v>
      </c>
      <c r="H147" s="201">
        <v>3</v>
      </c>
      <c r="I147" s="202"/>
      <c r="J147" s="203">
        <f t="shared" ref="J147:J169" si="0">ROUND(I147*H147,2)</f>
        <v>0</v>
      </c>
      <c r="K147" s="199" t="s">
        <v>1</v>
      </c>
      <c r="L147" s="37"/>
      <c r="M147" s="204" t="s">
        <v>1</v>
      </c>
      <c r="N147" s="205" t="s">
        <v>44</v>
      </c>
      <c r="O147" s="69"/>
      <c r="P147" s="206">
        <f t="shared" ref="P147:P169" si="1">O147*H147</f>
        <v>0</v>
      </c>
      <c r="Q147" s="206">
        <v>0</v>
      </c>
      <c r="R147" s="206">
        <f t="shared" ref="R147:R169" si="2">Q147*H147</f>
        <v>0</v>
      </c>
      <c r="S147" s="206">
        <v>0</v>
      </c>
      <c r="T147" s="207">
        <f t="shared" ref="T147:T169" si="3"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08" t="s">
        <v>142</v>
      </c>
      <c r="AT147" s="208" t="s">
        <v>138</v>
      </c>
      <c r="AU147" s="208" t="s">
        <v>89</v>
      </c>
      <c r="AY147" s="15" t="s">
        <v>136</v>
      </c>
      <c r="BE147" s="209">
        <f t="shared" ref="BE147:BE169" si="4">IF(N147="základní",J147,0)</f>
        <v>0</v>
      </c>
      <c r="BF147" s="209">
        <f t="shared" ref="BF147:BF169" si="5">IF(N147="snížená",J147,0)</f>
        <v>0</v>
      </c>
      <c r="BG147" s="209">
        <f t="shared" ref="BG147:BG169" si="6">IF(N147="zákl. přenesená",J147,0)</f>
        <v>0</v>
      </c>
      <c r="BH147" s="209">
        <f t="shared" ref="BH147:BH169" si="7">IF(N147="sníž. přenesená",J147,0)</f>
        <v>0</v>
      </c>
      <c r="BI147" s="209">
        <f t="shared" ref="BI147:BI169" si="8">IF(N147="nulová",J147,0)</f>
        <v>0</v>
      </c>
      <c r="BJ147" s="15" t="s">
        <v>87</v>
      </c>
      <c r="BK147" s="209">
        <f t="shared" ref="BK147:BK169" si="9">ROUND(I147*H147,2)</f>
        <v>0</v>
      </c>
      <c r="BL147" s="15" t="s">
        <v>142</v>
      </c>
      <c r="BM147" s="208" t="s">
        <v>572</v>
      </c>
    </row>
    <row r="148" spans="1:65" s="2" customFormat="1" ht="24.2" customHeight="1">
      <c r="A148" s="32"/>
      <c r="B148" s="33"/>
      <c r="C148" s="197" t="s">
        <v>194</v>
      </c>
      <c r="D148" s="197" t="s">
        <v>138</v>
      </c>
      <c r="E148" s="198" t="s">
        <v>573</v>
      </c>
      <c r="F148" s="199" t="s">
        <v>574</v>
      </c>
      <c r="G148" s="200" t="s">
        <v>250</v>
      </c>
      <c r="H148" s="201">
        <v>13</v>
      </c>
      <c r="I148" s="202"/>
      <c r="J148" s="203">
        <f t="shared" si="0"/>
        <v>0</v>
      </c>
      <c r="K148" s="199" t="s">
        <v>1</v>
      </c>
      <c r="L148" s="37"/>
      <c r="M148" s="204" t="s">
        <v>1</v>
      </c>
      <c r="N148" s="205" t="s">
        <v>44</v>
      </c>
      <c r="O148" s="69"/>
      <c r="P148" s="206">
        <f t="shared" si="1"/>
        <v>0</v>
      </c>
      <c r="Q148" s="206">
        <v>0</v>
      </c>
      <c r="R148" s="206">
        <f t="shared" si="2"/>
        <v>0</v>
      </c>
      <c r="S148" s="206">
        <v>0</v>
      </c>
      <c r="T148" s="207">
        <f t="shared" si="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08" t="s">
        <v>142</v>
      </c>
      <c r="AT148" s="208" t="s">
        <v>138</v>
      </c>
      <c r="AU148" s="208" t="s">
        <v>89</v>
      </c>
      <c r="AY148" s="15" t="s">
        <v>136</v>
      </c>
      <c r="BE148" s="209">
        <f t="shared" si="4"/>
        <v>0</v>
      </c>
      <c r="BF148" s="209">
        <f t="shared" si="5"/>
        <v>0</v>
      </c>
      <c r="BG148" s="209">
        <f t="shared" si="6"/>
        <v>0</v>
      </c>
      <c r="BH148" s="209">
        <f t="shared" si="7"/>
        <v>0</v>
      </c>
      <c r="BI148" s="209">
        <f t="shared" si="8"/>
        <v>0</v>
      </c>
      <c r="BJ148" s="15" t="s">
        <v>87</v>
      </c>
      <c r="BK148" s="209">
        <f t="shared" si="9"/>
        <v>0</v>
      </c>
      <c r="BL148" s="15" t="s">
        <v>142</v>
      </c>
      <c r="BM148" s="208" t="s">
        <v>575</v>
      </c>
    </row>
    <row r="149" spans="1:65" s="2" customFormat="1" ht="16.5" customHeight="1">
      <c r="A149" s="32"/>
      <c r="B149" s="33"/>
      <c r="C149" s="197" t="s">
        <v>198</v>
      </c>
      <c r="D149" s="197" t="s">
        <v>138</v>
      </c>
      <c r="E149" s="198" t="s">
        <v>576</v>
      </c>
      <c r="F149" s="199" t="s">
        <v>577</v>
      </c>
      <c r="G149" s="200" t="s">
        <v>250</v>
      </c>
      <c r="H149" s="201">
        <v>1</v>
      </c>
      <c r="I149" s="202"/>
      <c r="J149" s="203">
        <f t="shared" si="0"/>
        <v>0</v>
      </c>
      <c r="K149" s="199" t="s">
        <v>1</v>
      </c>
      <c r="L149" s="37"/>
      <c r="M149" s="204" t="s">
        <v>1</v>
      </c>
      <c r="N149" s="205" t="s">
        <v>44</v>
      </c>
      <c r="O149" s="69"/>
      <c r="P149" s="206">
        <f t="shared" si="1"/>
        <v>0</v>
      </c>
      <c r="Q149" s="206">
        <v>0</v>
      </c>
      <c r="R149" s="206">
        <f t="shared" si="2"/>
        <v>0</v>
      </c>
      <c r="S149" s="206">
        <v>0</v>
      </c>
      <c r="T149" s="207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08" t="s">
        <v>142</v>
      </c>
      <c r="AT149" s="208" t="s">
        <v>138</v>
      </c>
      <c r="AU149" s="208" t="s">
        <v>89</v>
      </c>
      <c r="AY149" s="15" t="s">
        <v>136</v>
      </c>
      <c r="BE149" s="209">
        <f t="shared" si="4"/>
        <v>0</v>
      </c>
      <c r="BF149" s="209">
        <f t="shared" si="5"/>
        <v>0</v>
      </c>
      <c r="BG149" s="209">
        <f t="shared" si="6"/>
        <v>0</v>
      </c>
      <c r="BH149" s="209">
        <f t="shared" si="7"/>
        <v>0</v>
      </c>
      <c r="BI149" s="209">
        <f t="shared" si="8"/>
        <v>0</v>
      </c>
      <c r="BJ149" s="15" t="s">
        <v>87</v>
      </c>
      <c r="BK149" s="209">
        <f t="shared" si="9"/>
        <v>0</v>
      </c>
      <c r="BL149" s="15" t="s">
        <v>142</v>
      </c>
      <c r="BM149" s="208" t="s">
        <v>578</v>
      </c>
    </row>
    <row r="150" spans="1:65" s="2" customFormat="1" ht="24.2" customHeight="1">
      <c r="A150" s="32"/>
      <c r="B150" s="33"/>
      <c r="C150" s="225" t="s">
        <v>204</v>
      </c>
      <c r="D150" s="225" t="s">
        <v>205</v>
      </c>
      <c r="E150" s="226" t="s">
        <v>579</v>
      </c>
      <c r="F150" s="227" t="s">
        <v>580</v>
      </c>
      <c r="G150" s="228" t="s">
        <v>250</v>
      </c>
      <c r="H150" s="229">
        <v>25</v>
      </c>
      <c r="I150" s="230"/>
      <c r="J150" s="231">
        <f t="shared" si="0"/>
        <v>0</v>
      </c>
      <c r="K150" s="227" t="s">
        <v>1</v>
      </c>
      <c r="L150" s="232"/>
      <c r="M150" s="233" t="s">
        <v>1</v>
      </c>
      <c r="N150" s="234" t="s">
        <v>44</v>
      </c>
      <c r="O150" s="69"/>
      <c r="P150" s="206">
        <f t="shared" si="1"/>
        <v>0</v>
      </c>
      <c r="Q150" s="206">
        <v>0</v>
      </c>
      <c r="R150" s="206">
        <f t="shared" si="2"/>
        <v>0</v>
      </c>
      <c r="S150" s="206">
        <v>0</v>
      </c>
      <c r="T150" s="207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08" t="s">
        <v>179</v>
      </c>
      <c r="AT150" s="208" t="s">
        <v>205</v>
      </c>
      <c r="AU150" s="208" t="s">
        <v>89</v>
      </c>
      <c r="AY150" s="15" t="s">
        <v>136</v>
      </c>
      <c r="BE150" s="209">
        <f t="shared" si="4"/>
        <v>0</v>
      </c>
      <c r="BF150" s="209">
        <f t="shared" si="5"/>
        <v>0</v>
      </c>
      <c r="BG150" s="209">
        <f t="shared" si="6"/>
        <v>0</v>
      </c>
      <c r="BH150" s="209">
        <f t="shared" si="7"/>
        <v>0</v>
      </c>
      <c r="BI150" s="209">
        <f t="shared" si="8"/>
        <v>0</v>
      </c>
      <c r="BJ150" s="15" t="s">
        <v>87</v>
      </c>
      <c r="BK150" s="209">
        <f t="shared" si="9"/>
        <v>0</v>
      </c>
      <c r="BL150" s="15" t="s">
        <v>142</v>
      </c>
      <c r="BM150" s="208" t="s">
        <v>581</v>
      </c>
    </row>
    <row r="151" spans="1:65" s="2" customFormat="1" ht="24.2" customHeight="1">
      <c r="A151" s="32"/>
      <c r="B151" s="33"/>
      <c r="C151" s="225" t="s">
        <v>210</v>
      </c>
      <c r="D151" s="225" t="s">
        <v>205</v>
      </c>
      <c r="E151" s="226" t="s">
        <v>582</v>
      </c>
      <c r="F151" s="227" t="s">
        <v>583</v>
      </c>
      <c r="G151" s="228" t="s">
        <v>250</v>
      </c>
      <c r="H151" s="229">
        <v>6</v>
      </c>
      <c r="I151" s="230"/>
      <c r="J151" s="231">
        <f t="shared" si="0"/>
        <v>0</v>
      </c>
      <c r="K151" s="227" t="s">
        <v>1</v>
      </c>
      <c r="L151" s="232"/>
      <c r="M151" s="233" t="s">
        <v>1</v>
      </c>
      <c r="N151" s="234" t="s">
        <v>44</v>
      </c>
      <c r="O151" s="69"/>
      <c r="P151" s="206">
        <f t="shared" si="1"/>
        <v>0</v>
      </c>
      <c r="Q151" s="206">
        <v>0</v>
      </c>
      <c r="R151" s="206">
        <f t="shared" si="2"/>
        <v>0</v>
      </c>
      <c r="S151" s="206">
        <v>0</v>
      </c>
      <c r="T151" s="207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08" t="s">
        <v>179</v>
      </c>
      <c r="AT151" s="208" t="s">
        <v>205</v>
      </c>
      <c r="AU151" s="208" t="s">
        <v>89</v>
      </c>
      <c r="AY151" s="15" t="s">
        <v>136</v>
      </c>
      <c r="BE151" s="209">
        <f t="shared" si="4"/>
        <v>0</v>
      </c>
      <c r="BF151" s="209">
        <f t="shared" si="5"/>
        <v>0</v>
      </c>
      <c r="BG151" s="209">
        <f t="shared" si="6"/>
        <v>0</v>
      </c>
      <c r="BH151" s="209">
        <f t="shared" si="7"/>
        <v>0</v>
      </c>
      <c r="BI151" s="209">
        <f t="shared" si="8"/>
        <v>0</v>
      </c>
      <c r="BJ151" s="15" t="s">
        <v>87</v>
      </c>
      <c r="BK151" s="209">
        <f t="shared" si="9"/>
        <v>0</v>
      </c>
      <c r="BL151" s="15" t="s">
        <v>142</v>
      </c>
      <c r="BM151" s="208" t="s">
        <v>584</v>
      </c>
    </row>
    <row r="152" spans="1:65" s="2" customFormat="1" ht="24.2" customHeight="1">
      <c r="A152" s="32"/>
      <c r="B152" s="33"/>
      <c r="C152" s="225" t="s">
        <v>8</v>
      </c>
      <c r="D152" s="225" t="s">
        <v>205</v>
      </c>
      <c r="E152" s="226" t="s">
        <v>585</v>
      </c>
      <c r="F152" s="227" t="s">
        <v>586</v>
      </c>
      <c r="G152" s="228" t="s">
        <v>250</v>
      </c>
      <c r="H152" s="229">
        <v>3</v>
      </c>
      <c r="I152" s="230"/>
      <c r="J152" s="231">
        <f t="shared" si="0"/>
        <v>0</v>
      </c>
      <c r="K152" s="227" t="s">
        <v>1</v>
      </c>
      <c r="L152" s="232"/>
      <c r="M152" s="233" t="s">
        <v>1</v>
      </c>
      <c r="N152" s="234" t="s">
        <v>44</v>
      </c>
      <c r="O152" s="69"/>
      <c r="P152" s="206">
        <f t="shared" si="1"/>
        <v>0</v>
      </c>
      <c r="Q152" s="206">
        <v>0</v>
      </c>
      <c r="R152" s="206">
        <f t="shared" si="2"/>
        <v>0</v>
      </c>
      <c r="S152" s="206">
        <v>0</v>
      </c>
      <c r="T152" s="207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08" t="s">
        <v>179</v>
      </c>
      <c r="AT152" s="208" t="s">
        <v>205</v>
      </c>
      <c r="AU152" s="208" t="s">
        <v>89</v>
      </c>
      <c r="AY152" s="15" t="s">
        <v>136</v>
      </c>
      <c r="BE152" s="209">
        <f t="shared" si="4"/>
        <v>0</v>
      </c>
      <c r="BF152" s="209">
        <f t="shared" si="5"/>
        <v>0</v>
      </c>
      <c r="BG152" s="209">
        <f t="shared" si="6"/>
        <v>0</v>
      </c>
      <c r="BH152" s="209">
        <f t="shared" si="7"/>
        <v>0</v>
      </c>
      <c r="BI152" s="209">
        <f t="shared" si="8"/>
        <v>0</v>
      </c>
      <c r="BJ152" s="15" t="s">
        <v>87</v>
      </c>
      <c r="BK152" s="209">
        <f t="shared" si="9"/>
        <v>0</v>
      </c>
      <c r="BL152" s="15" t="s">
        <v>142</v>
      </c>
      <c r="BM152" s="208" t="s">
        <v>587</v>
      </c>
    </row>
    <row r="153" spans="1:65" s="2" customFormat="1" ht="24.2" customHeight="1">
      <c r="A153" s="32"/>
      <c r="B153" s="33"/>
      <c r="C153" s="225" t="s">
        <v>221</v>
      </c>
      <c r="D153" s="225" t="s">
        <v>205</v>
      </c>
      <c r="E153" s="226" t="s">
        <v>588</v>
      </c>
      <c r="F153" s="227" t="s">
        <v>589</v>
      </c>
      <c r="G153" s="228" t="s">
        <v>250</v>
      </c>
      <c r="H153" s="229">
        <v>6</v>
      </c>
      <c r="I153" s="230"/>
      <c r="J153" s="231">
        <f t="shared" si="0"/>
        <v>0</v>
      </c>
      <c r="K153" s="227" t="s">
        <v>1</v>
      </c>
      <c r="L153" s="232"/>
      <c r="M153" s="233" t="s">
        <v>1</v>
      </c>
      <c r="N153" s="234" t="s">
        <v>44</v>
      </c>
      <c r="O153" s="69"/>
      <c r="P153" s="206">
        <f t="shared" si="1"/>
        <v>0</v>
      </c>
      <c r="Q153" s="206">
        <v>0</v>
      </c>
      <c r="R153" s="206">
        <f t="shared" si="2"/>
        <v>0</v>
      </c>
      <c r="S153" s="206">
        <v>0</v>
      </c>
      <c r="T153" s="207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08" t="s">
        <v>179</v>
      </c>
      <c r="AT153" s="208" t="s">
        <v>205</v>
      </c>
      <c r="AU153" s="208" t="s">
        <v>89</v>
      </c>
      <c r="AY153" s="15" t="s">
        <v>136</v>
      </c>
      <c r="BE153" s="209">
        <f t="shared" si="4"/>
        <v>0</v>
      </c>
      <c r="BF153" s="209">
        <f t="shared" si="5"/>
        <v>0</v>
      </c>
      <c r="BG153" s="209">
        <f t="shared" si="6"/>
        <v>0</v>
      </c>
      <c r="BH153" s="209">
        <f t="shared" si="7"/>
        <v>0</v>
      </c>
      <c r="BI153" s="209">
        <f t="shared" si="8"/>
        <v>0</v>
      </c>
      <c r="BJ153" s="15" t="s">
        <v>87</v>
      </c>
      <c r="BK153" s="209">
        <f t="shared" si="9"/>
        <v>0</v>
      </c>
      <c r="BL153" s="15" t="s">
        <v>142</v>
      </c>
      <c r="BM153" s="208" t="s">
        <v>590</v>
      </c>
    </row>
    <row r="154" spans="1:65" s="2" customFormat="1" ht="16.5" customHeight="1">
      <c r="A154" s="32"/>
      <c r="B154" s="33"/>
      <c r="C154" s="225" t="s">
        <v>227</v>
      </c>
      <c r="D154" s="225" t="s">
        <v>205</v>
      </c>
      <c r="E154" s="226" t="s">
        <v>591</v>
      </c>
      <c r="F154" s="227" t="s">
        <v>592</v>
      </c>
      <c r="G154" s="228" t="s">
        <v>250</v>
      </c>
      <c r="H154" s="229">
        <v>9</v>
      </c>
      <c r="I154" s="230"/>
      <c r="J154" s="231">
        <f t="shared" si="0"/>
        <v>0</v>
      </c>
      <c r="K154" s="227" t="s">
        <v>1</v>
      </c>
      <c r="L154" s="232"/>
      <c r="M154" s="233" t="s">
        <v>1</v>
      </c>
      <c r="N154" s="234" t="s">
        <v>44</v>
      </c>
      <c r="O154" s="69"/>
      <c r="P154" s="206">
        <f t="shared" si="1"/>
        <v>0</v>
      </c>
      <c r="Q154" s="206">
        <v>1.4500000000000001E-2</v>
      </c>
      <c r="R154" s="206">
        <f t="shared" si="2"/>
        <v>0.1305</v>
      </c>
      <c r="S154" s="206">
        <v>0</v>
      </c>
      <c r="T154" s="207">
        <f t="shared" si="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08" t="s">
        <v>179</v>
      </c>
      <c r="AT154" s="208" t="s">
        <v>205</v>
      </c>
      <c r="AU154" s="208" t="s">
        <v>89</v>
      </c>
      <c r="AY154" s="15" t="s">
        <v>136</v>
      </c>
      <c r="BE154" s="209">
        <f t="shared" si="4"/>
        <v>0</v>
      </c>
      <c r="BF154" s="209">
        <f t="shared" si="5"/>
        <v>0</v>
      </c>
      <c r="BG154" s="209">
        <f t="shared" si="6"/>
        <v>0</v>
      </c>
      <c r="BH154" s="209">
        <f t="shared" si="7"/>
        <v>0</v>
      </c>
      <c r="BI154" s="209">
        <f t="shared" si="8"/>
        <v>0</v>
      </c>
      <c r="BJ154" s="15" t="s">
        <v>87</v>
      </c>
      <c r="BK154" s="209">
        <f t="shared" si="9"/>
        <v>0</v>
      </c>
      <c r="BL154" s="15" t="s">
        <v>142</v>
      </c>
      <c r="BM154" s="208" t="s">
        <v>593</v>
      </c>
    </row>
    <row r="155" spans="1:65" s="2" customFormat="1" ht="16.5" customHeight="1">
      <c r="A155" s="32"/>
      <c r="B155" s="33"/>
      <c r="C155" s="225" t="s">
        <v>232</v>
      </c>
      <c r="D155" s="225" t="s">
        <v>205</v>
      </c>
      <c r="E155" s="226" t="s">
        <v>594</v>
      </c>
      <c r="F155" s="227" t="s">
        <v>595</v>
      </c>
      <c r="G155" s="228" t="s">
        <v>250</v>
      </c>
      <c r="H155" s="229">
        <v>1</v>
      </c>
      <c r="I155" s="230"/>
      <c r="J155" s="231">
        <f t="shared" si="0"/>
        <v>0</v>
      </c>
      <c r="K155" s="227" t="s">
        <v>1</v>
      </c>
      <c r="L155" s="232"/>
      <c r="M155" s="233" t="s">
        <v>1</v>
      </c>
      <c r="N155" s="234" t="s">
        <v>44</v>
      </c>
      <c r="O155" s="69"/>
      <c r="P155" s="206">
        <f t="shared" si="1"/>
        <v>0</v>
      </c>
      <c r="Q155" s="206">
        <v>9.0999999999999998E-2</v>
      </c>
      <c r="R155" s="206">
        <f t="shared" si="2"/>
        <v>9.0999999999999998E-2</v>
      </c>
      <c r="S155" s="206">
        <v>0</v>
      </c>
      <c r="T155" s="207">
        <f t="shared" si="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08" t="s">
        <v>179</v>
      </c>
      <c r="AT155" s="208" t="s">
        <v>205</v>
      </c>
      <c r="AU155" s="208" t="s">
        <v>89</v>
      </c>
      <c r="AY155" s="15" t="s">
        <v>136</v>
      </c>
      <c r="BE155" s="209">
        <f t="shared" si="4"/>
        <v>0</v>
      </c>
      <c r="BF155" s="209">
        <f t="shared" si="5"/>
        <v>0</v>
      </c>
      <c r="BG155" s="209">
        <f t="shared" si="6"/>
        <v>0</v>
      </c>
      <c r="BH155" s="209">
        <f t="shared" si="7"/>
        <v>0</v>
      </c>
      <c r="BI155" s="209">
        <f t="shared" si="8"/>
        <v>0</v>
      </c>
      <c r="BJ155" s="15" t="s">
        <v>87</v>
      </c>
      <c r="BK155" s="209">
        <f t="shared" si="9"/>
        <v>0</v>
      </c>
      <c r="BL155" s="15" t="s">
        <v>142</v>
      </c>
      <c r="BM155" s="208" t="s">
        <v>596</v>
      </c>
    </row>
    <row r="156" spans="1:65" s="2" customFormat="1" ht="24.2" customHeight="1">
      <c r="A156" s="32"/>
      <c r="B156" s="33"/>
      <c r="C156" s="225" t="s">
        <v>236</v>
      </c>
      <c r="D156" s="225" t="s">
        <v>205</v>
      </c>
      <c r="E156" s="226" t="s">
        <v>597</v>
      </c>
      <c r="F156" s="227" t="s">
        <v>598</v>
      </c>
      <c r="G156" s="228" t="s">
        <v>250</v>
      </c>
      <c r="H156" s="229">
        <v>1</v>
      </c>
      <c r="I156" s="230"/>
      <c r="J156" s="231">
        <f t="shared" si="0"/>
        <v>0</v>
      </c>
      <c r="K156" s="227" t="s">
        <v>1</v>
      </c>
      <c r="L156" s="232"/>
      <c r="M156" s="233" t="s">
        <v>1</v>
      </c>
      <c r="N156" s="234" t="s">
        <v>44</v>
      </c>
      <c r="O156" s="69"/>
      <c r="P156" s="206">
        <f t="shared" si="1"/>
        <v>0</v>
      </c>
      <c r="Q156" s="206">
        <v>9.0999999999999998E-2</v>
      </c>
      <c r="R156" s="206">
        <f t="shared" si="2"/>
        <v>9.0999999999999998E-2</v>
      </c>
      <c r="S156" s="206">
        <v>0</v>
      </c>
      <c r="T156" s="207">
        <f t="shared" si="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08" t="s">
        <v>179</v>
      </c>
      <c r="AT156" s="208" t="s">
        <v>205</v>
      </c>
      <c r="AU156" s="208" t="s">
        <v>89</v>
      </c>
      <c r="AY156" s="15" t="s">
        <v>136</v>
      </c>
      <c r="BE156" s="209">
        <f t="shared" si="4"/>
        <v>0</v>
      </c>
      <c r="BF156" s="209">
        <f t="shared" si="5"/>
        <v>0</v>
      </c>
      <c r="BG156" s="209">
        <f t="shared" si="6"/>
        <v>0</v>
      </c>
      <c r="BH156" s="209">
        <f t="shared" si="7"/>
        <v>0</v>
      </c>
      <c r="BI156" s="209">
        <f t="shared" si="8"/>
        <v>0</v>
      </c>
      <c r="BJ156" s="15" t="s">
        <v>87</v>
      </c>
      <c r="BK156" s="209">
        <f t="shared" si="9"/>
        <v>0</v>
      </c>
      <c r="BL156" s="15" t="s">
        <v>142</v>
      </c>
      <c r="BM156" s="208" t="s">
        <v>599</v>
      </c>
    </row>
    <row r="157" spans="1:65" s="2" customFormat="1" ht="24.2" customHeight="1">
      <c r="A157" s="32"/>
      <c r="B157" s="33"/>
      <c r="C157" s="225" t="s">
        <v>242</v>
      </c>
      <c r="D157" s="225" t="s">
        <v>205</v>
      </c>
      <c r="E157" s="226" t="s">
        <v>600</v>
      </c>
      <c r="F157" s="227" t="s">
        <v>601</v>
      </c>
      <c r="G157" s="228" t="s">
        <v>250</v>
      </c>
      <c r="H157" s="229">
        <v>1</v>
      </c>
      <c r="I157" s="230"/>
      <c r="J157" s="231">
        <f t="shared" si="0"/>
        <v>0</v>
      </c>
      <c r="K157" s="227" t="s">
        <v>1</v>
      </c>
      <c r="L157" s="232"/>
      <c r="M157" s="233" t="s">
        <v>1</v>
      </c>
      <c r="N157" s="234" t="s">
        <v>44</v>
      </c>
      <c r="O157" s="69"/>
      <c r="P157" s="206">
        <f t="shared" si="1"/>
        <v>0</v>
      </c>
      <c r="Q157" s="206">
        <v>9.0999999999999998E-2</v>
      </c>
      <c r="R157" s="206">
        <f t="shared" si="2"/>
        <v>9.0999999999999998E-2</v>
      </c>
      <c r="S157" s="206">
        <v>0</v>
      </c>
      <c r="T157" s="207">
        <f t="shared" si="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08" t="s">
        <v>179</v>
      </c>
      <c r="AT157" s="208" t="s">
        <v>205</v>
      </c>
      <c r="AU157" s="208" t="s">
        <v>89</v>
      </c>
      <c r="AY157" s="15" t="s">
        <v>136</v>
      </c>
      <c r="BE157" s="209">
        <f t="shared" si="4"/>
        <v>0</v>
      </c>
      <c r="BF157" s="209">
        <f t="shared" si="5"/>
        <v>0</v>
      </c>
      <c r="BG157" s="209">
        <f t="shared" si="6"/>
        <v>0</v>
      </c>
      <c r="BH157" s="209">
        <f t="shared" si="7"/>
        <v>0</v>
      </c>
      <c r="BI157" s="209">
        <f t="shared" si="8"/>
        <v>0</v>
      </c>
      <c r="BJ157" s="15" t="s">
        <v>87</v>
      </c>
      <c r="BK157" s="209">
        <f t="shared" si="9"/>
        <v>0</v>
      </c>
      <c r="BL157" s="15" t="s">
        <v>142</v>
      </c>
      <c r="BM157" s="208" t="s">
        <v>602</v>
      </c>
    </row>
    <row r="158" spans="1:65" s="2" customFormat="1" ht="16.5" customHeight="1">
      <c r="A158" s="32"/>
      <c r="B158" s="33"/>
      <c r="C158" s="225" t="s">
        <v>7</v>
      </c>
      <c r="D158" s="225" t="s">
        <v>205</v>
      </c>
      <c r="E158" s="226" t="s">
        <v>603</v>
      </c>
      <c r="F158" s="227" t="s">
        <v>604</v>
      </c>
      <c r="G158" s="228" t="s">
        <v>250</v>
      </c>
      <c r="H158" s="229">
        <v>1</v>
      </c>
      <c r="I158" s="230"/>
      <c r="J158" s="231">
        <f t="shared" si="0"/>
        <v>0</v>
      </c>
      <c r="K158" s="227" t="s">
        <v>1</v>
      </c>
      <c r="L158" s="232"/>
      <c r="M158" s="233" t="s">
        <v>1</v>
      </c>
      <c r="N158" s="234" t="s">
        <v>44</v>
      </c>
      <c r="O158" s="69"/>
      <c r="P158" s="206">
        <f t="shared" si="1"/>
        <v>0</v>
      </c>
      <c r="Q158" s="206">
        <v>9.0999999999999998E-2</v>
      </c>
      <c r="R158" s="206">
        <f t="shared" si="2"/>
        <v>9.0999999999999998E-2</v>
      </c>
      <c r="S158" s="206">
        <v>0</v>
      </c>
      <c r="T158" s="207">
        <f t="shared" si="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08" t="s">
        <v>179</v>
      </c>
      <c r="AT158" s="208" t="s">
        <v>205</v>
      </c>
      <c r="AU158" s="208" t="s">
        <v>89</v>
      </c>
      <c r="AY158" s="15" t="s">
        <v>136</v>
      </c>
      <c r="BE158" s="209">
        <f t="shared" si="4"/>
        <v>0</v>
      </c>
      <c r="BF158" s="209">
        <f t="shared" si="5"/>
        <v>0</v>
      </c>
      <c r="BG158" s="209">
        <f t="shared" si="6"/>
        <v>0</v>
      </c>
      <c r="BH158" s="209">
        <f t="shared" si="7"/>
        <v>0</v>
      </c>
      <c r="BI158" s="209">
        <f t="shared" si="8"/>
        <v>0</v>
      </c>
      <c r="BJ158" s="15" t="s">
        <v>87</v>
      </c>
      <c r="BK158" s="209">
        <f t="shared" si="9"/>
        <v>0</v>
      </c>
      <c r="BL158" s="15" t="s">
        <v>142</v>
      </c>
      <c r="BM158" s="208" t="s">
        <v>605</v>
      </c>
    </row>
    <row r="159" spans="1:65" s="2" customFormat="1" ht="21.75" customHeight="1">
      <c r="A159" s="32"/>
      <c r="B159" s="33"/>
      <c r="C159" s="225" t="s">
        <v>252</v>
      </c>
      <c r="D159" s="225" t="s">
        <v>205</v>
      </c>
      <c r="E159" s="226" t="s">
        <v>606</v>
      </c>
      <c r="F159" s="227" t="s">
        <v>607</v>
      </c>
      <c r="G159" s="228" t="s">
        <v>250</v>
      </c>
      <c r="H159" s="229">
        <v>1</v>
      </c>
      <c r="I159" s="230"/>
      <c r="J159" s="231">
        <f t="shared" si="0"/>
        <v>0</v>
      </c>
      <c r="K159" s="227" t="s">
        <v>1</v>
      </c>
      <c r="L159" s="232"/>
      <c r="M159" s="233" t="s">
        <v>1</v>
      </c>
      <c r="N159" s="234" t="s">
        <v>44</v>
      </c>
      <c r="O159" s="69"/>
      <c r="P159" s="206">
        <f t="shared" si="1"/>
        <v>0</v>
      </c>
      <c r="Q159" s="206">
        <v>9.0999999999999998E-2</v>
      </c>
      <c r="R159" s="206">
        <f t="shared" si="2"/>
        <v>9.0999999999999998E-2</v>
      </c>
      <c r="S159" s="206">
        <v>0</v>
      </c>
      <c r="T159" s="207">
        <f t="shared" si="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08" t="s">
        <v>179</v>
      </c>
      <c r="AT159" s="208" t="s">
        <v>205</v>
      </c>
      <c r="AU159" s="208" t="s">
        <v>89</v>
      </c>
      <c r="AY159" s="15" t="s">
        <v>136</v>
      </c>
      <c r="BE159" s="209">
        <f t="shared" si="4"/>
        <v>0</v>
      </c>
      <c r="BF159" s="209">
        <f t="shared" si="5"/>
        <v>0</v>
      </c>
      <c r="BG159" s="209">
        <f t="shared" si="6"/>
        <v>0</v>
      </c>
      <c r="BH159" s="209">
        <f t="shared" si="7"/>
        <v>0</v>
      </c>
      <c r="BI159" s="209">
        <f t="shared" si="8"/>
        <v>0</v>
      </c>
      <c r="BJ159" s="15" t="s">
        <v>87</v>
      </c>
      <c r="BK159" s="209">
        <f t="shared" si="9"/>
        <v>0</v>
      </c>
      <c r="BL159" s="15" t="s">
        <v>142</v>
      </c>
      <c r="BM159" s="208" t="s">
        <v>608</v>
      </c>
    </row>
    <row r="160" spans="1:65" s="2" customFormat="1" ht="21.75" customHeight="1">
      <c r="A160" s="32"/>
      <c r="B160" s="33"/>
      <c r="C160" s="225" t="s">
        <v>257</v>
      </c>
      <c r="D160" s="225" t="s">
        <v>205</v>
      </c>
      <c r="E160" s="226" t="s">
        <v>609</v>
      </c>
      <c r="F160" s="227" t="s">
        <v>610</v>
      </c>
      <c r="G160" s="228" t="s">
        <v>250</v>
      </c>
      <c r="H160" s="229">
        <v>1</v>
      </c>
      <c r="I160" s="230"/>
      <c r="J160" s="231">
        <f t="shared" si="0"/>
        <v>0</v>
      </c>
      <c r="K160" s="227" t="s">
        <v>1</v>
      </c>
      <c r="L160" s="232"/>
      <c r="M160" s="233" t="s">
        <v>1</v>
      </c>
      <c r="N160" s="234" t="s">
        <v>44</v>
      </c>
      <c r="O160" s="69"/>
      <c r="P160" s="206">
        <f t="shared" si="1"/>
        <v>0</v>
      </c>
      <c r="Q160" s="206">
        <v>9.0999999999999998E-2</v>
      </c>
      <c r="R160" s="206">
        <f t="shared" si="2"/>
        <v>9.0999999999999998E-2</v>
      </c>
      <c r="S160" s="206">
        <v>0</v>
      </c>
      <c r="T160" s="207">
        <f t="shared" si="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08" t="s">
        <v>179</v>
      </c>
      <c r="AT160" s="208" t="s">
        <v>205</v>
      </c>
      <c r="AU160" s="208" t="s">
        <v>89</v>
      </c>
      <c r="AY160" s="15" t="s">
        <v>136</v>
      </c>
      <c r="BE160" s="209">
        <f t="shared" si="4"/>
        <v>0</v>
      </c>
      <c r="BF160" s="209">
        <f t="shared" si="5"/>
        <v>0</v>
      </c>
      <c r="BG160" s="209">
        <f t="shared" si="6"/>
        <v>0</v>
      </c>
      <c r="BH160" s="209">
        <f t="shared" si="7"/>
        <v>0</v>
      </c>
      <c r="BI160" s="209">
        <f t="shared" si="8"/>
        <v>0</v>
      </c>
      <c r="BJ160" s="15" t="s">
        <v>87</v>
      </c>
      <c r="BK160" s="209">
        <f t="shared" si="9"/>
        <v>0</v>
      </c>
      <c r="BL160" s="15" t="s">
        <v>142</v>
      </c>
      <c r="BM160" s="208" t="s">
        <v>611</v>
      </c>
    </row>
    <row r="161" spans="1:65" s="2" customFormat="1" ht="21.75" customHeight="1">
      <c r="A161" s="32"/>
      <c r="B161" s="33"/>
      <c r="C161" s="225" t="s">
        <v>262</v>
      </c>
      <c r="D161" s="225" t="s">
        <v>205</v>
      </c>
      <c r="E161" s="226" t="s">
        <v>612</v>
      </c>
      <c r="F161" s="227" t="s">
        <v>613</v>
      </c>
      <c r="G161" s="228" t="s">
        <v>250</v>
      </c>
      <c r="H161" s="229">
        <v>1</v>
      </c>
      <c r="I161" s="230"/>
      <c r="J161" s="231">
        <f t="shared" si="0"/>
        <v>0</v>
      </c>
      <c r="K161" s="227" t="s">
        <v>1</v>
      </c>
      <c r="L161" s="232"/>
      <c r="M161" s="233" t="s">
        <v>1</v>
      </c>
      <c r="N161" s="234" t="s">
        <v>44</v>
      </c>
      <c r="O161" s="69"/>
      <c r="P161" s="206">
        <f t="shared" si="1"/>
        <v>0</v>
      </c>
      <c r="Q161" s="206">
        <v>9.0999999999999998E-2</v>
      </c>
      <c r="R161" s="206">
        <f t="shared" si="2"/>
        <v>9.0999999999999998E-2</v>
      </c>
      <c r="S161" s="206">
        <v>0</v>
      </c>
      <c r="T161" s="207">
        <f t="shared" si="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08" t="s">
        <v>179</v>
      </c>
      <c r="AT161" s="208" t="s">
        <v>205</v>
      </c>
      <c r="AU161" s="208" t="s">
        <v>89</v>
      </c>
      <c r="AY161" s="15" t="s">
        <v>136</v>
      </c>
      <c r="BE161" s="209">
        <f t="shared" si="4"/>
        <v>0</v>
      </c>
      <c r="BF161" s="209">
        <f t="shared" si="5"/>
        <v>0</v>
      </c>
      <c r="BG161" s="209">
        <f t="shared" si="6"/>
        <v>0</v>
      </c>
      <c r="BH161" s="209">
        <f t="shared" si="7"/>
        <v>0</v>
      </c>
      <c r="BI161" s="209">
        <f t="shared" si="8"/>
        <v>0</v>
      </c>
      <c r="BJ161" s="15" t="s">
        <v>87</v>
      </c>
      <c r="BK161" s="209">
        <f t="shared" si="9"/>
        <v>0</v>
      </c>
      <c r="BL161" s="15" t="s">
        <v>142</v>
      </c>
      <c r="BM161" s="208" t="s">
        <v>614</v>
      </c>
    </row>
    <row r="162" spans="1:65" s="2" customFormat="1" ht="24.2" customHeight="1">
      <c r="A162" s="32"/>
      <c r="B162" s="33"/>
      <c r="C162" s="225" t="s">
        <v>267</v>
      </c>
      <c r="D162" s="225" t="s">
        <v>205</v>
      </c>
      <c r="E162" s="226" t="s">
        <v>615</v>
      </c>
      <c r="F162" s="227" t="s">
        <v>616</v>
      </c>
      <c r="G162" s="228" t="s">
        <v>250</v>
      </c>
      <c r="H162" s="229">
        <v>1</v>
      </c>
      <c r="I162" s="230"/>
      <c r="J162" s="231">
        <f t="shared" si="0"/>
        <v>0</v>
      </c>
      <c r="K162" s="227" t="s">
        <v>1</v>
      </c>
      <c r="L162" s="232"/>
      <c r="M162" s="233" t="s">
        <v>1</v>
      </c>
      <c r="N162" s="234" t="s">
        <v>44</v>
      </c>
      <c r="O162" s="69"/>
      <c r="P162" s="206">
        <f t="shared" si="1"/>
        <v>0</v>
      </c>
      <c r="Q162" s="206">
        <v>9.0999999999999998E-2</v>
      </c>
      <c r="R162" s="206">
        <f t="shared" si="2"/>
        <v>9.0999999999999998E-2</v>
      </c>
      <c r="S162" s="206">
        <v>0</v>
      </c>
      <c r="T162" s="207">
        <f t="shared" si="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08" t="s">
        <v>179</v>
      </c>
      <c r="AT162" s="208" t="s">
        <v>205</v>
      </c>
      <c r="AU162" s="208" t="s">
        <v>89</v>
      </c>
      <c r="AY162" s="15" t="s">
        <v>136</v>
      </c>
      <c r="BE162" s="209">
        <f t="shared" si="4"/>
        <v>0</v>
      </c>
      <c r="BF162" s="209">
        <f t="shared" si="5"/>
        <v>0</v>
      </c>
      <c r="BG162" s="209">
        <f t="shared" si="6"/>
        <v>0</v>
      </c>
      <c r="BH162" s="209">
        <f t="shared" si="7"/>
        <v>0</v>
      </c>
      <c r="BI162" s="209">
        <f t="shared" si="8"/>
        <v>0</v>
      </c>
      <c r="BJ162" s="15" t="s">
        <v>87</v>
      </c>
      <c r="BK162" s="209">
        <f t="shared" si="9"/>
        <v>0</v>
      </c>
      <c r="BL162" s="15" t="s">
        <v>142</v>
      </c>
      <c r="BM162" s="208" t="s">
        <v>617</v>
      </c>
    </row>
    <row r="163" spans="1:65" s="2" customFormat="1" ht="21.75" customHeight="1">
      <c r="A163" s="32"/>
      <c r="B163" s="33"/>
      <c r="C163" s="225" t="s">
        <v>272</v>
      </c>
      <c r="D163" s="225" t="s">
        <v>205</v>
      </c>
      <c r="E163" s="226" t="s">
        <v>618</v>
      </c>
      <c r="F163" s="227" t="s">
        <v>619</v>
      </c>
      <c r="G163" s="228" t="s">
        <v>250</v>
      </c>
      <c r="H163" s="229">
        <v>1</v>
      </c>
      <c r="I163" s="230"/>
      <c r="J163" s="231">
        <f t="shared" si="0"/>
        <v>0</v>
      </c>
      <c r="K163" s="227" t="s">
        <v>1</v>
      </c>
      <c r="L163" s="232"/>
      <c r="M163" s="233" t="s">
        <v>1</v>
      </c>
      <c r="N163" s="234" t="s">
        <v>44</v>
      </c>
      <c r="O163" s="69"/>
      <c r="P163" s="206">
        <f t="shared" si="1"/>
        <v>0</v>
      </c>
      <c r="Q163" s="206">
        <v>9.0999999999999998E-2</v>
      </c>
      <c r="R163" s="206">
        <f t="shared" si="2"/>
        <v>9.0999999999999998E-2</v>
      </c>
      <c r="S163" s="206">
        <v>0</v>
      </c>
      <c r="T163" s="207">
        <f t="shared" si="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08" t="s">
        <v>179</v>
      </c>
      <c r="AT163" s="208" t="s">
        <v>205</v>
      </c>
      <c r="AU163" s="208" t="s">
        <v>89</v>
      </c>
      <c r="AY163" s="15" t="s">
        <v>136</v>
      </c>
      <c r="BE163" s="209">
        <f t="shared" si="4"/>
        <v>0</v>
      </c>
      <c r="BF163" s="209">
        <f t="shared" si="5"/>
        <v>0</v>
      </c>
      <c r="BG163" s="209">
        <f t="shared" si="6"/>
        <v>0</v>
      </c>
      <c r="BH163" s="209">
        <f t="shared" si="7"/>
        <v>0</v>
      </c>
      <c r="BI163" s="209">
        <f t="shared" si="8"/>
        <v>0</v>
      </c>
      <c r="BJ163" s="15" t="s">
        <v>87</v>
      </c>
      <c r="BK163" s="209">
        <f t="shared" si="9"/>
        <v>0</v>
      </c>
      <c r="BL163" s="15" t="s">
        <v>142</v>
      </c>
      <c r="BM163" s="208" t="s">
        <v>620</v>
      </c>
    </row>
    <row r="164" spans="1:65" s="2" customFormat="1" ht="21.75" customHeight="1">
      <c r="A164" s="32"/>
      <c r="B164" s="33"/>
      <c r="C164" s="225" t="s">
        <v>277</v>
      </c>
      <c r="D164" s="225" t="s">
        <v>205</v>
      </c>
      <c r="E164" s="226" t="s">
        <v>621</v>
      </c>
      <c r="F164" s="227" t="s">
        <v>622</v>
      </c>
      <c r="G164" s="228" t="s">
        <v>250</v>
      </c>
      <c r="H164" s="229">
        <v>1</v>
      </c>
      <c r="I164" s="230"/>
      <c r="J164" s="231">
        <f t="shared" si="0"/>
        <v>0</v>
      </c>
      <c r="K164" s="227" t="s">
        <v>1</v>
      </c>
      <c r="L164" s="232"/>
      <c r="M164" s="233" t="s">
        <v>1</v>
      </c>
      <c r="N164" s="234" t="s">
        <v>44</v>
      </c>
      <c r="O164" s="69"/>
      <c r="P164" s="206">
        <f t="shared" si="1"/>
        <v>0</v>
      </c>
      <c r="Q164" s="206">
        <v>9.0999999999999998E-2</v>
      </c>
      <c r="R164" s="206">
        <f t="shared" si="2"/>
        <v>9.0999999999999998E-2</v>
      </c>
      <c r="S164" s="206">
        <v>0</v>
      </c>
      <c r="T164" s="207">
        <f t="shared" si="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08" t="s">
        <v>179</v>
      </c>
      <c r="AT164" s="208" t="s">
        <v>205</v>
      </c>
      <c r="AU164" s="208" t="s">
        <v>89</v>
      </c>
      <c r="AY164" s="15" t="s">
        <v>136</v>
      </c>
      <c r="BE164" s="209">
        <f t="shared" si="4"/>
        <v>0</v>
      </c>
      <c r="BF164" s="209">
        <f t="shared" si="5"/>
        <v>0</v>
      </c>
      <c r="BG164" s="209">
        <f t="shared" si="6"/>
        <v>0</v>
      </c>
      <c r="BH164" s="209">
        <f t="shared" si="7"/>
        <v>0</v>
      </c>
      <c r="BI164" s="209">
        <f t="shared" si="8"/>
        <v>0</v>
      </c>
      <c r="BJ164" s="15" t="s">
        <v>87</v>
      </c>
      <c r="BK164" s="209">
        <f t="shared" si="9"/>
        <v>0</v>
      </c>
      <c r="BL164" s="15" t="s">
        <v>142</v>
      </c>
      <c r="BM164" s="208" t="s">
        <v>623</v>
      </c>
    </row>
    <row r="165" spans="1:65" s="2" customFormat="1" ht="16.5" customHeight="1">
      <c r="A165" s="32"/>
      <c r="B165" s="33"/>
      <c r="C165" s="225" t="s">
        <v>282</v>
      </c>
      <c r="D165" s="225" t="s">
        <v>205</v>
      </c>
      <c r="E165" s="226" t="s">
        <v>624</v>
      </c>
      <c r="F165" s="227" t="s">
        <v>625</v>
      </c>
      <c r="G165" s="228" t="s">
        <v>250</v>
      </c>
      <c r="H165" s="229">
        <v>1</v>
      </c>
      <c r="I165" s="230"/>
      <c r="J165" s="231">
        <f t="shared" si="0"/>
        <v>0</v>
      </c>
      <c r="K165" s="227" t="s">
        <v>1</v>
      </c>
      <c r="L165" s="232"/>
      <c r="M165" s="233" t="s">
        <v>1</v>
      </c>
      <c r="N165" s="234" t="s">
        <v>44</v>
      </c>
      <c r="O165" s="69"/>
      <c r="P165" s="206">
        <f t="shared" si="1"/>
        <v>0</v>
      </c>
      <c r="Q165" s="206">
        <v>9.0999999999999998E-2</v>
      </c>
      <c r="R165" s="206">
        <f t="shared" si="2"/>
        <v>9.0999999999999998E-2</v>
      </c>
      <c r="S165" s="206">
        <v>0</v>
      </c>
      <c r="T165" s="207">
        <f t="shared" si="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08" t="s">
        <v>179</v>
      </c>
      <c r="AT165" s="208" t="s">
        <v>205</v>
      </c>
      <c r="AU165" s="208" t="s">
        <v>89</v>
      </c>
      <c r="AY165" s="15" t="s">
        <v>136</v>
      </c>
      <c r="BE165" s="209">
        <f t="shared" si="4"/>
        <v>0</v>
      </c>
      <c r="BF165" s="209">
        <f t="shared" si="5"/>
        <v>0</v>
      </c>
      <c r="BG165" s="209">
        <f t="shared" si="6"/>
        <v>0</v>
      </c>
      <c r="BH165" s="209">
        <f t="shared" si="7"/>
        <v>0</v>
      </c>
      <c r="BI165" s="209">
        <f t="shared" si="8"/>
        <v>0</v>
      </c>
      <c r="BJ165" s="15" t="s">
        <v>87</v>
      </c>
      <c r="BK165" s="209">
        <f t="shared" si="9"/>
        <v>0</v>
      </c>
      <c r="BL165" s="15" t="s">
        <v>142</v>
      </c>
      <c r="BM165" s="208" t="s">
        <v>626</v>
      </c>
    </row>
    <row r="166" spans="1:65" s="2" customFormat="1" ht="16.5" customHeight="1">
      <c r="A166" s="32"/>
      <c r="B166" s="33"/>
      <c r="C166" s="225" t="s">
        <v>287</v>
      </c>
      <c r="D166" s="225" t="s">
        <v>205</v>
      </c>
      <c r="E166" s="226" t="s">
        <v>627</v>
      </c>
      <c r="F166" s="227" t="s">
        <v>628</v>
      </c>
      <c r="G166" s="228" t="s">
        <v>250</v>
      </c>
      <c r="H166" s="229">
        <v>1</v>
      </c>
      <c r="I166" s="230"/>
      <c r="J166" s="231">
        <f t="shared" si="0"/>
        <v>0</v>
      </c>
      <c r="K166" s="227" t="s">
        <v>1</v>
      </c>
      <c r="L166" s="232"/>
      <c r="M166" s="233" t="s">
        <v>1</v>
      </c>
      <c r="N166" s="234" t="s">
        <v>44</v>
      </c>
      <c r="O166" s="69"/>
      <c r="P166" s="206">
        <f t="shared" si="1"/>
        <v>0</v>
      </c>
      <c r="Q166" s="206">
        <v>9.0999999999999998E-2</v>
      </c>
      <c r="R166" s="206">
        <f t="shared" si="2"/>
        <v>9.0999999999999998E-2</v>
      </c>
      <c r="S166" s="206">
        <v>0</v>
      </c>
      <c r="T166" s="207">
        <f t="shared" si="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08" t="s">
        <v>179</v>
      </c>
      <c r="AT166" s="208" t="s">
        <v>205</v>
      </c>
      <c r="AU166" s="208" t="s">
        <v>89</v>
      </c>
      <c r="AY166" s="15" t="s">
        <v>136</v>
      </c>
      <c r="BE166" s="209">
        <f t="shared" si="4"/>
        <v>0</v>
      </c>
      <c r="BF166" s="209">
        <f t="shared" si="5"/>
        <v>0</v>
      </c>
      <c r="BG166" s="209">
        <f t="shared" si="6"/>
        <v>0</v>
      </c>
      <c r="BH166" s="209">
        <f t="shared" si="7"/>
        <v>0</v>
      </c>
      <c r="BI166" s="209">
        <f t="shared" si="8"/>
        <v>0</v>
      </c>
      <c r="BJ166" s="15" t="s">
        <v>87</v>
      </c>
      <c r="BK166" s="209">
        <f t="shared" si="9"/>
        <v>0</v>
      </c>
      <c r="BL166" s="15" t="s">
        <v>142</v>
      </c>
      <c r="BM166" s="208" t="s">
        <v>629</v>
      </c>
    </row>
    <row r="167" spans="1:65" s="2" customFormat="1" ht="21.75" customHeight="1">
      <c r="A167" s="32"/>
      <c r="B167" s="33"/>
      <c r="C167" s="225" t="s">
        <v>292</v>
      </c>
      <c r="D167" s="225" t="s">
        <v>205</v>
      </c>
      <c r="E167" s="226" t="s">
        <v>630</v>
      </c>
      <c r="F167" s="227" t="s">
        <v>631</v>
      </c>
      <c r="G167" s="228" t="s">
        <v>250</v>
      </c>
      <c r="H167" s="229">
        <v>1</v>
      </c>
      <c r="I167" s="230"/>
      <c r="J167" s="231">
        <f t="shared" si="0"/>
        <v>0</v>
      </c>
      <c r="K167" s="227" t="s">
        <v>1</v>
      </c>
      <c r="L167" s="232"/>
      <c r="M167" s="233" t="s">
        <v>1</v>
      </c>
      <c r="N167" s="234" t="s">
        <v>44</v>
      </c>
      <c r="O167" s="69"/>
      <c r="P167" s="206">
        <f t="shared" si="1"/>
        <v>0</v>
      </c>
      <c r="Q167" s="206">
        <v>9.0999999999999998E-2</v>
      </c>
      <c r="R167" s="206">
        <f t="shared" si="2"/>
        <v>9.0999999999999998E-2</v>
      </c>
      <c r="S167" s="206">
        <v>0</v>
      </c>
      <c r="T167" s="207">
        <f t="shared" si="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08" t="s">
        <v>179</v>
      </c>
      <c r="AT167" s="208" t="s">
        <v>205</v>
      </c>
      <c r="AU167" s="208" t="s">
        <v>89</v>
      </c>
      <c r="AY167" s="15" t="s">
        <v>136</v>
      </c>
      <c r="BE167" s="209">
        <f t="shared" si="4"/>
        <v>0</v>
      </c>
      <c r="BF167" s="209">
        <f t="shared" si="5"/>
        <v>0</v>
      </c>
      <c r="BG167" s="209">
        <f t="shared" si="6"/>
        <v>0</v>
      </c>
      <c r="BH167" s="209">
        <f t="shared" si="7"/>
        <v>0</v>
      </c>
      <c r="BI167" s="209">
        <f t="shared" si="8"/>
        <v>0</v>
      </c>
      <c r="BJ167" s="15" t="s">
        <v>87</v>
      </c>
      <c r="BK167" s="209">
        <f t="shared" si="9"/>
        <v>0</v>
      </c>
      <c r="BL167" s="15" t="s">
        <v>142</v>
      </c>
      <c r="BM167" s="208" t="s">
        <v>632</v>
      </c>
    </row>
    <row r="168" spans="1:65" s="2" customFormat="1" ht="21.75" customHeight="1">
      <c r="A168" s="32"/>
      <c r="B168" s="33"/>
      <c r="C168" s="225" t="s">
        <v>297</v>
      </c>
      <c r="D168" s="225" t="s">
        <v>205</v>
      </c>
      <c r="E168" s="226" t="s">
        <v>633</v>
      </c>
      <c r="F168" s="227" t="s">
        <v>634</v>
      </c>
      <c r="G168" s="228" t="s">
        <v>250</v>
      </c>
      <c r="H168" s="229">
        <v>1</v>
      </c>
      <c r="I168" s="230"/>
      <c r="J168" s="231">
        <f t="shared" si="0"/>
        <v>0</v>
      </c>
      <c r="K168" s="227" t="s">
        <v>1</v>
      </c>
      <c r="L168" s="232"/>
      <c r="M168" s="233" t="s">
        <v>1</v>
      </c>
      <c r="N168" s="234" t="s">
        <v>44</v>
      </c>
      <c r="O168" s="69"/>
      <c r="P168" s="206">
        <f t="shared" si="1"/>
        <v>0</v>
      </c>
      <c r="Q168" s="206">
        <v>9.0999999999999998E-2</v>
      </c>
      <c r="R168" s="206">
        <f t="shared" si="2"/>
        <v>9.0999999999999998E-2</v>
      </c>
      <c r="S168" s="206">
        <v>0</v>
      </c>
      <c r="T168" s="207">
        <f t="shared" si="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08" t="s">
        <v>179</v>
      </c>
      <c r="AT168" s="208" t="s">
        <v>205</v>
      </c>
      <c r="AU168" s="208" t="s">
        <v>89</v>
      </c>
      <c r="AY168" s="15" t="s">
        <v>136</v>
      </c>
      <c r="BE168" s="209">
        <f t="shared" si="4"/>
        <v>0</v>
      </c>
      <c r="BF168" s="209">
        <f t="shared" si="5"/>
        <v>0</v>
      </c>
      <c r="BG168" s="209">
        <f t="shared" si="6"/>
        <v>0</v>
      </c>
      <c r="BH168" s="209">
        <f t="shared" si="7"/>
        <v>0</v>
      </c>
      <c r="BI168" s="209">
        <f t="shared" si="8"/>
        <v>0</v>
      </c>
      <c r="BJ168" s="15" t="s">
        <v>87</v>
      </c>
      <c r="BK168" s="209">
        <f t="shared" si="9"/>
        <v>0</v>
      </c>
      <c r="BL168" s="15" t="s">
        <v>142</v>
      </c>
      <c r="BM168" s="208" t="s">
        <v>635</v>
      </c>
    </row>
    <row r="169" spans="1:65" s="2" customFormat="1" ht="16.5" customHeight="1">
      <c r="A169" s="32"/>
      <c r="B169" s="33"/>
      <c r="C169" s="225" t="s">
        <v>302</v>
      </c>
      <c r="D169" s="225" t="s">
        <v>205</v>
      </c>
      <c r="E169" s="226" t="s">
        <v>636</v>
      </c>
      <c r="F169" s="227" t="s">
        <v>637</v>
      </c>
      <c r="G169" s="228" t="s">
        <v>250</v>
      </c>
      <c r="H169" s="229">
        <v>1</v>
      </c>
      <c r="I169" s="230"/>
      <c r="J169" s="231">
        <f t="shared" si="0"/>
        <v>0</v>
      </c>
      <c r="K169" s="227" t="s">
        <v>1</v>
      </c>
      <c r="L169" s="232"/>
      <c r="M169" s="238" t="s">
        <v>1</v>
      </c>
      <c r="N169" s="239" t="s">
        <v>44</v>
      </c>
      <c r="O169" s="240"/>
      <c r="P169" s="241">
        <f t="shared" si="1"/>
        <v>0</v>
      </c>
      <c r="Q169" s="241">
        <v>9.0999999999999998E-2</v>
      </c>
      <c r="R169" s="241">
        <f t="shared" si="2"/>
        <v>9.0999999999999998E-2</v>
      </c>
      <c r="S169" s="241">
        <v>0</v>
      </c>
      <c r="T169" s="242">
        <f t="shared" si="3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08" t="s">
        <v>179</v>
      </c>
      <c r="AT169" s="208" t="s">
        <v>205</v>
      </c>
      <c r="AU169" s="208" t="s">
        <v>89</v>
      </c>
      <c r="AY169" s="15" t="s">
        <v>136</v>
      </c>
      <c r="BE169" s="209">
        <f t="shared" si="4"/>
        <v>0</v>
      </c>
      <c r="BF169" s="209">
        <f t="shared" si="5"/>
        <v>0</v>
      </c>
      <c r="BG169" s="209">
        <f t="shared" si="6"/>
        <v>0</v>
      </c>
      <c r="BH169" s="209">
        <f t="shared" si="7"/>
        <v>0</v>
      </c>
      <c r="BI169" s="209">
        <f t="shared" si="8"/>
        <v>0</v>
      </c>
      <c r="BJ169" s="15" t="s">
        <v>87</v>
      </c>
      <c r="BK169" s="209">
        <f t="shared" si="9"/>
        <v>0</v>
      </c>
      <c r="BL169" s="15" t="s">
        <v>142</v>
      </c>
      <c r="BM169" s="208" t="s">
        <v>638</v>
      </c>
    </row>
    <row r="170" spans="1:65" s="2" customFormat="1" ht="6.95" customHeight="1">
      <c r="A170" s="32"/>
      <c r="B170" s="52"/>
      <c r="C170" s="53"/>
      <c r="D170" s="53"/>
      <c r="E170" s="53"/>
      <c r="F170" s="53"/>
      <c r="G170" s="53"/>
      <c r="H170" s="53"/>
      <c r="I170" s="53"/>
      <c r="J170" s="53"/>
      <c r="K170" s="53"/>
      <c r="L170" s="37"/>
      <c r="M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</row>
    <row r="176" spans="1:65" ht="15"/>
  </sheetData>
  <sheetProtection algorithmName="SHA-512" hashValue="Qreu7dJPfMPJdxyrmFFRWcAsFXPKpVZ95UokK2dEoC+WFsGnP5WIkZVJcurdUQ8IrMIychAwFiPuWC5mCskbPA==" saltValue="p5EcAc+OJKbCld8IRisLfA==" spinCount="100000" sheet="1" objects="1" scenarios="1" formatColumns="0" formatRows="0" autoFilter="0"/>
  <autoFilter ref="C123:K169" xr:uid="{00000000-0009-0000-0000-000002000000}"/>
  <mergeCells count="9">
    <mergeCell ref="E114:H114"/>
    <mergeCell ref="E116:H116"/>
    <mergeCell ref="L2:V2"/>
    <mergeCell ref="E87:H87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101 - Zpevněné plochy</vt:lpstr>
      <vt:lpstr>SO 901 - Mobiliář</vt:lpstr>
      <vt:lpstr>'Rekapitulace stavby'!Názvy_tisku</vt:lpstr>
      <vt:lpstr>'SO 101 - Zpevněné plochy'!Názvy_tisku</vt:lpstr>
      <vt:lpstr>'SO 901 - Mobiliář'!Názvy_tisku</vt:lpstr>
      <vt:lpstr>'Rekapitulace stavby'!Oblast_tisku</vt:lpstr>
      <vt:lpstr>'SO 101 - Zpevněné plochy'!Oblast_tisku</vt:lpstr>
      <vt:lpstr>'SO 901 - Mobiliář'!Oblast_tisku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Švorba</dc:creator>
  <cp:lastModifiedBy>Petr Švorba</cp:lastModifiedBy>
  <cp:lastPrinted>2022-04-20T13:00:36Z</cp:lastPrinted>
  <dcterms:created xsi:type="dcterms:W3CDTF">2022-04-20T12:59:04Z</dcterms:created>
  <dcterms:modified xsi:type="dcterms:W3CDTF">2022-04-20T13:00:39Z</dcterms:modified>
</cp:coreProperties>
</file>