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userName="rtoma" reservationPassword="0"/>
  <workbookPr/>
  <bookViews>
    <workbookView xWindow="240" yWindow="120" windowWidth="14940" windowHeight="9225" activeTab="0"/>
  </bookViews>
  <sheets>
    <sheet name="Rekapitulace" sheetId="1" r:id="rId1"/>
    <sheet name="SO 010" sheetId="2" r:id="rId2"/>
    <sheet name="SO 181_SO 181 kom" sheetId="3" r:id="rId3"/>
    <sheet name="SO 181_SO 181 most" sheetId="4" r:id="rId4"/>
    <sheet name="SO 201" sheetId="5" r:id="rId5"/>
    <sheet name="SO 341" sheetId="6" r:id="rId6"/>
  </sheets>
  <definedNames/>
  <calcPr/>
  <webPublishing/>
</workbook>
</file>

<file path=xl/sharedStrings.xml><?xml version="1.0" encoding="utf-8"?>
<sst xmlns="http://schemas.openxmlformats.org/spreadsheetml/2006/main" count="2245" uniqueCount="703">
  <si>
    <t>Firma: TOMAN engineering, s.r.o.</t>
  </si>
  <si>
    <t>Rekapitulace ceny</t>
  </si>
  <si>
    <t>Stavba: 2022/01 - Festivalový most M17 - Rekonstrukce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</si>
  <si>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</si>
  <si>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</si>
  <si>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</si>
  <si>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</si>
  <si>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</si>
  <si>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</si>
  <si>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</si>
  <si>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</si>
  <si>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</si>
  <si>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</si>
  <si>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</si>
  <si>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</si>
  <si>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2022/01</t>
  </si>
  <si>
    <t>Festivalový most M17 - Rekonstrukce</t>
  </si>
  <si>
    <t>O</t>
  </si>
  <si>
    <t>Rozpočet:</t>
  </si>
  <si>
    <t>0,00</t>
  </si>
  <si>
    <t>15,00</t>
  </si>
  <si>
    <t>21,00</t>
  </si>
  <si>
    <t>3</t>
  </si>
  <si>
    <t>2</t>
  </si>
  <si>
    <t>SO 010</t>
  </si>
  <si>
    <t>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</si>
  <si>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</si>
  <si>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</si>
  <si>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</si>
  <si>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</si>
  <si>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</si>
  <si>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</si>
  <si>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</si>
  <si>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</si>
  <si>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</si>
  <si>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</si>
  <si>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</si>
  <si>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</si>
  <si>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</si>
  <si>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</si>
  <si>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</si>
  <si>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</si>
  <si>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</si>
  <si>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</si>
  <si>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</si>
  <si>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</si>
  <si>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02520</t>
  </si>
  <si>
    <t/>
  </si>
  <si>
    <t>ZKOUŠENÍ MATERIÁLŮ NEZÁVISLOU ZKUŠEBNOU</t>
  </si>
  <si>
    <t>KPL</t>
  </si>
  <si>
    <t>PP</t>
  </si>
  <si>
    <t>Všechny zkoušky materiálů dle pžadavků TKP a TDI</t>
  </si>
  <si>
    <t>VV</t>
  </si>
  <si>
    <t>TS</t>
  </si>
  <si>
    <t>zahrnuje veškeré náklady spojené s objednatelem požadovanými zkouškami</t>
  </si>
  <si>
    <t>02620</t>
  </si>
  <si>
    <t>ZKOUŠENÍ KONSTRUKCÍ A PRACÍ NEZÁVISLOU ZKUŠEBNOU</t>
  </si>
  <si>
    <t>Všechny požadované zkoušky konstrukcí dle požadavků TDI a TKP</t>
  </si>
  <si>
    <t>02720</t>
  </si>
  <si>
    <t>POMOC PRÁCE ZŘÍZ NEBO ZAJIŠŤ REGULACI A OCHRANU DOPRAVY</t>
  </si>
  <si>
    <t>Pomocné práce při zajištění dopravy včetně zajištění rozhodnutí a žádostí o zvláštní užívání komunikace, včetně případné aktualizace objízdných tras</t>
  </si>
  <si>
    <t>zahrnuje veškeré náklady spojené s objednatelem požadovanými zařízeními</t>
  </si>
  <si>
    <t>02730</t>
  </si>
  <si>
    <t>POMOC PRÁCE ZŘÍZ NEBO ZAJIŠŤ OCHRANU INŽENÝRSKÝCH SÍTÍ</t>
  </si>
  <si>
    <t>Podzemní vedení VN ČEZ Distribude 
Vedení VO v majetku města Karlovy Vary, a.s. 
Vyústění kanalizace ve správě Vodovody a kanalizace Karlovy Vary, a.s. 
Vyústění odvodnění vodovodní šachy s vodovodním potrubím 
Ochrana kabelů ČEZ 
Ochrana kabelů CETIN</t>
  </si>
  <si>
    <t>02910</t>
  </si>
  <si>
    <t>OSTATNÍ POŽADAVKY - ZEMĚMĚŘIČSKÁ MĚŘENÍ</t>
  </si>
  <si>
    <t>Zaměření skutečného provedení stavby na podkladu katastrální mapy včetně výškopisu dle požadavku stavebního povolení</t>
  </si>
  <si>
    <t>zahrnuje veškeré náklady spojené s objednatelem požadovanými pracemi,   
- pro stanovení orientační investorské ceny určete jednotkovou cenu jako 1% odhadované ceny stavby</t>
  </si>
  <si>
    <t>B</t>
  </si>
  <si>
    <t>Geometrický plán pro zápis do KN dle upřesnění TDS, 10 paré. Čerpání jen na vyžádání TDS</t>
  </si>
  <si>
    <t>7</t>
  </si>
  <si>
    <t>02911</t>
  </si>
  <si>
    <t>OSTATNÍ POŽADAVKY - GEODETICKÉ ZAMĚŘENÍ</t>
  </si>
  <si>
    <t>HM</t>
  </si>
  <si>
    <t>Geometrické zaměření během výstavby</t>
  </si>
  <si>
    <t>zahrnuje veškeré náklady spojené s objednatelem požadovanými pracemi</t>
  </si>
  <si>
    <t>8</t>
  </si>
  <si>
    <t>02940</t>
  </si>
  <si>
    <t>A</t>
  </si>
  <si>
    <t>OSTATNÍ POŽADAVKY - VYPRACOVÁNÍ DOKUMENTACE</t>
  </si>
  <si>
    <t>Pasportizace mostu před začátkem, po dokončení prací.</t>
  </si>
  <si>
    <t>Aktualizace havarijního a povodňového plánu.</t>
  </si>
  <si>
    <t>029412</t>
  </si>
  <si>
    <t>OSTATNÍ POŽADAVKY - VYPRACOVÁNÍ MOSTNÍHO LISTU</t>
  </si>
  <si>
    <t>KUS</t>
  </si>
  <si>
    <t>3 paré včetně zápisu do BMS</t>
  </si>
  <si>
    <t>11</t>
  </si>
  <si>
    <t>02943</t>
  </si>
  <si>
    <t>OSTATNÍ POŽADAVKY - VYPRACOVÁNÍ RDS</t>
  </si>
  <si>
    <t>6 paré + 2x v el. podobě</t>
  </si>
  <si>
    <t>12</t>
  </si>
  <si>
    <t>02944</t>
  </si>
  <si>
    <t>OSTAT POŽADAVKY - DOKUMENTACE SKUTEČ PROVEDENÍ V DIGIT FORMĚ</t>
  </si>
  <si>
    <t>4 paré + 2x v el. podobě, včetně závěrečné zprávy zhotovitele</t>
  </si>
  <si>
    <t>13</t>
  </si>
  <si>
    <t>02946</t>
  </si>
  <si>
    <t>OSTAT POŽADAVKY - FOTODOKUMENTACE</t>
  </si>
  <si>
    <t>Fotodokumentace průběhu výstavby v el. podobě na CD nebo DVD</t>
  </si>
  <si>
    <t>položka zahrnuje:  
- fotodokumentaci zadavatelem požadovaného děje a konstrukcí v požadovaných časových intervalech  
- zadavatelem specifikované výstupy (fotografie v papírovém a digitálním formátu) v požadovaném počtu</t>
  </si>
  <si>
    <t>14</t>
  </si>
  <si>
    <t>02953</t>
  </si>
  <si>
    <t>OSTATNÍ POŽADAVKY - HLAVNÍ MOSTNÍ PROHLÍDKA</t>
  </si>
  <si>
    <t>3 paré, včetně zápisu do BMS.</t>
  </si>
  <si>
    <t>položka zahrnuje : 
- úkony dle ČSN 73 6221 
- provedení hlavní mostní prohlídky oprávněnou fyzickou nebo právnickou osobou 
- vyhotovení záznamu (protokolu), který jednoznačně definuje stav mostu</t>
  </si>
  <si>
    <t>15</t>
  </si>
  <si>
    <t>029611</t>
  </si>
  <si>
    <t>OSTATNÍ POŽADAVKY - ODBORNÝ DOZOR</t>
  </si>
  <si>
    <t>HOD</t>
  </si>
  <si>
    <t>Geotechnický a statický dozor dle požadavku SoD</t>
  </si>
  <si>
    <t>zahrnuje veškeré náklady spojené s objednatelem požadovaným dozorem</t>
  </si>
  <si>
    <t>16</t>
  </si>
  <si>
    <t>02991</t>
  </si>
  <si>
    <t>OSTATNÍ POŽADAVKY - INFORMAČNÍ TABULE</t>
  </si>
  <si>
    <t>Billboard s účastníky výstavby 2,5 x 3,0 m dle grafického návrhu investora.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</si>
  <si>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</si>
  <si>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17</t>
  </si>
  <si>
    <t>03100</t>
  </si>
  <si>
    <t>ZAŘÍZENÍ STAVENIŠTĚ - ZŘÍZENÍ, PROVOZ, DEMONTÁŽ</t>
  </si>
  <si>
    <t>Včetně zabezpečení obvodu staveniště dle požadavků BOZP, stavební buňky, mobilního WC</t>
  </si>
  <si>
    <t>zahrnuje objednatelem povolené náklady na pořízení (event. pronájem), provozování, udržování a likvidaci zhotovitelova zařízení</t>
  </si>
  <si>
    <t>Objekt:</t>
  </si>
  <si>
    <t>SO 181</t>
  </si>
  <si>
    <t>Dopravně inženýrská opatření - provizorní přemostění Teplé</t>
  </si>
  <si>
    <t>O1</t>
  </si>
  <si>
    <t>SO 181 kom</t>
  </si>
  <si>
    <t>Příjezdová komunikace + DIO</t>
  </si>
  <si>
    <t>014112</t>
  </si>
  <si>
    <t>POPLATKY ZA SKLÁDKU TYP S-IO (INERTNÍ ODPAD)</t>
  </si>
  <si>
    <t>T</t>
  </si>
  <si>
    <t>včetně poplatku za uložení</t>
  </si>
  <si>
    <t>z pol.: 17120: 
35,310*1,8=63,558 [A]</t>
  </si>
  <si>
    <t>zahrnuje veškeré poplatky provozovateli skládky související s uložením odpadu na skládce.</t>
  </si>
  <si>
    <t>Kompletní dopravně inženýrská opatření po dobu stavby dle zadávací dokumentace a požadavků na provedení a kvalitu zahrnující:   
- Přechodné svislé i vodorovné dopravní značení, dopravní zařízení a světelné signály, jejich dodávka, montáž, demontáž, kontrola, údržba, servis, přemisťování, přeznačování a manipulace s nimi.   
- Zpracování podrobné dokumentace jednotlivých dopravně-inženýrských opatření v návaznosti na konkrétní harmonogram prací a projednání DIO před stanovením přechodné úpravy provozu.   
- Zajištění inženýrské činnosti pro projednání DIO včetně stanovení přechodné úpravy provozu na pozemních komunikacích, rozhodnutí o uzavírce a dalších správních rozhodnutí nutných pro realizaci</t>
  </si>
  <si>
    <t>Zemní práce</t>
  </si>
  <si>
    <t>112238</t>
  </si>
  <si>
    <t>ODSTRANĚNÍ PAŘEZŮ D PŘES 0,9M, ODVOZ DO 20KM</t>
  </si>
  <si>
    <t>Odstranění pařezů se měří v [ks] vytrhaných nebo vykopaných pařezů, průměr pařezu je uvažován dle stromu ve výšce 1,3m nad terénem, u stávajícího pařezu se stanoví jako změřený průměr vynásobený  koeficientem 1/1,38. 
Položka zahrnuje zejména: 
- vytrhání nebo vykopání pařezů 
- veškeré zemní práce spojené s odstraněním pařezů 
- dopravu a uložení pařezů, případně další práce s nimi dle pokynů zadávací dokumentace 
- zásyp jam po pařezech.</t>
  </si>
  <si>
    <t>11316</t>
  </si>
  <si>
    <t>ODSTRANĚNÍ KRYTU ZPEVNĚNÝCH PLOCH ZE SILNIČNÍCH DÍLCŮ</t>
  </si>
  <si>
    <t>M3</t>
  </si>
  <si>
    <t>107=107,000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</si>
  <si>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</si>
  <si>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</t>
  </si>
  <si>
    <t>ODSTRANĚNÍ PODKLADŮ ZPEVNĚNÝCH PLOCH Z KAMENIVA NESTMELENÉHO</t>
  </si>
  <si>
    <t>107*1,10*0,30=35,310 [A]</t>
  </si>
  <si>
    <t>12110</t>
  </si>
  <si>
    <t>SEJMUTÍ ORNICE NEBO LESNÍ PŮDY</t>
  </si>
  <si>
    <t>v tl. 0,10m</t>
  </si>
  <si>
    <t>107*1,10*0,10=11,770 [A]</t>
  </si>
  <si>
    <t>položka zahrnuje sejmutí ornice bez ohledu na tloušťku vrstvy a její vodorovnou dopravu 
nezahrnuje uložení na trvalou skládku</t>
  </si>
  <si>
    <t>12373</t>
  </si>
  <si>
    <t>ODKOP PRO SPOD STAVBU SILNIC A ŽELEZNIC TŘ. I</t>
  </si>
  <si>
    <t>107*(0,21-0,10+0,30)=21,400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</si>
  <si>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</si>
  <si>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12573</t>
  </si>
  <si>
    <t>VYKOPÁVKY ZE ZEMNÍKŮ A SKLÁDEK TŘ. I</t>
  </si>
  <si>
    <t>pro pol.: 18231 a 17120 
21,40+123,05*0,10=33,705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</si>
  <si>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</si>
  <si>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17120</t>
  </si>
  <si>
    <t>ULOŽENÍ SYPANINY DO NÁSYPŮ A NA SKLÁDKY BEZ ZHUTNĚNÍ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</si>
  <si>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</si>
  <si>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17411</t>
  </si>
  <si>
    <t>ZÁSYP JAM A RÝH ZEMINOU SE ZHUTNĚNÍM</t>
  </si>
  <si>
    <t>z pol.: 12373 
21,40=21,400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</si>
  <si>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</si>
  <si>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</si>
  <si>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</si>
  <si>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>M2</t>
  </si>
  <si>
    <t>z pol.: 56365 
1,15*107=123,050 [A]</t>
  </si>
  <si>
    <t>položka zahrnuje úpravu pláně včetně vyrovnání výškových rozdílů. Míru zhutnění určuje projekt.</t>
  </si>
  <si>
    <t>18214</t>
  </si>
  <si>
    <t>ÚPRAVA POVRCHŮ SROVNÁNÍM ÚZEMÍ V TL DO 0,25M</t>
  </si>
  <si>
    <t>z pol. 18110: 
1,15*107=123,050 [A]</t>
  </si>
  <si>
    <t>položka zahrnuje srovnání výškových rozdílů terénu</t>
  </si>
  <si>
    <t>18231</t>
  </si>
  <si>
    <t>ROZPROSTŘENÍ ORNICE V ROVINĚ V TL DO 0,10M</t>
  </si>
  <si>
    <t>1,15*107,0=123,050 [A]</t>
  </si>
  <si>
    <t>položka zahrnuje: 
nutné přemístění ornice z dočasných skládek vzdálených do 50m 
rozprostření ornice v předepsané tloušťce v rovině a ve svahu do 1:5</t>
  </si>
  <si>
    <t>18241</t>
  </si>
  <si>
    <t>ZALOŽENÍ TRÁVNÍKU RUČNÍM VÝSEVEM</t>
  </si>
  <si>
    <t>plocha z pol.: 18231: 
123,05=123,050 [A]</t>
  </si>
  <si>
    <t>Zahrnuje dodání předepsané travní směsi, její výsev na ornici, zalévání, první pokosení, to vše bez ohledu na sklon terénu</t>
  </si>
  <si>
    <t>18351</t>
  </si>
  <si>
    <t>CHEMICKÉ ODPLEVELENÍ</t>
  </si>
  <si>
    <t>plocha z pol.: 18241: 
123,05=123,050 [A]</t>
  </si>
  <si>
    <t>položka zahrnuje celoplošný postřik a chemickou likvidace nežádoucích rostlin nebo jejích částí a zabránění jejich dalšímu růstu na urovnaném volném terénu</t>
  </si>
  <si>
    <t>18481</t>
  </si>
  <si>
    <t>OCHRANA STROMŮ BEDNĚNÍM</t>
  </si>
  <si>
    <t>položka zahrnuje veškerý materiál, výrobky a polotovary, včetně mimostaveništní a vnitrostaveništní dopravy (rovněž přesuny), včetně naložení a složení, případně s uložením</t>
  </si>
  <si>
    <t>18510</t>
  </si>
  <si>
    <t>BIOLOGICKÁ REKULTIVACE DVOULETÁ</t>
  </si>
  <si>
    <t>107*1,15=123,050 [A]</t>
  </si>
  <si>
    <t>Základy</t>
  </si>
  <si>
    <t>18</t>
  </si>
  <si>
    <t>21361</t>
  </si>
  <si>
    <t>DRENÁŽNÍ VRSTVY Z GEOTEXTILIE</t>
  </si>
  <si>
    <t>ochrana pláně geotextilií (500gr) včetně následného odstranění</t>
  </si>
  <si>
    <t>z pol. 18110: 
107*1,15=123,050 [A]</t>
  </si>
  <si>
    <t>Položka zahrnuje: 
- dodávku předepsané geotextilie (včetně nutných přesahů) pro drenážní vrstvu, včetně mimostaveništní a vnitrostaveništní dopravy 
- provedení drenážní vrstvy předepsaných rozměrů a předepsaného tvaru</t>
  </si>
  <si>
    <t>Komunikace</t>
  </si>
  <si>
    <t>19</t>
  </si>
  <si>
    <t>56366</t>
  </si>
  <si>
    <t>VOZOVKOVÉ VRSTVY Z RECYKLOVANÉHO MATERIÁLU TL DO 300MM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</si>
  <si>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</si>
  <si>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20</t>
  </si>
  <si>
    <t>58303</t>
  </si>
  <si>
    <t>KRYT ZE SILNIČNÍCH DÍLCŮ (PANELŮ) TL 210MM</t>
  </si>
  <si>
    <t>- dodání dílců v požadované kvalitě, dodání materiálu pro předepsané  lože v tloušťce předepsané dokumentací a pro předepsanou výplň spar 
- očištění podkladu 
- uložení dílců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</si>
  <si>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Ostatní konstrukce a práce</t>
  </si>
  <si>
    <t>21</t>
  </si>
  <si>
    <t>914131</t>
  </si>
  <si>
    <t>DOPRAVNÍ ZNAČKY ZÁKLADNÍ VELIKOSTI OCELOVÉ FÓLIE TŘ 2 - DODÁVKA A MONTÁŽ</t>
  </si>
  <si>
    <t>A07b a B20a</t>
  </si>
  <si>
    <t>4=4,000 [A]</t>
  </si>
  <si>
    <t>položka zahrnuje: 
- dodávku a montáž značek v požadovaném provedení</t>
  </si>
  <si>
    <t>22</t>
  </si>
  <si>
    <t>914133</t>
  </si>
  <si>
    <t>DOPRAVNÍ ZNAČKY ZÁKLADNÍ VELIKOSTI OCELOVÉ FÓLIE TŘ 2 - DEMONTÁŽ</t>
  </si>
  <si>
    <t>Položka zahrnuje odstranění, demontáž a odklizení materiálu s odvozem na předepsané místo</t>
  </si>
  <si>
    <t>SO 181 most</t>
  </si>
  <si>
    <t>Provizorní most přes řeku Teplou</t>
  </si>
  <si>
    <t>027411</t>
  </si>
  <si>
    <t>PROVIZORNÍ MOSTY - MONTÁŽ</t>
  </si>
  <si>
    <t>uvažuvaná plocha mostovky 4,5 x 25m</t>
  </si>
  <si>
    <t>4,5*25=112,500 [A]</t>
  </si>
  <si>
    <t>zahrnuje veškeré náklady spojené s objednatelem požadovanými zařízeními (montáž mostu včetně dopravy)</t>
  </si>
  <si>
    <t>027412</t>
  </si>
  <si>
    <t>PROVIZORNÍ MOSTY - NÁJEMNÉ</t>
  </si>
  <si>
    <t>DEN</t>
  </si>
  <si>
    <t>předpoklad příhradová ocelová konstrukce popis dle ZOV (TMS)</t>
  </si>
  <si>
    <t>zahrnuje veškeré náklady spojené s objednatelem požadovanými zařízeními - pronájem provizorního mostu po dobu max 365dní</t>
  </si>
  <si>
    <t>027413</t>
  </si>
  <si>
    <t>PROVIZORNÍ MOSTY - DEMONTÁŽ</t>
  </si>
  <si>
    <t>zahrnuje veškeré náklady spojené s objednatelem požadovanými zařízeními (demontáž mostu a odvoz do místa pronájmu)</t>
  </si>
  <si>
    <t>131738</t>
  </si>
  <si>
    <t>HLOUBENÍ JAM ZAPAŽ I NEPAŽ TŘ. I, ODVOZ DO 20KM</t>
  </si>
  <si>
    <t>levobřežní opěra: 
8,0*3,0*2,0=48,000 [A] 
pravobřežní opěra: 
8,0*3,0*2,0=48,000 [B] 
Celkem: A+B=96,000 [C]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</si>
  <si>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</si>
  <si>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levý břeh: 
8,0*3,0*2,0=48,000 [B] 
pravý břeh: 
8,0*3,0*2,0=48,000 [C] 
Celkem: B+C=96,000 [D]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</si>
  <si>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</si>
  <si>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27212</t>
  </si>
  <si>
    <t>ZÁKLADY Z DÍLCŮ ŽELEZOBETONOVÝCH</t>
  </si>
  <si>
    <t>základy z panelové rovnaniny</t>
  </si>
  <si>
    <t>levobřežní opěra: 
0,90*3,0*8,0=21,600 [A] 
pravobřežní opěra: 
0,90*3,0*8,0=21,600 [B] 
Celkem: A+B=43,200 [C]</t>
  </si>
  <si>
    <t>- dodání  dílce  požadovaného  tvaru  a  vlastností,  jeho  skladování,  doprava  a  osazení  do 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</si>
  <si>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Svislé konstrukce</t>
  </si>
  <si>
    <t>31719</t>
  </si>
  <si>
    <t>ŘÍMSY Z KAMENE</t>
  </si>
  <si>
    <t>5,0*2*0,8*0,20=1,600 [A]</t>
  </si>
  <si>
    <t>Položka zahrnuje dodání předepsaného hlavního materiálu, spojovacího materiálu, vyzdění do předepsaného tavru, včetně mimostaveništní a vnitrostaveništní dopravy</t>
  </si>
  <si>
    <t>327212</t>
  </si>
  <si>
    <t>ZDI OPĚRNÉ, ZÁRUBNÍ, NÁBŘEŽNÍ Z LOMOVÉHO KAMENE NA MC</t>
  </si>
  <si>
    <t>0,61*5*2=6,100 [A]</t>
  </si>
  <si>
    <t>položka zahrnuje dodávku a osazení lomového kamene, jeho výběr a případnou úpravu, dodávku předepsané malty, spárování.</t>
  </si>
  <si>
    <t>33312</t>
  </si>
  <si>
    <t>MOSTNÍ OPĚRY A KŘÍDLA Z DÍLCŮ ŽELEZOBETON</t>
  </si>
  <si>
    <t>předpoklad ze silničních palelů 3,0x1,5m</t>
  </si>
  <si>
    <t>závěrné zídky z panelů 
levý břeh: 
1,45*1,50*8,0=17,400 [B] 
pravý břeh: 
1,45*1,50*8,0=17,400 [C] 
Celkem: B+C=34,800 [D]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</si>
  <si>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</si>
  <si>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Vodorovné konstrukce</t>
  </si>
  <si>
    <t>45152</t>
  </si>
  <si>
    <t>PODKLADNÍ A VÝPLŇOVÉ VRSTVY Z KAMENIVA DRCENÉHO</t>
  </si>
  <si>
    <t>levobřežní opěra: 
0,30*3,5*16=16,800 [A] 
pravobřežní opěra: 
0,30*3,5*10=10,500 [B] 
Celkem: A+B=27,300 [C]</t>
  </si>
  <si>
    <t>položka zahrnuje dodávku předepsaného kameniva, mimostaveništní a vnitrostaveništní dopravu a jeho uložení 
není-li v zadávací dokumentaci uvedeno jinak, jedná se o nakupovaný materiál</t>
  </si>
  <si>
    <t>96611</t>
  </si>
  <si>
    <t>BOURÁNÍ KONSTRUKCÍ Z BETONOVÝCH DÍLCŮ</t>
  </si>
  <si>
    <t>odstranění opěr a základů provizorního mostu</t>
  </si>
  <si>
    <t>z pol. 27212 a 33312: 
43,2+34,8=78,000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</si>
  <si>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</si>
  <si>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96613</t>
  </si>
  <si>
    <t>BOURÁNÍ KONSTRUKCÍ Z KAMENE NA MC</t>
  </si>
  <si>
    <t>SO 201</t>
  </si>
  <si>
    <t>Festivalový most</t>
  </si>
  <si>
    <t>01400</t>
  </si>
  <si>
    <t>POPLATKY</t>
  </si>
  <si>
    <t>Poplatek za dcení odpadu - nosníky KA-61</t>
  </si>
  <si>
    <t>zahrnuje jinde neuvedené poplatky související s výstavbou</t>
  </si>
  <si>
    <t>015111</t>
  </si>
  <si>
    <t>POPLATKY ZA LIKVIDACI ODPADŮ NEKONTAMINOVANÝCH - 17 05 04 VYTĚŽENÉ ZEMINY A HORNINY - I. TŘÍDA TĚŽITELNOSTI</t>
  </si>
  <si>
    <t>1,85*(560+52,25)=1 132,663 [A]</t>
  </si>
  <si>
    <t>1. Položka obsahuje:  
 – veškeré poplatky provozovateli skládky, recyklační linky nebo jiného zařízení na zpracování nebo likvidaci odpadů související s převzetím, uložením, zpracováním nebo likvidací odpadu  
2. Položka neobsahuje:  
 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</si>
  <si>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015130</t>
  </si>
  <si>
    <t>POPLATKY ZA LIKVIDACI ODPADŮ NEKONTAMINOVANÝCH - 17 03 02 VYBOURANÝ ASFALTOVÝ BETON BEZ DEHTU</t>
  </si>
  <si>
    <t>2,4*20,504=49,210 [A]</t>
  </si>
  <si>
    <t>015140</t>
  </si>
  <si>
    <t>POPLATKY ZA LIKVIDACI ODPADŮ NEKONTAMINOVANÝCH - 17 01 01 BETON Z DEMOLIC OBJEKTŮ, ZÁKLADŮ TV</t>
  </si>
  <si>
    <t>2,5*(45,74+44,712+30,732+10,98+167,453/2)=539,726 [A]</t>
  </si>
  <si>
    <t>015160</t>
  </si>
  <si>
    <t>POPLATKY ZA LIKVIDACI ODPADŮ NEKONTAMINOVANÝCH - 02 01 03 SMÝCENÉ STROMY A KEŘE</t>
  </si>
  <si>
    <t>40*0,05=2,000 [A]</t>
  </si>
  <si>
    <t>015420</t>
  </si>
  <si>
    <t>POPLATKY ZA LIKVIDACI ODPADŮ NEKONTAMINOVANÝCH - 17 06 04 ZBYTKY IZOLAČNÍCH MATERIÁLŮ</t>
  </si>
  <si>
    <t>Izolace mostovky a opěr</t>
  </si>
  <si>
    <t>312,786*4,5/1000=1,408 [A]</t>
  </si>
  <si>
    <t>111208</t>
  </si>
  <si>
    <t>ODSTRANĚNÍ KŘOVIN S ODVOZEM DO 20KM</t>
  </si>
  <si>
    <t>odstranění křovin a stromů do průměru 100 mm 
doprava dřevin na předepsanou vzdálenost 
spálení na hromadách nebo štěpkování</t>
  </si>
  <si>
    <t>113148</t>
  </si>
  <si>
    <t>ODSTRANĚNÍ KRYTU ZPEVNĚNÝCH PLOCH S CEMENT POJIVEM, ODVOZ DO 20KM</t>
  </si>
  <si>
    <t>Ochranná cementová vrstva, písek stabilizovaný cementem</t>
  </si>
  <si>
    <t>Ochranná cementová vrstva 6*18,3*0,05=5,490 [A] 
Písek stabilizovaný cementem (6*5+6*5+2,5*22)*0,05=5,750 [B] 
Makadam (6*5+6*5+2,5*22)*0,3=34,500 [C] 
Celkem: A+B+C=45,740 [D]</t>
  </si>
  <si>
    <t>113188</t>
  </si>
  <si>
    <t>ODSTRANĚNÍ KRYTU ZPEVNĚNÝCH PLOCH Z DLAŽDIC, ODVOZ DO 20KM</t>
  </si>
  <si>
    <t>Chodník směrem k hoteli PUPP</t>
  </si>
  <si>
    <t>5*4*0,1=2,000 [A]</t>
  </si>
  <si>
    <t>113328</t>
  </si>
  <si>
    <t>ODSTRAN PODKL ZPEVNĚNÝCH PLOCH Z KAMENIVA NESTMEL, ODVOZ DO 20KM</t>
  </si>
  <si>
    <t>Vrstvy vozovky, klín</t>
  </si>
  <si>
    <t>štěrková vrstva 0,08*(5*6+5*6+2,5*2/2)=5,000 [A] 
ŠP mrazuvzdorný klín 1/2*(5*6+5*6+2,5*2/2)=31,250 [C] 
Podkladní vrstvy v chodnících 4*4*5*0,2=16,000 [D] 
Celkem: A+C+D=52,250 [E]</t>
  </si>
  <si>
    <t>113534</t>
  </si>
  <si>
    <t>ODSTRANĚNÍ CHODNÍKOVÝCH KAMENNÝCH OBRUBNÍKŮ, ODVOZ DO 5KM</t>
  </si>
  <si>
    <t>M</t>
  </si>
  <si>
    <t>2*18,275=36,550 [A] 
5*4=20,000 [B] 
Celkem: A+B=56,550 [C]</t>
  </si>
  <si>
    <t>113728</t>
  </si>
  <si>
    <t>FRÉZOVÁNÍ ZPEVNĚNÝCH PLOCH ASFALTOVÝCH, ODVOZ DO 20KM</t>
  </si>
  <si>
    <t>((13,02-2*0,38)*(5+0,04+18,27+0,04+5)+2,5*2/2)*0,05=17,504 [A] 
3*4*5*0,05=3,000 [B] 
Celkem: A+B=20,504 [C]</t>
  </si>
  <si>
    <t>11512</t>
  </si>
  <si>
    <t>ČERPÁNÍ VODY DO 1000 L/MIN</t>
  </si>
  <si>
    <t>Položka čerpání vody na povrchu zahrnuje i potrubí, pohotovost záložní čerpací soupravy a zřízení čerpací jímky. Součástí položky je také následná demontáž a likvidace těchto zařízení</t>
  </si>
  <si>
    <t>Výkopy za nábřežními zdmi</t>
  </si>
  <si>
    <t>2*5*14*4=560,000 [A]</t>
  </si>
  <si>
    <t>171103</t>
  </si>
  <si>
    <t>ULOŽENÍ SYPANINY DO NÁSYPŮ SE ZHUTNĚNÍM DO 100% PS</t>
  </si>
  <si>
    <t>Přechodové klíny</t>
  </si>
  <si>
    <t>6*5*1*2=60,000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</si>
  <si>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</si>
  <si>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17481</t>
  </si>
  <si>
    <t>ZÁSYP JAM A RÝH Z NAKUPOVANÝCH MATERIÁLŮ</t>
  </si>
  <si>
    <t>Zásyp za opěrami ŠD 0-32</t>
  </si>
  <si>
    <t>560-19,04-43,012-14=483,948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</si>
  <si>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</si>
  <si>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</si>
  <si>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</si>
  <si>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Ochrana těsnící fólie 140*0,1=14,000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</si>
  <si>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</si>
  <si>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21263</t>
  </si>
  <si>
    <t>TRATIVODY KOMPLET Z TRUB Z PLAST HMOT DN DO 150MM</t>
  </si>
  <si>
    <t>HDPE DN 150</t>
  </si>
  <si>
    <t>2*14=28,000 [A]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</si>
  <si>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</si>
  <si>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22694</t>
  </si>
  <si>
    <t>ZÁPOROVÉ PAŽENÍ Z KOVU DOČASNÉ</t>
  </si>
  <si>
    <t>6*5*2*0,20267=12,160 [A]</t>
  </si>
  <si>
    <t>položka zahrnuje opotřebení ocelových zápor, jejich osazení do připravených vrtů včetně zabetonování konců a obsypu, případně jejich zaberanění a jejich odstranění. Ocelová převázka se započítá do výsledné hmotnosti.</t>
  </si>
  <si>
    <t>22695A</t>
  </si>
  <si>
    <t>VÝDŘEVA ZÁPOROVÉHO PAŽENÍ DOČASNÁ (PLOCHA)</t>
  </si>
  <si>
    <t>4*4*2=32,000 [A]</t>
  </si>
  <si>
    <t>položka zahrnuje osazení pažin bez ohledu na druh, jejich opotřebení a jejich odstranění</t>
  </si>
  <si>
    <t>261113</t>
  </si>
  <si>
    <t>VRTY PRO KOTVENÍ A INJEKTÁŽ NA POVRCHU TŘ I D DO 25MM</t>
  </si>
  <si>
    <t>Spřažení základu a zdi s ponechanou kamennou částí, kotvení říms</t>
  </si>
  <si>
    <t>Základový pas 2*14/0,6*0,4=18,667 [A] 
Přibetonávka zdi 2*14*2,8*5*0,4=156,800 [B] 
Kotvení říms 18*2*0,3*2=21,600 [C] 
Celkem: A+B+C=197,067 [D]</t>
  </si>
  <si>
    <t>položka zahrnuje: 
přemístění, montáž a demontáž vrtných souprav 
svislou dopravu zeminy z vrtu 
vodorovnou dopravu zeminy bez uložení na skládku 
případně nutné pažení dočasné (včetně odpažení) i trvalé</t>
  </si>
  <si>
    <t>26115</t>
  </si>
  <si>
    <t>VRTY PRO KOTVENÍ, INJEKTÁŽ A MIKROPILOTY NA POVRCHU TŘ. I D DO 300MM</t>
  </si>
  <si>
    <t>6*5*2=60,000 [A]</t>
  </si>
  <si>
    <t>položka zahrnuje:  
přemístění, montáž a demontáž vrtných souprav  
svislou dopravu zeminy z vrtu  
vodorovnou dopravu zeminy bez uložení na skládku  
případně nutné pažení dočasné (včetně odpažení) i trvalé</t>
  </si>
  <si>
    <t>23</t>
  </si>
  <si>
    <t>272325</t>
  </si>
  <si>
    <t>ZÁKLADY ZE ŽELEZOBETONU DO C30/37</t>
  </si>
  <si>
    <t>Základové psy C30/37-XF2, XA1</t>
  </si>
  <si>
    <t>0,8*0,85*14*2=19,040 [A]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</si>
  <si>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proudů,</t>
  </si>
  <si>
    <t>24</t>
  </si>
  <si>
    <t>272365</t>
  </si>
  <si>
    <t>VÝZTUŽ ZÁKLADŮ Z OCELI 10505, B500B</t>
  </si>
  <si>
    <t>0,8*0,85*14*2*120/1000=2,285 [A]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</si>
  <si>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</si>
  <si>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25</t>
  </si>
  <si>
    <t>285394</t>
  </si>
  <si>
    <t>DODATEČNÉ KOTVENÍ VLEPENÍM BETONÁŘSKÉ VÝZTUŽE D DO 25MM DO VRTŮ</t>
  </si>
  <si>
    <t>Spřažení základů a zdi, kotvení říms</t>
  </si>
  <si>
    <t>Základy 2*14/0,6=46,667 [A] 
Zeď 2*14*2,8*5=392,000 [B] 
Kotvení říms 4*18=72,000 [C] 
Celkem: A+B+C=510,667 [D]</t>
  </si>
  <si>
    <t>Položka zahrnuje: 
dodání výztuže předepsaného profilu a předepsané délky (do 600mm) 
provedení vrtu předepsaného profilu a předepsané délky (do 300mm) 
vsunutí výztuže do vyvrtaného profilu a její zalepení předepsaným pojivem 
případně nutné lešení</t>
  </si>
  <si>
    <t>26</t>
  </si>
  <si>
    <t>28999</t>
  </si>
  <si>
    <t>OPLÁŠTĚNÍ (ZPEVNĚNÍ) Z FÓLIE</t>
  </si>
  <si>
    <t>Těsnící vrstva spádovaná ke drenáži</t>
  </si>
  <si>
    <t>5*14*2=140,000 [A]</t>
  </si>
  <si>
    <t>Položka zahrnuje: 
- dodávku předepsané fólie 
- úpravu, očištění a ochranu podkladu 
- přichycení k podkladu, případně zatížení 
- úpravy spojů a zajištění okrajů 
- úpravy pro odvodnění 
- nutné přesahy 
- mimostaveništní a vnitrostaveništní dopravu</t>
  </si>
  <si>
    <t>27</t>
  </si>
  <si>
    <t>317125</t>
  </si>
  <si>
    <t>ŘÍMSY Z DÍLCŮ ŽELEZOBETONOVÝCH DO C30/37</t>
  </si>
  <si>
    <t>římsy s reliefem a mosazným prvkem</t>
  </si>
  <si>
    <t>0,65*0,12*18*2=2,808 [A]</t>
  </si>
  <si>
    <t>28</t>
  </si>
  <si>
    <t>317325</t>
  </si>
  <si>
    <t>ŘÍMSY ZE ŽELEZOBETONU DO C30/37</t>
  </si>
  <si>
    <t>C30/37-XF4, XD3</t>
  </si>
  <si>
    <t>2*18*3,5*0,16=20,160 [A]</t>
  </si>
  <si>
    <t>položka zahrnuje:  
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</si>
  <si>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29</t>
  </si>
  <si>
    <t>317365</t>
  </si>
  <si>
    <t>VÝZTUŽ ŘÍMS Z OCELI 10505, B500B</t>
  </si>
  <si>
    <t>20,16*120/1000=2,419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</si>
  <si>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výztuže, 
- separaci výztuže, 
- osazení měřících zařízení a úpravy pro ně, 
- osazení měřících skříní nebo míst pro měření bludných proudů.</t>
  </si>
  <si>
    <t>30</t>
  </si>
  <si>
    <t>327215</t>
  </si>
  <si>
    <t>PŘEZDĚNÍ ZDÍ Z KAMENNÉHO ZDIVA</t>
  </si>
  <si>
    <t>položka zahrnuje rozebrání stávajícího zdiva, nezbytnou manipulaci s rozebraným materiálem (nakládání, doprava, složení, očištění, odvoz nepoužitelného materiálu a suti), vyzdění z tohoto materiálu (bez dodávky nového) včetně dodávky předepsaného materiálu pro výplň spar.</t>
  </si>
  <si>
    <t>31</t>
  </si>
  <si>
    <t>333221</t>
  </si>
  <si>
    <t>OBKLAD MOSTNÍCH OPĚR A KŘÍDEL KVÁDROVÝ A ŘÁDKOVÝ</t>
  </si>
  <si>
    <t>jen na příkaz TDI</t>
  </si>
  <si>
    <t>13,74*3,0*0,40*2=32,976 [A]</t>
  </si>
  <si>
    <t>položka zahrnuje dodávku a osazení dvoustranně lícovaného kamene, jeho případné kotvení se všemi souvisejícími materiály a pracemi, dodávku předepsané malty, spárování.</t>
  </si>
  <si>
    <t>32</t>
  </si>
  <si>
    <t>333325</t>
  </si>
  <si>
    <t>MOSTNÍ OPĚRY A KŘÍDLA ZE ŽELEZOVÉHO BETONU DO C30/37</t>
  </si>
  <si>
    <t>Zesílení za nábřežními zdmi C30/37-xf2, XA1</t>
  </si>
  <si>
    <t>Za nábřežní zdí 2*14*2,8*0,55=43,120 [A]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</si>
  <si>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</si>
  <si>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33</t>
  </si>
  <si>
    <t>333365</t>
  </si>
  <si>
    <t>VÝZTUŽ MOSTNÍCH OPĚR A KŘÍDEL Z OCELI 10505, B500B</t>
  </si>
  <si>
    <t>předpoklad 120kg/m3</t>
  </si>
  <si>
    <t>43,12*120/1000=5,174 [A]</t>
  </si>
  <si>
    <t>34</t>
  </si>
  <si>
    <t>33811</t>
  </si>
  <si>
    <t>SLOUPKY OHRADNÍ A PLOTOVÉ Z DÍLCŮ BETON</t>
  </si>
  <si>
    <t>architektonicky pojaté betonové zídky ukončující zábradlí</t>
  </si>
  <si>
    <t>4*0,85*0,85*1,325=3,829 [A]</t>
  </si>
  <si>
    <t>- dodání dílce požadovaného tvaru a vlastností, jeho skladování, doprava a osazení do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prefabrik. dílci (úprava pohledových ploch, příp. rubových ploch, osazení měřících zařízení, zkoušení a měření dílců a pod.).</t>
  </si>
  <si>
    <t>35</t>
  </si>
  <si>
    <t>417325</t>
  </si>
  <si>
    <t>OK</t>
  </si>
  <si>
    <t>ZTUŽUJÍCÍ PÁSY ZE ŽELEZOBETONU DO C30/37</t>
  </si>
  <si>
    <t>Ztužující práh C30/37-XC4, XF4</t>
  </si>
  <si>
    <t>Viz příloha tvar příčníků 
19,5=19,500 [A]</t>
  </si>
  <si>
    <t>36</t>
  </si>
  <si>
    <t>417365</t>
  </si>
  <si>
    <t>VÝZTUŽ ZTUŽUJÍCÍCH PÁSŮ Z BETONÁŘSKÉ OCELI 10505, B500B</t>
  </si>
  <si>
    <t>Uvažováno 120 kg/m3</t>
  </si>
  <si>
    <t>19,500*120/1000=2,340 [A]</t>
  </si>
  <si>
    <t>37</t>
  </si>
  <si>
    <t>421137</t>
  </si>
  <si>
    <t>MOSTNÍ NOSNÉ DESK KONST Z DÍLCŮ Z PŘEDPJ BET DO C50/60</t>
  </si>
  <si>
    <t>Včetně VTD pro nosníky</t>
  </si>
  <si>
    <t>kubatura převzata z výkresu skladby a tvaru nosníků 
Nosníky N1  2*11=22,000 [A] 
Nosníky N2  5*12=60,000 [B] 
Celkem: A+B=82,000 [C]</t>
  </si>
  <si>
    <t>38</t>
  </si>
  <si>
    <t>421325</t>
  </si>
  <si>
    <t>MOSTNÍ NOSNÉ DESKOVÉ KONSTRUKCE ZE ŽELEZOBETONU C30/37</t>
  </si>
  <si>
    <t>Spřahující deska a příčníky C30/37-XF2, XD1</t>
  </si>
  <si>
    <t>dle přílohy tvar spřahující desky 
69=69,000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</si>
  <si>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</si>
  <si>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39</t>
  </si>
  <si>
    <t>421365</t>
  </si>
  <si>
    <t>VÝZTUŽ MOSTNÍ DESKOVÉ KONSTRUKCE Z OCELI 10505, B500B</t>
  </si>
  <si>
    <t>předpoklad 100 kg/m3</t>
  </si>
  <si>
    <t>69*100/1000=6,900 [A]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</si>
  <si>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74. 
- povrchovou antikorozní úpravu výztuže, 
- separaci výztuže, 
- osazení měřících zařízení a úpravy pro ně, 
- osazení měřících skříní nebo míst pro měření bludných proudů.</t>
  </si>
  <si>
    <t>40</t>
  </si>
  <si>
    <t>42237</t>
  </si>
  <si>
    <t>VÝZTUŽ MOSTNÍ NOSNÉ TRÁMOVÉ KONSTR PŘEDPÍNACÍ</t>
  </si>
  <si>
    <t>Dodatečné předpínání lanovou výrtuží průměru 15,7mm s pevností v tahu 1860MPa</t>
  </si>
  <si>
    <t>viz příloha č. 9 
6,510=6,510 [A]</t>
  </si>
  <si>
    <t>- dodání předpínací výztuže, kotev, spojek a dalšího potřebného materiálu  v požadované kvalitě pro zavedení  předpětí,  včetně  nutného  prodloužení  pro  zakotvení, 
- uložení  v požadovaném  tvaru  a prostoru,  případně protažení výztuže kabelovými kanálky včetně zřízení kabelových  podpor  v dostatečném  množství,  upevnění výztuže s požadovaným zajištěním polohy a krytí betonem, 
- osazení kotev, spojek a dalšího potřebného materiálu, 
- předepnutí výztuže  vč.  veškerého  nutného  předpínacího  zařízení,  i  po  etapách  dle  požadovaného postupu  a  její  ukotvení, vyhotovení všech požadovaných dokladů a protokolů a provedení všech požadovaných kontrol, 
- zřízení  kabelových kanálků, případně kabelových trub, vč. odvzdušňovacích a injektážních trubiček, čištění, utěsnění a injektáž kanálků nebo trub včetně dodání injektážní hmoty dle projektu a obetonování kotev, 
- ochrana výztuže do doby jejího zabetonování, 
 nebo zainjektování, 
- vodivé  propojení  výztuže, která je součástí ochrany konstrukce  proti vlivům bludných proudů, vyvedení do měřících skříní nebo míst., osazení měřících skříní nebo míst pro měření bludných proudů 
- povrchovou antikorozní úpravu výztuže, 
- separaci výztuže,</t>
  </si>
  <si>
    <t>41</t>
  </si>
  <si>
    <t>42860</t>
  </si>
  <si>
    <t>MOSTNÍ LOŽISKA ELASTOMEROVÁ</t>
  </si>
  <si>
    <t>zatížení do 1MN, max posun 21 mm, natočení 10 mrad</t>
  </si>
  <si>
    <t>2*7ks=14,000 [A]</t>
  </si>
  <si>
    <t>- výrobní dokumentaci, jde-li o ložisko individuálně vyráběné 
- dodání kompletních ložisek požadované kvality 
- přípravu, očištění a úpravy úložných ploch 
- osazení ložisek podle předepsaného technologického předpisu bez ohledu na způsob uložení a kotvení 
- uložení do malty jakéhokoliv druhu včetně dodávky této malty 
- uložení na plastické vložky nebo maltu včetně dodávky této vložky nebo malty 
- uložení na vrstvu plastbetonové malty nebo podobné vrstvy jako ochranu proti průchodu bludných proudů 
- vyplnění kotevních otvorů 
- lešení a podpěrné konstrukce 
- tmelení, těsnění a výplně spar 
- nastavení ložisek a odborná prohlídka 
- dočasné zpevnění nebo naopak dočasné uvolnění ložisek 
- opatření ložisek znakem výrobce a typovým číslem 
- úpravy, očištění a ošetření okolí ložisek 
- přiměřeným způsobem je nutné zahrnout ustanovení pro TMCH 94 pro kovové konstrukce.</t>
  </si>
  <si>
    <t>42</t>
  </si>
  <si>
    <t>56216</t>
  </si>
  <si>
    <t>VOZOVKOVÉ VRSTVY Z MATERIÁLŮ STABIL CEMENTEM TL DO 300MM</t>
  </si>
  <si>
    <t>Obnovení vrstvy makadamu tl. 300mm  (6*5+6*5+2,5*2/2)=62,500 [A] 
Písek stabilizovaný cementem 62,5=62,500 [B] 
Celkem: A+B=125,000 [C]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</si>
  <si>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</si>
  <si>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43</t>
  </si>
  <si>
    <t>56332</t>
  </si>
  <si>
    <t>VOZOVKOVÉ VRSTVY ZE ŠTĚRKODRTI TL. DO 100MM</t>
  </si>
  <si>
    <t>Obnovení štěrkové vrstvy tl. 80mm 6*5+6*5+2,5*2/2=62,500 [A] 
Podkladní vrstvy obnovovaných chodníků 4*5*4=80,000 [B] 
Celkem: A+B=142,500 [C]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</si>
  <si>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</si>
  <si>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44</t>
  </si>
  <si>
    <t>57472</t>
  </si>
  <si>
    <t>VOZOVKOVÉ VÝZTUŽNÉ VRSTVY Z TEXTILIE</t>
  </si>
  <si>
    <t>netkaná geotextílie min. 400 g/m2</t>
  </si>
  <si>
    <t>7*18=126,000 [A]</t>
  </si>
  <si>
    <t>- dodání textilie v požadované kvalitě a v množství včetně přesahů (přesahy započteny v jednotkové ceně) 
- očištění podkladu 
- pokládka textilie dle předepsaného technologického předpisu</t>
  </si>
  <si>
    <t>45</t>
  </si>
  <si>
    <t>575A03</t>
  </si>
  <si>
    <t>LITÝ ASFALT MA I (SILNICE, DÁLNICE) 11</t>
  </si>
  <si>
    <t>Obnovení litého asfaltu tl. 50mm (5*6+5*6+2,5*2/2)*0,05=3,125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</si>
  <si>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</si>
  <si>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46</t>
  </si>
  <si>
    <t>575C43</t>
  </si>
  <si>
    <t>LITÝ ASFALT MA IV (OCHRANA MOSTNÍ IZOLACE) 11 TL. 35MM</t>
  </si>
  <si>
    <t>47</t>
  </si>
  <si>
    <t>581234</t>
  </si>
  <si>
    <t>CEMENTOBET KRYT DVOUVRSTVÝ NEVYZTUŽENÝ TŘ III TL DO 150MM</t>
  </si>
  <si>
    <t>CB II C 30/37 CF4 tl. 120mm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</si>
  <si>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úpravu povrchu krytu uvedenou v kapitole 7.10 ČSN 73 6123-1 
- navrtání otvorů a osazení kotev a kluzných trnů v napojovacích spárách 
- nezahrnuje postřiky, nátěry</t>
  </si>
  <si>
    <t>48</t>
  </si>
  <si>
    <t>58221</t>
  </si>
  <si>
    <t>DLÁŽDĚNÉ KRYTY Z DROBNÝCH KOSTEK DO LOŽE Z KAMENIVA</t>
  </si>
  <si>
    <t>5*4=20,000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</si>
  <si>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</si>
  <si>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49</t>
  </si>
  <si>
    <t>58242</t>
  </si>
  <si>
    <t>DLÁŽDĚNÉ KRYTY Z KAMEN DESEK DO LOŽE Z MC</t>
  </si>
  <si>
    <t>Obruba mezi římsou a vozovkou z žulové dlažby š. 0,5m a tl. 0,08m</t>
  </si>
  <si>
    <t>2*18*0,5=18,000 [A]</t>
  </si>
  <si>
    <t>50</t>
  </si>
  <si>
    <t>58251</t>
  </si>
  <si>
    <t>DLÁŽDĚNÉ KRYTY Z BETONOVÝCH DLAŽDIC DO LOŽE Z KAMENIVA</t>
  </si>
  <si>
    <t>Obnovení rozebrané dlažby směrem k hotelu PUPP</t>
  </si>
  <si>
    <t>4*5=20,000 [A]</t>
  </si>
  <si>
    <t>51</t>
  </si>
  <si>
    <t>58910</t>
  </si>
  <si>
    <t>VÝPLŇ SPAR ASFALTEM</t>
  </si>
  <si>
    <t>Začátek a konec řešeného úseku 6+8=14,000 [A]</t>
  </si>
  <si>
    <t>položka zahrnuje: 
- dodávku předepsaného materiálu 
- vyčištění a výplň spar tímto materiálem</t>
  </si>
  <si>
    <t>Úpravy povrchů, podlahy, výplně otvorů</t>
  </si>
  <si>
    <t>52</t>
  </si>
  <si>
    <t>62592</t>
  </si>
  <si>
    <t>ÚPRAVA POVRCHU BETONOVÝCH PLOCH A KONSTRUKCÍ - STRIÁŽ</t>
  </si>
  <si>
    <t>Horní povrch říms</t>
  </si>
  <si>
    <t>2*18*3,5=126,000 [A]</t>
  </si>
  <si>
    <t>položka zahrnuje: 
- provedení předepsané úpravy</t>
  </si>
  <si>
    <t>Přidružená stavební výroba</t>
  </si>
  <si>
    <t>53</t>
  </si>
  <si>
    <t>711111</t>
  </si>
  <si>
    <t>IZOLACE BĚŽNÝCH KONSTRUKCÍ PROTI ZEMNÍ VLHKOSTI ASFALTOVÝMI NÁTĚRY</t>
  </si>
  <si>
    <t>ALP 0,3kg/m2, ALN 0,3kg/m2</t>
  </si>
  <si>
    <t>Penetrace pod pečetící vrstvu 14*18,6+2*1,3*14=296,800 [A] 
Penetrace za opěrou 14*3*2=84,000 [B] 
Asfaltový nátěr 2x za opěrou pod drenáží 2*14*3*2=168,000 [C] 
Celkem: A+B+C=548,800 [D]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</si>
  <si>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</si>
  <si>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54</t>
  </si>
  <si>
    <t>711112</t>
  </si>
  <si>
    <t>IZOLACE BĚŽNÝCH KONSTRUKCÍ PROTI ZEMNÍ VLHKOSTI ASFALTOVÝMI PÁSY</t>
  </si>
  <si>
    <t>Nad drenáží za opěrami 2*14*1,5=42,000 [A]</t>
  </si>
  <si>
    <t>55</t>
  </si>
  <si>
    <t>711442</t>
  </si>
  <si>
    <t>IZOLACE MOSTOVEK CELOPLOŠNÁ ASFALTOVÝMI PÁSY S PEČETÍCÍ VRSTVOU</t>
  </si>
  <si>
    <t>14*18,6=260,400 [A] 
1,3*14*2=36,400 [B] 
Celkem: A+B=296,800 [C]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</si>
  <si>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 
v této položce se vykáže i izolace rámových konstrukcí (mosty, propusty, kolektory)</t>
  </si>
  <si>
    <t>56</t>
  </si>
  <si>
    <t>711519</t>
  </si>
  <si>
    <t>OCHRANA IZOLACE PODZEMNÍCH OBJEKTŮ TEXTILIÍ</t>
  </si>
  <si>
    <t>geotextilie600g/m2</t>
  </si>
  <si>
    <t>Pod drenáží 2*14*1,5=42,000 [A] 
Nad drenáží 2*2*14*1,5=84,000 [B] 
Celkem: A+B=126,000 [C]</t>
  </si>
  <si>
    <t>položka zahrnuje: 
- dodání  předepsaného ochranného materiálu 
- zřízení ochrany izolace</t>
  </si>
  <si>
    <t>57</t>
  </si>
  <si>
    <t>78272</t>
  </si>
  <si>
    <t>OBKLADY STĚN Z PŘÍROD KAMENE TVRDÉHO</t>
  </si>
  <si>
    <t>Obklad líce ztužujícího prahu ze štípaného kamene tl. cca 80mm v duchu zdiva navazujících nábřežních zdí</t>
  </si>
  <si>
    <t>2*14*0,6=16,800 [A]</t>
  </si>
  <si>
    <t>- položky podlah a obkladů zahrnují kompletní podlahy a obklad, včetně úpravy podkladu, spojovací, spárové malty nebo tmely, dilatace, úpravy rohů, koutů, kolem otvorů, okrajů a pod.</t>
  </si>
  <si>
    <t>Potrubí</t>
  </si>
  <si>
    <t>58</t>
  </si>
  <si>
    <t>87427</t>
  </si>
  <si>
    <t>POTRUBÍ Z TRUB PLASTOVÝCH ODPADNÍCH DN DO 100MM</t>
  </si>
  <si>
    <t>prostupy pro odvodňovací trubičky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</si>
  <si>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</si>
  <si>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59</t>
  </si>
  <si>
    <t>897627</t>
  </si>
  <si>
    <t>VPUSŤ ŠTĚRBINOVÝCH ŽLABŮ Z BETON DÍLCŮ SV. ŠÍŘKY DO 500MM</t>
  </si>
  <si>
    <t>asymetrický nerez nástavec štěrbinového žlabu</t>
  </si>
  <si>
    <t>položka zahrnuje dodávku a osazení předepsaného dílce včetně mříže 
nezahrnuje předepsané podkladní konstrukce</t>
  </si>
  <si>
    <t>60</t>
  </si>
  <si>
    <t>9111A3</t>
  </si>
  <si>
    <t>ZÁBRADLÍ SILNIČNÍ S VODOR MADLY - DEMONTÁŽ S PŘESUNEM</t>
  </si>
  <si>
    <t>Zábradlí na nábřežní zdi 4*5=20,000 [A] 
Zábradlí u silnice 10=10,000 [B] 
Celkem: A+B=30,000 [C]</t>
  </si>
  <si>
    <t>položka zahrnuje: 
- demontáž a odstranění zařízení 
- jeho odvoz na předepsané místo</t>
  </si>
  <si>
    <t>61</t>
  </si>
  <si>
    <t>9111B1</t>
  </si>
  <si>
    <t>ZÁBRADLÍ SILNIČNÍ SE SVISLOU VÝPLNÍ - DODÁVKA A MONTÁŽ</t>
  </si>
  <si>
    <t>Nové zábradlí na nábřežních zdech</t>
  </si>
  <si>
    <t>položka zahrnuje: 
- dodání zábradlí včetně předepsané povrchové úpravy 
- osazení sloupků zaberaněním nebo osazením do betonových bloků (včetně betonových bloků a nutných zemních prací) 
- případné bednění ( trubku) betonové patky v gabionové zdi</t>
  </si>
  <si>
    <t>62</t>
  </si>
  <si>
    <t>9112B1</t>
  </si>
  <si>
    <t>ZÁBRADLÍ MOSTNÍ SE SVISLOU VÝPLNÍ - DODÁVKA A MONTÁŽ</t>
  </si>
  <si>
    <t>Kované ocelové zábradlí dle návrhu architekta</t>
  </si>
  <si>
    <t>2*18,6=37,200 [A]</t>
  </si>
  <si>
    <t>položka zahrnuje: 
dodání zábradlí včetně předepsané povrchové úpravy 
kotvení sloupků, t.j. kotevní desky, šrouby z nerez oceli, vrty a zálivku, pokud zadávací dokumentace nestanoví jinak 
případné nivelační hmoty pod kotevní desky</t>
  </si>
  <si>
    <t>63</t>
  </si>
  <si>
    <t>9112B3</t>
  </si>
  <si>
    <t>ZÁBRADLÍ MOSTNÍ SE SVISLOU VÝPLNÍ - DEMONTÁŽ S PŘESUNEM</t>
  </si>
  <si>
    <t>2,8*8=22,400 [A]</t>
  </si>
  <si>
    <t>64</t>
  </si>
  <si>
    <t>914913</t>
  </si>
  <si>
    <t>SLOUPKY A STOJKY DZ Z OCEL TRUBEK ZABETON DEMONTÁŽ</t>
  </si>
  <si>
    <t>dopravní značka</t>
  </si>
  <si>
    <t>65</t>
  </si>
  <si>
    <t>914A21</t>
  </si>
  <si>
    <t>EV ČÍSLO MOSTU OCEL S FÓLIÍ TŘ.1 DODÁVKA A MONTÁŽ</t>
  </si>
  <si>
    <t>66</t>
  </si>
  <si>
    <t>917427</t>
  </si>
  <si>
    <t>CHODNÍKOVÉ OBRUBY Z KAMENNÝCH OBRUBNÍKŮ ŠÍŘ 300MM</t>
  </si>
  <si>
    <t>Doplnění obrub před a za mostem</t>
  </si>
  <si>
    <t>Položka zahrnuje: 
dodání a pokládku kamenných obrubníků o rozměrech předepsaných zadávací dokumentací 
betonové lože i boční betonovou opěrku.</t>
  </si>
  <si>
    <t>67</t>
  </si>
  <si>
    <t>919111</t>
  </si>
  <si>
    <t>ŘEZÁNÍ ASFALTOVÉHO KRYTU VOZOVEK TL DO 50MM</t>
  </si>
  <si>
    <t>Začátek úseku úprav 6=6,000 [A] 
Konec úseku úprav 8=8,000 [B] 
Chodníky 4+4+5=13,000 [C] 
Celkem: A+B+C=27,000 [D]</t>
  </si>
  <si>
    <t>položka zahrnuje řezání vozovkové vrstvy v předepsané tloušťce, včetně spotřeby vody</t>
  </si>
  <si>
    <t>68</t>
  </si>
  <si>
    <t>93513</t>
  </si>
  <si>
    <t>ŠTĚRBINOVÉ ŽLABY Z BET DÍLCŮ ŠÍŘ 500MM VÝŠ 500MM</t>
  </si>
  <si>
    <t>položka zahrnuje: 
- veškerý materiál, výrobky a polotovary, včetně mimostaveništní a vnitrostaveništní dopravy (rovněž přesuny), včetně naložení a složení,případně s uložením. 
- veškeré práce nutné pro zřízení těchto konstrukcí, včetně zemních prací, lože, ukončení, patek, spárování, úpravy vtoku a výtoku. Měří se v [m] délky osy žlabu bez čistících kusů a odtokových vpustí.</t>
  </si>
  <si>
    <t>69</t>
  </si>
  <si>
    <t>93650</t>
  </si>
  <si>
    <t>DROBNÉ DOPLŇK KONSTR KOVOVÉ</t>
  </si>
  <si>
    <t>KG</t>
  </si>
  <si>
    <t>tabule s letopočtem</t>
  </si>
  <si>
    <t>- dílenská dokumentace, včetně technologického předpisu spojování, 
- dodání  materiálu  v požadované kvalitě a výroba konstrukce i dílenská (včetně  pomůcek,  přípravků a prostředků pro výrobu) bez ohledu na náročnost a její hmotnost, dílenská montáž,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jakákoliv doprava a manipulace dílců  a  montážních  sestav,  včetně  dopravy konstrukce z výrobny na stavbu, 
- montáž konstrukce na staveništi, včetně montážních prostředků a pomůcek a zednických výpomocí, 
- montážní dokumentace včetně technologického předpisu montáže, 
- výplň, těsnění a tmelení spar a spojů, 
- čištění konstrukce a odstranění všech vrubů (vrypy, otlačeniny a pod.),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dokladů, 
- zřízení kotevních otvorů nebo jam, nejsou-li částí jiné konstrukce, jejich úpravy, očištění a ošetření, 
- osazení kotvení nebo přímo částí konstrukce do podpůrné konstrukce nebo do zeminy, 
- výplň kotevních otvorů  (příp.  podlití  patních  desek)  maltou,  betonem  nebo  jinou speciální hmotou, vyplnění jam zeminou, 
- ošetření kotevní oblasti proti vzniku trhlin, vlivu povětrnosti a pod., 
- osazení nivelačních značek, včetně jejich zaměření, označení znakem výrobce a vyznačení letopočtu. 
Dokumentace pro zadání stavby může dále předepsat že cena položky ještě obsahuje například: 
- veškeré druhy protikorozní ochrany a nátěry konstrukcí, 
- žárové zinkování ponorem nebo žárové stříkání (metalizace) kovem, 
- zvláštní spojovací prostředky, rozebíratelnost konstrukce, 
- osazení měřících zařízení a úpravy pro ně 
- ochranná opatření před účinky bludných proudů 
- ochranu před přepětím.</t>
  </si>
  <si>
    <t>70</t>
  </si>
  <si>
    <t>936541</t>
  </si>
  <si>
    <t>MOSTNÍ ODVODŇOVACÍ TRUBKA (POVRCHŮ IZOLACE) Z NEREZ OCELI</t>
  </si>
  <si>
    <t>položka zahrnuje: 
- výrobní dokumentaci (včetně technologického předpisu) 
- dodání kompletní odvodňovací soupravy z předepsaného materiálu, včetně všech montážních a přepravních úprav a zařízení 
- dodání spojovacího, kotevního a těsnícího materiálu 
- úprava a příprava úložného prostoru, včetně kotevních prvků, jejich očištění a ošetření 
- zřízení kompletní odvodňovací soupravy, dle příslušného technologického předpisu, včetně všech výškových a směrových úprav 
- zřízení odvodňovací soupravy po etapách, včetně pracovních spar a spojů 
- prodloužení  odpadní trouby pod spodní líc nosné konstr. nebo zaústěním odvodňovače do dalšího odvodňovacího zařízení 
- úprava odvod. soupravy na styku s ostatními konstrukcemi a zařízeními (u obrubníku, podél vozovek, napojení izolací a pod.) 
- ochrana odvodňovací soupravy do doby provedení definitivního stavu, veškeré provizorní úpravy a opatření 
- konečné  úpravy odvodňovací soupravy jako povrchové povlaky, zálivky, které  nejsou součástí jiných konstr., vyčištění, tmelení, těsnění, výplň spar a pod. 
- úprava, očištění a ošetření prostoru kolem odvodňovací soupravy 
- opatření odvodňovače znakem výrobce a typovým číslem 
- provedení odborné prohlídky, je-li požadována</t>
  </si>
  <si>
    <t>71</t>
  </si>
  <si>
    <t>966118</t>
  </si>
  <si>
    <t>BOURÁNÍ KONSTRUKCÍ Z BETON DÍLCŮ S ODVOZEM DO 20KM</t>
  </si>
  <si>
    <t>ŽB nosníky KA-61</t>
  </si>
  <si>
    <t>11*18,275*0,85*0,98=167,454 [A]</t>
  </si>
  <si>
    <t>72</t>
  </si>
  <si>
    <t>96613A</t>
  </si>
  <si>
    <t>BOURÁNÍ KONSTRUKCÍ Z KAMENE NA MC - BEZ DOPRAVY</t>
  </si>
  <si>
    <t>Rozebrání části nábřežní zdi pro opětovné použití</t>
  </si>
  <si>
    <t>0,6*0,5*14*2=8,400 [A]</t>
  </si>
  <si>
    <t>položka zahrnuje: 
- rozbourání konstrukce bez ohledu na použitou technologii 
- veškeré pomocné konstrukce (lešení a pod.) 
- veškerou manipulaci s vybouranou sutí a hmotami, kromě vodorovné dopravy,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</si>
  <si>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73</t>
  </si>
  <si>
    <t>966158</t>
  </si>
  <si>
    <t>BOURÁNÍ KONSTRUKCÍ Z PROST BETONU S ODVOZEM DO 20KM</t>
  </si>
  <si>
    <t>Přibetonávka za nábřežní zdí</t>
  </si>
  <si>
    <t>Přibetonávka nábřežní zdi 2*3,6*0,5*12,42=44,712 [A]</t>
  </si>
  <si>
    <t>74</t>
  </si>
  <si>
    <t>966168</t>
  </si>
  <si>
    <t>BOURÁNÍ KONSTRUKCÍ ZE ŽELEZOBETONU S ODVOZEM DO 20KM</t>
  </si>
  <si>
    <t>Mostní římsy 18,3*(0,305*(0,8+1))=10,047 [A] 
Zábradlí 1,4*0,265*1,065*5*2=3,951 [B] 
ŽB práh 0,6*1*12,42*2=14,904 [C] 
Krycí deska 1*18,3*0,05*2=1,830 [D] 
Celkem: A+B+C+D=30,732 [E]</t>
  </si>
  <si>
    <t>75</t>
  </si>
  <si>
    <t>96786</t>
  </si>
  <si>
    <t>VYBOURÁNÍ MOST LOŽISEK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</si>
  <si>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</si>
  <si>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76</t>
  </si>
  <si>
    <t>969334</t>
  </si>
  <si>
    <t>VYBOURÁNÍ POTRUBÍ DN DO 200MM PLYNOVÝCH</t>
  </si>
  <si>
    <t>Odstranění nefunkčního horkovodu</t>
  </si>
  <si>
    <t>2*26,8=53,600 [A]</t>
  </si>
  <si>
    <t>77</t>
  </si>
  <si>
    <t>97816</t>
  </si>
  <si>
    <t>ODSEKÁNÍ VRSTVY VYROVNÁVACÍHO BETONU NA MOSTECH</t>
  </si>
  <si>
    <t>6*18,3*0,1=10,980 [A]</t>
  </si>
  <si>
    <t>78</t>
  </si>
  <si>
    <t>97817</t>
  </si>
  <si>
    <t>ODSTRANĚNÍ MOSTNÍ IZOLACE</t>
  </si>
  <si>
    <t>Mostovka 13,02*18,3=238,266 [A] 
Nábřežní zdi 12,42*3*2=74,520 [B] 
Celkem: A+B=312,786 [C]</t>
  </si>
  <si>
    <t>SO 341</t>
  </si>
  <si>
    <t>Úprava vodovodu VodaKva, a.s. - stavební část</t>
  </si>
  <si>
    <t>014102</t>
  </si>
  <si>
    <t>POPLATKY ZA SKLÁDKU</t>
  </si>
  <si>
    <t>beton a železový beton z pol. 966158 a 966168</t>
  </si>
  <si>
    <t>4,908*2,3+20,78*2,50=63,238 [A]</t>
  </si>
  <si>
    <t>386325</t>
  </si>
  <si>
    <t>KOMPLETNÍ KONSTRUKCE JÍMEK ZE ŽELEZOBETONU C30/37</t>
  </si>
  <si>
    <t>šachta pravý břeh: 
3,75*3,50*0,25+3,75*3,50*0,35+3,50*2,00*2*0,25+3,75*2,0*2*0,25+0,25*0,50*(0,9+0,6)*2=15,500 [A] 
šachta levý břeh 
3,50*4,00*0,25*2+3,50*2,00*2*0,25+4,00*2,00*2*0,25+0,25*0,50*(0,9+0,6)*2=14,875 [B] 
Celkem: A+B=30,375 [C]</t>
  </si>
  <si>
    <t>386365</t>
  </si>
  <si>
    <t>VÝZTUŽ KOMPLETNÍCH KONSTRUKCÍ JÍMEK Z OCELI 10505, B500B</t>
  </si>
  <si>
    <t>předpoklad 150kg/m3</t>
  </si>
  <si>
    <t>dle pol. 386325: 30,375*0,150=4,556 [A]</t>
  </si>
  <si>
    <t>451313</t>
  </si>
  <si>
    <t>PODKLADNÍ A VÝPLŇOVÉ VRSTVY Z PROSTÉHO BETONU C16/20</t>
  </si>
  <si>
    <t>PODKLADNÍ BETON TL. 20cm 
(3,90*4,40+3,90*4,15)*0,20=6,669 [A]</t>
  </si>
  <si>
    <t>3,50*2,50*2+4,00*2,50*2+3,50*4,00=51,500 [A] 
3,75*2,50*2+3,75*2,50*2+3,75*3,50=50,625 [B] 
Celkem: A+B=102,125 [C]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</si>
  <si>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</si>
  <si>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85846</t>
  </si>
  <si>
    <t>NASUNUTÍ LITIN TRUB DN DO 400MM DO CHRÁNIČKY</t>
  </si>
  <si>
    <t>položka zahrnuje: 
pojízdná sedla (objímky) 
případně předepsané utěsnění konců chráničky 
nezahrnuje dodávku potrubí</t>
  </si>
  <si>
    <t>86646</t>
  </si>
  <si>
    <t>CHRÁNIČKY Z TRUB OCELOVÝCH DN DO 400MM</t>
  </si>
  <si>
    <t>1,50*2*2=6,000 [A]</t>
  </si>
  <si>
    <t>položky pro zhotovení potrubí platí bez ohledu na sklon.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 
- opláštění dle dokumentace a nutné opravy opláštění při jeho poškození</t>
  </si>
  <si>
    <t>87433</t>
  </si>
  <si>
    <t>POTRUBÍ Z TRUB PLASTOVÝCH ODPADNÍCH DN DO 150MM</t>
  </si>
  <si>
    <t>Odvodnění pravobřežní šachty</t>
  </si>
  <si>
    <t>89911G</t>
  </si>
  <si>
    <t>LITINOVÝ POKLOP D400</t>
  </si>
  <si>
    <t>litinový poklop s rámem, s těsněním, uzamykatelný 600x900 D400</t>
  </si>
  <si>
    <t>Položka zahrnuje dodávku a osazení předepsané mříže včetně rámu</t>
  </si>
  <si>
    <t>89915</t>
  </si>
  <si>
    <t>STUPADLA (A POD)</t>
  </si>
  <si>
    <t>- Položka zahrnuje veškerý materiál, výrobky a polotovary, včetně mimostaveništní a vnitrostaveništní dopravy (rovněž přesuny), včetně naložení a složení,případně s uložením.</t>
  </si>
  <si>
    <t>931234</t>
  </si>
  <si>
    <t>VLOŽKA DILAT SPAR Z PRYŽ PÁSŮ ŠÍŘ DO 200MM PROFIL TL DO 12MM</t>
  </si>
  <si>
    <t>3,14*0,40*6=7,536 [A]</t>
  </si>
  <si>
    <t>položka zahrnuje dodávku a osazení předepsaného materiálu, očištění ploch spáry před úpravou, očištění okolí spáry po úpravě</t>
  </si>
  <si>
    <t>931336</t>
  </si>
  <si>
    <t>TĚSNĚNÍ DILATAČNÍCH SPAR POLYURETANOVÝM TMELEM PRŮŘEZU DO 800MM2</t>
  </si>
  <si>
    <t>položka zahrnuje dodávku a osazení předepsaného materiálu, očištění ploch spáry před úpravou, očištění okolí spáry po úpravě  
nezahrnuje těsnící profil</t>
  </si>
  <si>
    <t>93135</t>
  </si>
  <si>
    <t>TĚSNĚNÍ DILATAČ SPAR PRYŽ PÁSKOU NEBO KRUH PROFILEM</t>
  </si>
  <si>
    <t>vodovodní sedla á 2,0m 
celkem 18ks</t>
  </si>
  <si>
    <t>hmotnost 1ks = 50kg 
50*18=900,000 [A]</t>
  </si>
  <si>
    <t>- dílenská dokumentace, včetně technologického předpisu spojování, 
- dodání  materiálu  v požadované kvalitě a výroba konstrukce i dílenská (včetně  pomůcek,  přípravků a prostředků pro výrobu) bez ohledu na náročnost a její hmotnost, dílenská montáž,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jakákoliv doprava a manipulace dílců  a  montážních  sestav,  včetně  dopravy konstrukce z výrobny na stavbu, 
- montáž konstrukce na staveništi, včetně montážních prostředků a pomůcek a zednických výpomocí, 
- montážní dokumentace včetně technologického předpisu montáže, 
- výplň, těsnění a tmelení spar a spojů, 
- čištění konstrukce a odstranění všech vrubů (vrypy, otlačeniny a pod.),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dokladů, 
- zřízení kotevních otvorů nebo jam, nejsou-li částí jiné konstrukce, jejich úpravy, očištění a ošetření, 
- osazení kotvení nebo přímo částí konstrukce do podpůrné konstrukce nebo do zeminy, 
- výplň kotevních otvorů  (příp.  podlití  patních  desek)  maltou,  betonem  nebo  jinou speciální hmotou, vyplnění jam zeminou, 
- ošetření kotevní oblasti proti vzniku trhlin, vlivu povětrnosti a pod., 
- osazení nivelačních značek, včetně jejich zaměření, označení znakem výrobce a vyznačení letopočtu. 
- veškeré druhy protikorozní ochrany a nátěry konstrukcí, 
- žárové zinkování ponorem nebo žárové stříkání (metalizace) kovem, 
- zvláštní spojovací prostředky, rozebíratelnost konstrukce,</t>
  </si>
  <si>
    <t>PODKLADNÍ BETON TL. 20cm 
pod šachtou na pravém břehu 
11.74*0,2=2,348 [C] 
pod šachtou na levém břehu (m2) 
12,8*0,2=2,560 [B] 
Celkem: C+B=4,908 [D]</t>
  </si>
  <si>
    <t>(3,77*2,67*2+2,17*1,81*2+3,77*1,81*2)*0,25+0,25*0,35*2,17=10,599 [A] 
(3,35*2,73*2+2,23*2,01*2+3,35*2,01*2)*0,25=10,181 [B] 
Celkem: A+B=20,780 [C]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</si>
  <si>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</si>
  <si>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966891</t>
  </si>
  <si>
    <t>ODSTRANĚNÍ ŠOUPAT</t>
  </si>
  <si>
    <t>položka zahrnuje: 
- kompletní bourací práce včetně nezbytného rozsahu zemních prací, 
- veškerou manipulaci s vybouranou sutí a hmotami včetně uložení na skládku, 
- veškeré další práce plynoucí z technologického předpisu a z platných předpisů,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</si>
  <si>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969134</t>
  </si>
  <si>
    <t>VYBOURÁNÍ POTRUBÍ DN DO 200MM VODOVODNÍCH</t>
  </si>
  <si>
    <t>2*25,0=50,000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</si>
</sst>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8575"/>
          <a:ext cx="1343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workbookViewId="0" topLeftCell="A1"/>
  </sheetViews>
  <sheetFormatPr defaultColWidth="9.14285714285714" defaultRowHeight="12.75" customHeight="1"/>
  <cols>
    <col min="1" max="1" width="25.7142857142857" customWidth="1"/>
    <col min="2" max="2" width="66.7142857142857" customWidth="1"/>
    <col min="3" max="5" width="20.7142857142857" customWidth="1"/>
  </cols>
  <sheetData>
    <row r="1" spans="1:5" ht="12.75" customHeight="1">
      <c r="A1" s="1"/>
      <c s="1" t="s">
        <v>0</v>
      </c>
      <c s="1"/>
      <c s="1"/>
      <c s="1"/>
    </row>
    <row r="2" spans="1:5" ht="12.75" customHeight="1">
      <c r="A2" s="1"/>
      <c s="2" t="s">
        <v>1</v>
      </c>
      <c s="1"/>
      <c s="1"/>
      <c s="1"/>
    </row>
    <row r="3" spans="1:5" ht="20" customHeight="1">
      <c r="A3" s="1"/>
      <c s="1"/>
      <c s="1"/>
      <c s="1"/>
      <c s="1"/>
    </row>
    <row r="4" spans="1:5" ht="20" customHeight="1">
      <c r="A4" s="1"/>
      <c s="3" t="s">
        <v>2</v>
      </c>
      <c s="1"/>
      <c s="1"/>
      <c s="1"/>
    </row>
    <row r="5" spans="1:5" ht="12.75" customHeight="1">
      <c r="A5" s="1"/>
      <c s="1" t="s">
        <v>3</v>
      </c>
      <c s="1"/>
      <c s="1"/>
      <c s="1"/>
    </row>
    <row r="6" spans="1:5" ht="12.75" customHeight="1">
      <c r="A6" s="1"/>
      <c s="4" t="s">
        <v>4</v>
      </c>
      <c s="7">
        <f>SUM(C10:C14)</f>
      </c>
      <c s="1"/>
      <c s="1"/>
    </row>
    <row r="7" spans="1:5" ht="12.75" customHeight="1">
      <c r="A7" s="1"/>
      <c s="4" t="s">
        <v>5</v>
      </c>
      <c s="7">
        <f>SUM(E10:E14)</f>
      </c>
      <c s="1"/>
      <c s="1"/>
    </row>
    <row r="8" spans="1:5" ht="12.75" customHeight="1">
      <c r="A8" s="6"/>
      <c s="6"/>
      <c s="6"/>
      <c s="6"/>
      <c s="6"/>
    </row>
    <row r="9" spans="1:5" ht="12.75" customHeight="1">
      <c r="A9" s="5" t="s">
        <v>6</v>
      </c>
      <c s="5" t="s">
        <v>7</v>
      </c>
      <c s="5" t="s">
        <v>8</v>
      </c>
      <c s="5" t="s">
        <v>9</v>
      </c>
      <c s="5" t="s">
        <v>10</v>
      </c>
    </row>
    <row r="10" spans="1:5" ht="12.75" customHeight="1">
      <c r="A10" s="20" t="s">
        <v>24</v>
      </c>
      <c s="20" t="s">
        <v>25</v>
      </c>
      <c s="21">
        <f>'SO 010'!I3</f>
      </c>
      <c s="21">
        <f>'SO 010'!O2</f>
      </c>
      <c s="21">
        <f>C10+D10</f>
      </c>
    </row>
    <row r="11" spans="1:5" ht="12.75" customHeight="1">
      <c r="A11" s="40" t="s">
        <v>125</v>
      </c>
      <c s="40" t="s">
        <v>126</v>
      </c>
      <c s="41">
        <f>'SO 181_SO 181 kom'!I3</f>
      </c>
      <c s="41">
        <f>'SO 181_SO 181 kom'!O2</f>
      </c>
      <c s="41">
        <f>C11+D11</f>
      </c>
    </row>
    <row r="12" spans="1:5" ht="12.75" customHeight="1">
      <c r="A12" s="40" t="s">
        <v>220</v>
      </c>
      <c s="40" t="s">
        <v>221</v>
      </c>
      <c s="41">
        <f>'SO 181_SO 181 most'!I3</f>
      </c>
      <c s="41">
        <f>'SO 181_SO 181 most'!O2</f>
      </c>
      <c s="41">
        <f>C12+D12</f>
      </c>
    </row>
    <row r="13" spans="1:5" ht="12.75" customHeight="1">
      <c r="A13" s="20" t="s">
        <v>272</v>
      </c>
      <c s="20" t="s">
        <v>273</v>
      </c>
      <c s="21">
        <f>'SO 201'!I3</f>
      </c>
      <c s="21">
        <f>'SO 201'!O2</f>
      </c>
      <c s="21">
        <f>C13+D13</f>
      </c>
    </row>
    <row r="14" spans="1:5" ht="12.75" customHeight="1">
      <c r="A14" s="20" t="s">
        <v>647</v>
      </c>
      <c s="20" t="s">
        <v>648</v>
      </c>
      <c s="21">
        <f>'SO 341'!I3</f>
      </c>
      <c s="21">
        <f>'SO 341'!O2</f>
      </c>
      <c s="21">
        <f>C14+D14</f>
      </c>
    </row>
  </sheetData>
  <sheetProtection password="D320"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r="P1" t="s">
        <v>22</v>
      </c>
    </row>
    <row r="2" spans="2:16" ht="25" customHeight="1">
      <c r="B2" s="1"/>
      <c s="1"/>
      <c s="1"/>
      <c s="2" t="s">
        <v>13</v>
      </c>
      <c s="1"/>
      <c s="1"/>
      <c s="6"/>
      <c s="6"/>
      <c r="O2">
        <f>0+O8</f>
      </c>
      <c t="s">
        <v>22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24</v>
      </c>
      <c s="39">
        <f>0+I8</f>
      </c>
      <c r="O3" t="s">
        <v>19</v>
      </c>
      <c t="s">
        <v>23</v>
      </c>
    </row>
    <row r="4" spans="1:16" ht="15" customHeight="1">
      <c r="A4" t="s">
        <v>17</v>
      </c>
      <c s="16" t="s">
        <v>18</v>
      </c>
      <c s="17" t="s">
        <v>24</v>
      </c>
      <c s="6"/>
      <c s="18" t="s">
        <v>25</v>
      </c>
      <c s="6"/>
      <c s="6"/>
      <c s="19"/>
      <c s="19"/>
      <c r="O4" t="s">
        <v>20</v>
      </c>
      <c t="s">
        <v>23</v>
      </c>
    </row>
    <row r="5" spans="1:16" ht="12.75" customHeight="1">
      <c r="A5" s="15" t="s">
        <v>26</v>
      </c>
      <c s="15" t="s">
        <v>28</v>
      </c>
      <c s="15" t="s">
        <v>30</v>
      </c>
      <c s="15" t="s">
        <v>31</v>
      </c>
      <c s="15" t="s">
        <v>32</v>
      </c>
      <c s="15" t="s">
        <v>34</v>
      </c>
      <c s="15" t="s">
        <v>36</v>
      </c>
      <c s="15" t="s">
        <v>38</v>
      </c>
      <c s="15"/>
      <c r="O5" t="s">
        <v>21</v>
      </c>
      <c t="s">
        <v>23</v>
      </c>
    </row>
    <row r="6" spans="1:9" ht="12.75" customHeight="1">
      <c r="A6" s="15"/>
      <c s="15"/>
      <c s="15"/>
      <c s="15"/>
      <c s="15"/>
      <c s="15"/>
      <c s="15"/>
      <c s="15" t="s">
        <v>39</v>
      </c>
      <c s="15" t="s">
        <v>41</v>
      </c>
    </row>
    <row r="7" spans="1:9" ht="12.75" customHeight="1">
      <c r="A7" s="15" t="s">
        <v>27</v>
      </c>
      <c s="15" t="s">
        <v>29</v>
      </c>
      <c s="15" t="s">
        <v>23</v>
      </c>
      <c s="15" t="s">
        <v>22</v>
      </c>
      <c s="15" t="s">
        <v>33</v>
      </c>
      <c s="15" t="s">
        <v>35</v>
      </c>
      <c s="15" t="s">
        <v>37</v>
      </c>
      <c s="15" t="s">
        <v>40</v>
      </c>
      <c s="15" t="s">
        <v>42</v>
      </c>
    </row>
    <row r="8" spans="1:18" ht="12.75" customHeight="1">
      <c r="A8" s="19" t="s">
        <v>43</v>
      </c>
      <c s="19"/>
      <c s="26" t="s">
        <v>27</v>
      </c>
      <c s="19"/>
      <c s="27" t="s">
        <v>44</v>
      </c>
      <c s="19"/>
      <c s="19"/>
      <c s="19"/>
      <c s="28">
        <f>0+Q8</f>
      </c>
      <c r="O8">
        <f>0+R8</f>
      </c>
      <c r="Q8">
        <f>0+I9+I13+I17+I21+I25+I29+I33+I37+I41+I45+I49+I53+I57+I61+I65+I69+I73</f>
      </c>
      <c>
        <f>0+O9+O13+O17+O21+O25+O29+O33+O37+O41+O45+O49+O53+O57+O61+O65+O69+O73</f>
      </c>
    </row>
    <row r="9" spans="1:16" ht="12.75">
      <c r="A9" s="25" t="s">
        <v>45</v>
      </c>
      <c s="29" t="s">
        <v>29</v>
      </c>
      <c s="29" t="s">
        <v>46</v>
      </c>
      <c s="25" t="s">
        <v>47</v>
      </c>
      <c s="30" t="s">
        <v>48</v>
      </c>
      <c s="31" t="s">
        <v>49</v>
      </c>
      <c s="32">
        <v>1</v>
      </c>
      <c s="33">
        <v>0</v>
      </c>
      <c s="34">
        <f>ROUND(ROUND(H9,2)*ROUND(G9,3),2)</f>
      </c>
      <c r="O9">
        <f>(I9*21)/100</f>
      </c>
      <c t="s">
        <v>23</v>
      </c>
    </row>
    <row r="10" spans="1:5" ht="12.75">
      <c r="A10" s="35" t="s">
        <v>50</v>
      </c>
      <c r="E10" s="36" t="s">
        <v>51</v>
      </c>
    </row>
    <row r="11" spans="1:5" ht="12.75">
      <c r="A11" s="37" t="s">
        <v>52</v>
      </c>
      <c r="E11" s="38" t="s">
        <v>47</v>
      </c>
    </row>
    <row r="12" spans="1:5" ht="12.75">
      <c r="A12" t="s">
        <v>53</v>
      </c>
      <c r="E12" s="36" t="s">
        <v>54</v>
      </c>
    </row>
    <row r="13" spans="1:16" ht="12.75">
      <c r="A13" s="25" t="s">
        <v>45</v>
      </c>
      <c s="29" t="s">
        <v>23</v>
      </c>
      <c s="29" t="s">
        <v>55</v>
      </c>
      <c s="25" t="s">
        <v>47</v>
      </c>
      <c s="30" t="s">
        <v>56</v>
      </c>
      <c s="31" t="s">
        <v>49</v>
      </c>
      <c s="32">
        <v>1</v>
      </c>
      <c s="33">
        <v>0</v>
      </c>
      <c s="34">
        <f>ROUND(ROUND(H13,2)*ROUND(G13,3),2)</f>
      </c>
      <c r="O13">
        <f>(I13*21)/100</f>
      </c>
      <c t="s">
        <v>23</v>
      </c>
    </row>
    <row r="14" spans="1:5" ht="12.75">
      <c r="A14" s="35" t="s">
        <v>50</v>
      </c>
      <c r="E14" s="36" t="s">
        <v>57</v>
      </c>
    </row>
    <row r="15" spans="1:5" ht="12.75">
      <c r="A15" s="37" t="s">
        <v>52</v>
      </c>
      <c r="E15" s="38" t="s">
        <v>47</v>
      </c>
    </row>
    <row r="16" spans="1:5" ht="12.75">
      <c r="A16" t="s">
        <v>53</v>
      </c>
      <c r="E16" s="36" t="s">
        <v>54</v>
      </c>
    </row>
    <row r="17" spans="1:16" ht="12.75">
      <c r="A17" s="25" t="s">
        <v>45</v>
      </c>
      <c s="29" t="s">
        <v>22</v>
      </c>
      <c s="29" t="s">
        <v>58</v>
      </c>
      <c s="25" t="s">
        <v>47</v>
      </c>
      <c s="30" t="s">
        <v>59</v>
      </c>
      <c s="31" t="s">
        <v>49</v>
      </c>
      <c s="32">
        <v>1</v>
      </c>
      <c s="33">
        <v>0</v>
      </c>
      <c s="34">
        <f>ROUND(ROUND(H17,2)*ROUND(G17,3),2)</f>
      </c>
      <c r="O17">
        <f>(I17*21)/100</f>
      </c>
      <c t="s">
        <v>23</v>
      </c>
    </row>
    <row r="18" spans="1:5" ht="25.5">
      <c r="A18" s="35" t="s">
        <v>50</v>
      </c>
      <c r="E18" s="36" t="s">
        <v>60</v>
      </c>
    </row>
    <row r="19" spans="1:5" ht="12.75">
      <c r="A19" s="37" t="s">
        <v>52</v>
      </c>
      <c r="E19" s="38" t="s">
        <v>47</v>
      </c>
    </row>
    <row r="20" spans="1:5" ht="12.75">
      <c r="A20" t="s">
        <v>53</v>
      </c>
      <c r="E20" s="36" t="s">
        <v>61</v>
      </c>
    </row>
    <row r="21" spans="1:16" ht="12.75">
      <c r="A21" s="25" t="s">
        <v>45</v>
      </c>
      <c s="29" t="s">
        <v>33</v>
      </c>
      <c s="29" t="s">
        <v>62</v>
      </c>
      <c s="25" t="s">
        <v>47</v>
      </c>
      <c s="30" t="s">
        <v>63</v>
      </c>
      <c s="31" t="s">
        <v>49</v>
      </c>
      <c s="32">
        <v>4</v>
      </c>
      <c s="33">
        <v>0</v>
      </c>
      <c s="34">
        <f>ROUND(ROUND(H21,2)*ROUND(G21,3),2)</f>
      </c>
      <c r="O21">
        <f>(I21*21)/100</f>
      </c>
      <c t="s">
        <v>23</v>
      </c>
    </row>
    <row r="22" spans="1:5" ht="76.5">
      <c r="A22" s="35" t="s">
        <v>50</v>
      </c>
      <c r="E22" s="36" t="s">
        <v>64</v>
      </c>
    </row>
    <row r="23" spans="1:5" ht="12.75">
      <c r="A23" s="37" t="s">
        <v>52</v>
      </c>
      <c r="E23" s="38" t="s">
        <v>47</v>
      </c>
    </row>
    <row r="24" spans="1:5" ht="12.75">
      <c r="A24" t="s">
        <v>53</v>
      </c>
      <c r="E24" s="36" t="s">
        <v>61</v>
      </c>
    </row>
    <row r="25" spans="1:16" ht="12.75">
      <c r="A25" s="25" t="s">
        <v>45</v>
      </c>
      <c s="29" t="s">
        <v>35</v>
      </c>
      <c s="29" t="s">
        <v>65</v>
      </c>
      <c s="25" t="s">
        <v>47</v>
      </c>
      <c s="30" t="s">
        <v>66</v>
      </c>
      <c s="31" t="s">
        <v>49</v>
      </c>
      <c s="32">
        <v>1</v>
      </c>
      <c s="33">
        <v>0</v>
      </c>
      <c s="34">
        <f>ROUND(ROUND(H25,2)*ROUND(G25,3),2)</f>
      </c>
      <c r="O25">
        <f>(I25*21)/100</f>
      </c>
      <c t="s">
        <v>23</v>
      </c>
    </row>
    <row r="26" spans="1:5" ht="25.5">
      <c r="A26" s="35" t="s">
        <v>50</v>
      </c>
      <c r="E26" s="36" t="s">
        <v>67</v>
      </c>
    </row>
    <row r="27" spans="1:5" ht="12.75">
      <c r="A27" s="37" t="s">
        <v>52</v>
      </c>
      <c r="E27" s="38" t="s">
        <v>47</v>
      </c>
    </row>
    <row r="28" spans="1:5" ht="38.25">
      <c r="A28" t="s">
        <v>53</v>
      </c>
      <c r="E28" s="36" t="s">
        <v>68</v>
      </c>
    </row>
    <row r="29" spans="1:16" ht="12.75">
      <c r="A29" s="25" t="s">
        <v>45</v>
      </c>
      <c s="29" t="s">
        <v>37</v>
      </c>
      <c s="29" t="s">
        <v>65</v>
      </c>
      <c s="25" t="s">
        <v>69</v>
      </c>
      <c s="30" t="s">
        <v>66</v>
      </c>
      <c s="31" t="s">
        <v>49</v>
      </c>
      <c s="32">
        <v>1</v>
      </c>
      <c s="33">
        <v>0</v>
      </c>
      <c s="34">
        <f>ROUND(ROUND(H29,2)*ROUND(G29,3),2)</f>
      </c>
      <c r="O29">
        <f>(I29*21)/100</f>
      </c>
      <c t="s">
        <v>23</v>
      </c>
    </row>
    <row r="30" spans="1:5" ht="25.5">
      <c r="A30" s="35" t="s">
        <v>50</v>
      </c>
      <c r="E30" s="36" t="s">
        <v>70</v>
      </c>
    </row>
    <row r="31" spans="1:5" ht="12.75">
      <c r="A31" s="37" t="s">
        <v>52</v>
      </c>
      <c r="E31" s="38" t="s">
        <v>47</v>
      </c>
    </row>
    <row r="32" spans="1:5" ht="38.25">
      <c r="A32" t="s">
        <v>53</v>
      </c>
      <c r="E32" s="36" t="s">
        <v>68</v>
      </c>
    </row>
    <row r="33" spans="1:16" ht="12.75">
      <c r="A33" s="25" t="s">
        <v>45</v>
      </c>
      <c s="29" t="s">
        <v>71</v>
      </c>
      <c s="29" t="s">
        <v>72</v>
      </c>
      <c s="25" t="s">
        <v>47</v>
      </c>
      <c s="30" t="s">
        <v>73</v>
      </c>
      <c s="31" t="s">
        <v>74</v>
      </c>
      <c s="32">
        <v>1</v>
      </c>
      <c s="33">
        <v>0</v>
      </c>
      <c s="34">
        <f>ROUND(ROUND(H33,2)*ROUND(G33,3),2)</f>
      </c>
      <c r="O33">
        <f>(I33*21)/100</f>
      </c>
      <c t="s">
        <v>23</v>
      </c>
    </row>
    <row r="34" spans="1:5" ht="12.75">
      <c r="A34" s="35" t="s">
        <v>50</v>
      </c>
      <c r="E34" s="36" t="s">
        <v>75</v>
      </c>
    </row>
    <row r="35" spans="1:5" ht="12.75">
      <c r="A35" s="37" t="s">
        <v>52</v>
      </c>
      <c r="E35" s="38" t="s">
        <v>47</v>
      </c>
    </row>
    <row r="36" spans="1:5" ht="12.75">
      <c r="A36" t="s">
        <v>53</v>
      </c>
      <c r="E36" s="36" t="s">
        <v>76</v>
      </c>
    </row>
    <row r="37" spans="1:16" ht="12.75">
      <c r="A37" s="25" t="s">
        <v>45</v>
      </c>
      <c s="29" t="s">
        <v>77</v>
      </c>
      <c s="29" t="s">
        <v>78</v>
      </c>
      <c s="25" t="s">
        <v>79</v>
      </c>
      <c s="30" t="s">
        <v>80</v>
      </c>
      <c s="31" t="s">
        <v>49</v>
      </c>
      <c s="32">
        <v>1</v>
      </c>
      <c s="33">
        <v>0</v>
      </c>
      <c s="34">
        <f>ROUND(ROUND(H37,2)*ROUND(G37,3),2)</f>
      </c>
      <c r="O37">
        <f>(I37*21)/100</f>
      </c>
      <c t="s">
        <v>23</v>
      </c>
    </row>
    <row r="38" spans="1:5" ht="12.75">
      <c r="A38" s="35" t="s">
        <v>50</v>
      </c>
      <c r="E38" s="36" t="s">
        <v>81</v>
      </c>
    </row>
    <row r="39" spans="1:5" ht="12.75">
      <c r="A39" s="37" t="s">
        <v>52</v>
      </c>
      <c r="E39" s="38" t="s">
        <v>47</v>
      </c>
    </row>
    <row r="40" spans="1:5" ht="12.75">
      <c r="A40" t="s">
        <v>53</v>
      </c>
      <c r="E40" s="36" t="s">
        <v>76</v>
      </c>
    </row>
    <row r="41" spans="1:16" ht="12.75">
      <c r="A41" s="25" t="s">
        <v>45</v>
      </c>
      <c s="29" t="s">
        <v>40</v>
      </c>
      <c s="29" t="s">
        <v>78</v>
      </c>
      <c s="25" t="s">
        <v>69</v>
      </c>
      <c s="30" t="s">
        <v>80</v>
      </c>
      <c s="31" t="s">
        <v>49</v>
      </c>
      <c s="32">
        <v>1</v>
      </c>
      <c s="33">
        <v>0</v>
      </c>
      <c s="34">
        <f>ROUND(ROUND(H41,2)*ROUND(G41,3),2)</f>
      </c>
      <c r="O41">
        <f>(I41*21)/100</f>
      </c>
      <c t="s">
        <v>23</v>
      </c>
    </row>
    <row r="42" spans="1:5" ht="12.75">
      <c r="A42" s="35" t="s">
        <v>50</v>
      </c>
      <c r="E42" s="36" t="s">
        <v>82</v>
      </c>
    </row>
    <row r="43" spans="1:5" ht="12.75">
      <c r="A43" s="37" t="s">
        <v>52</v>
      </c>
      <c r="E43" s="38" t="s">
        <v>47</v>
      </c>
    </row>
    <row r="44" spans="1:5" ht="12.75">
      <c r="A44" t="s">
        <v>53</v>
      </c>
      <c r="E44" s="36" t="s">
        <v>76</v>
      </c>
    </row>
    <row r="45" spans="1:16" ht="12.75">
      <c r="A45" s="25" t="s">
        <v>45</v>
      </c>
      <c s="29" t="s">
        <v>42</v>
      </c>
      <c s="29" t="s">
        <v>83</v>
      </c>
      <c s="25" t="s">
        <v>47</v>
      </c>
      <c s="30" t="s">
        <v>84</v>
      </c>
      <c s="31" t="s">
        <v>85</v>
      </c>
      <c s="32">
        <v>1</v>
      </c>
      <c s="33">
        <v>0</v>
      </c>
      <c s="34">
        <f>ROUND(ROUND(H45,2)*ROUND(G45,3),2)</f>
      </c>
      <c r="O45">
        <f>(I45*21)/100</f>
      </c>
      <c t="s">
        <v>23</v>
      </c>
    </row>
    <row r="46" spans="1:5" ht="12.75">
      <c r="A46" s="35" t="s">
        <v>50</v>
      </c>
      <c r="E46" s="36" t="s">
        <v>86</v>
      </c>
    </row>
    <row r="47" spans="1:5" ht="12.75">
      <c r="A47" s="37" t="s">
        <v>52</v>
      </c>
      <c r="E47" s="38" t="s">
        <v>47</v>
      </c>
    </row>
    <row r="48" spans="1:5" ht="12.75">
      <c r="A48" t="s">
        <v>53</v>
      </c>
      <c r="E48" s="36" t="s">
        <v>76</v>
      </c>
    </row>
    <row r="49" spans="1:16" ht="12.75">
      <c r="A49" s="25" t="s">
        <v>45</v>
      </c>
      <c s="29" t="s">
        <v>87</v>
      </c>
      <c s="29" t="s">
        <v>88</v>
      </c>
      <c s="25" t="s">
        <v>47</v>
      </c>
      <c s="30" t="s">
        <v>89</v>
      </c>
      <c s="31" t="s">
        <v>49</v>
      </c>
      <c s="32">
        <v>1</v>
      </c>
      <c s="33">
        <v>0</v>
      </c>
      <c s="34">
        <f>ROUND(ROUND(H49,2)*ROUND(G49,3),2)</f>
      </c>
      <c r="O49">
        <f>(I49*21)/100</f>
      </c>
      <c t="s">
        <v>23</v>
      </c>
    </row>
    <row r="50" spans="1:5" ht="12.75">
      <c r="A50" s="35" t="s">
        <v>50</v>
      </c>
      <c r="E50" s="36" t="s">
        <v>90</v>
      </c>
    </row>
    <row r="51" spans="1:5" ht="12.75">
      <c r="A51" s="37" t="s">
        <v>52</v>
      </c>
      <c r="E51" s="38" t="s">
        <v>47</v>
      </c>
    </row>
    <row r="52" spans="1:5" ht="12.75">
      <c r="A52" t="s">
        <v>53</v>
      </c>
      <c r="E52" s="36" t="s">
        <v>76</v>
      </c>
    </row>
    <row r="53" spans="1:16" ht="12.75">
      <c r="A53" s="25" t="s">
        <v>45</v>
      </c>
      <c s="29" t="s">
        <v>91</v>
      </c>
      <c s="29" t="s">
        <v>92</v>
      </c>
      <c s="25" t="s">
        <v>47</v>
      </c>
      <c s="30" t="s">
        <v>93</v>
      </c>
      <c s="31" t="s">
        <v>49</v>
      </c>
      <c s="32">
        <v>1</v>
      </c>
      <c s="33">
        <v>0</v>
      </c>
      <c s="34">
        <f>ROUND(ROUND(H53,2)*ROUND(G53,3),2)</f>
      </c>
      <c r="O53">
        <f>(I53*21)/100</f>
      </c>
      <c t="s">
        <v>23</v>
      </c>
    </row>
    <row r="54" spans="1:5" ht="12.75">
      <c r="A54" s="35" t="s">
        <v>50</v>
      </c>
      <c r="E54" s="36" t="s">
        <v>94</v>
      </c>
    </row>
    <row r="55" spans="1:5" ht="12.75">
      <c r="A55" s="37" t="s">
        <v>52</v>
      </c>
      <c r="E55" s="38" t="s">
        <v>47</v>
      </c>
    </row>
    <row r="56" spans="1:5" ht="12.75">
      <c r="A56" t="s">
        <v>53</v>
      </c>
      <c r="E56" s="36" t="s">
        <v>76</v>
      </c>
    </row>
    <row r="57" spans="1:16" ht="12.75">
      <c r="A57" s="25" t="s">
        <v>45</v>
      </c>
      <c s="29" t="s">
        <v>95</v>
      </c>
      <c s="29" t="s">
        <v>96</v>
      </c>
      <c s="25" t="s">
        <v>47</v>
      </c>
      <c s="30" t="s">
        <v>97</v>
      </c>
      <c s="31" t="s">
        <v>49</v>
      </c>
      <c s="32">
        <v>1</v>
      </c>
      <c s="33">
        <v>0</v>
      </c>
      <c s="34">
        <f>ROUND(ROUND(H57,2)*ROUND(G57,3),2)</f>
      </c>
      <c r="O57">
        <f>(I57*21)/100</f>
      </c>
      <c t="s">
        <v>23</v>
      </c>
    </row>
    <row r="58" spans="1:5" ht="12.75">
      <c r="A58" s="35" t="s">
        <v>50</v>
      </c>
      <c r="E58" s="36" t="s">
        <v>98</v>
      </c>
    </row>
    <row r="59" spans="1:5" ht="12.75">
      <c r="A59" s="37" t="s">
        <v>52</v>
      </c>
      <c r="E59" s="38" t="s">
        <v>47</v>
      </c>
    </row>
    <row r="60" spans="1:5" ht="63.75">
      <c r="A60" t="s">
        <v>53</v>
      </c>
      <c r="E60" s="36" t="s">
        <v>99</v>
      </c>
    </row>
    <row r="61" spans="1:16" ht="12.75">
      <c r="A61" s="25" t="s">
        <v>45</v>
      </c>
      <c s="29" t="s">
        <v>100</v>
      </c>
      <c s="29" t="s">
        <v>101</v>
      </c>
      <c s="25" t="s">
        <v>47</v>
      </c>
      <c s="30" t="s">
        <v>102</v>
      </c>
      <c s="31" t="s">
        <v>85</v>
      </c>
      <c s="32">
        <v>1</v>
      </c>
      <c s="33">
        <v>0</v>
      </c>
      <c s="34">
        <f>ROUND(ROUND(H61,2)*ROUND(G61,3),2)</f>
      </c>
      <c r="O61">
        <f>(I61*21)/100</f>
      </c>
      <c t="s">
        <v>23</v>
      </c>
    </row>
    <row r="62" spans="1:5" ht="12.75">
      <c r="A62" s="35" t="s">
        <v>50</v>
      </c>
      <c r="E62" s="36" t="s">
        <v>103</v>
      </c>
    </row>
    <row r="63" spans="1:5" ht="12.75">
      <c r="A63" s="37" t="s">
        <v>52</v>
      </c>
      <c r="E63" s="38" t="s">
        <v>47</v>
      </c>
    </row>
    <row r="64" spans="1:5" ht="51">
      <c r="A64" t="s">
        <v>53</v>
      </c>
      <c r="E64" s="36" t="s">
        <v>104</v>
      </c>
    </row>
    <row r="65" spans="1:16" ht="12.75">
      <c r="A65" s="25" t="s">
        <v>45</v>
      </c>
      <c s="29" t="s">
        <v>105</v>
      </c>
      <c s="29" t="s">
        <v>106</v>
      </c>
      <c s="25" t="s">
        <v>47</v>
      </c>
      <c s="30" t="s">
        <v>107</v>
      </c>
      <c s="31" t="s">
        <v>108</v>
      </c>
      <c s="32">
        <v>180</v>
      </c>
      <c s="33">
        <v>0</v>
      </c>
      <c s="34">
        <f>ROUND(ROUND(H65,2)*ROUND(G65,3),2)</f>
      </c>
      <c r="O65">
        <f>(I65*21)/100</f>
      </c>
      <c t="s">
        <v>23</v>
      </c>
    </row>
    <row r="66" spans="1:5" ht="12.75">
      <c r="A66" s="35" t="s">
        <v>50</v>
      </c>
      <c r="E66" s="36" t="s">
        <v>109</v>
      </c>
    </row>
    <row r="67" spans="1:5" ht="12.75">
      <c r="A67" s="37" t="s">
        <v>52</v>
      </c>
      <c r="E67" s="38" t="s">
        <v>47</v>
      </c>
    </row>
    <row r="68" spans="1:5" ht="12.75">
      <c r="A68" t="s">
        <v>53</v>
      </c>
      <c r="E68" s="36" t="s">
        <v>110</v>
      </c>
    </row>
    <row r="69" spans="1:16" ht="12.75">
      <c r="A69" s="25" t="s">
        <v>45</v>
      </c>
      <c s="29" t="s">
        <v>111</v>
      </c>
      <c s="29" t="s">
        <v>112</v>
      </c>
      <c s="25" t="s">
        <v>47</v>
      </c>
      <c s="30" t="s">
        <v>113</v>
      </c>
      <c s="31" t="s">
        <v>85</v>
      </c>
      <c s="32">
        <v>1</v>
      </c>
      <c s="33">
        <v>0</v>
      </c>
      <c s="34">
        <f>ROUND(ROUND(H69,2)*ROUND(G69,3),2)</f>
      </c>
      <c r="O69">
        <f>(I69*21)/100</f>
      </c>
      <c t="s">
        <v>23</v>
      </c>
    </row>
    <row r="70" spans="1:5" ht="12.75">
      <c r="A70" s="35" t="s">
        <v>50</v>
      </c>
      <c r="E70" s="36" t="s">
        <v>114</v>
      </c>
    </row>
    <row r="71" spans="1:5" ht="12.75">
      <c r="A71" s="37" t="s">
        <v>52</v>
      </c>
      <c r="E71" s="38" t="s">
        <v>47</v>
      </c>
    </row>
    <row r="72" spans="1:5" ht="89.25">
      <c r="A72" t="s">
        <v>53</v>
      </c>
      <c r="E72" s="36" t="s">
        <v>115</v>
      </c>
    </row>
    <row r="73" spans="1:16" ht="12.75">
      <c r="A73" s="25" t="s">
        <v>45</v>
      </c>
      <c s="29" t="s">
        <v>116</v>
      </c>
      <c s="29" t="s">
        <v>117</v>
      </c>
      <c s="25" t="s">
        <v>47</v>
      </c>
      <c s="30" t="s">
        <v>118</v>
      </c>
      <c s="31" t="s">
        <v>49</v>
      </c>
      <c s="32">
        <v>1</v>
      </c>
      <c s="33">
        <v>0</v>
      </c>
      <c s="34">
        <f>ROUND(ROUND(H73,2)*ROUND(G73,3),2)</f>
      </c>
      <c r="O73">
        <f>(I73*21)/100</f>
      </c>
      <c t="s">
        <v>23</v>
      </c>
    </row>
    <row r="74" spans="1:5" ht="25.5">
      <c r="A74" s="35" t="s">
        <v>50</v>
      </c>
      <c r="E74" s="36" t="s">
        <v>119</v>
      </c>
    </row>
    <row r="75" spans="1:5" ht="12.75">
      <c r="A75" s="37" t="s">
        <v>52</v>
      </c>
      <c r="E75" s="38" t="s">
        <v>47</v>
      </c>
    </row>
    <row r="76" spans="1:5" ht="25.5">
      <c r="A76" t="s">
        <v>53</v>
      </c>
      <c r="E76" s="36" t="s">
        <v>120</v>
      </c>
    </row>
  </sheetData>
  <sheetProtection password="D320"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r="P1" t="s">
        <v>22</v>
      </c>
    </row>
    <row r="2" spans="2:16" ht="25" customHeight="1">
      <c r="B2" s="1"/>
      <c s="1"/>
      <c s="1"/>
      <c s="2" t="s">
        <v>13</v>
      </c>
      <c s="1"/>
      <c s="1"/>
      <c s="6"/>
      <c s="6"/>
      <c r="O2">
        <f>0+O9+O18+O79+O84+O93</f>
      </c>
      <c t="s">
        <v>22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125</v>
      </c>
      <c s="39">
        <f>0+I9+I18+I79+I84+I93</f>
      </c>
      <c r="O3" t="s">
        <v>19</v>
      </c>
      <c t="s">
        <v>23</v>
      </c>
    </row>
    <row r="4" spans="1:16" ht="15" customHeight="1">
      <c r="A4" t="s">
        <v>17</v>
      </c>
      <c s="12" t="s">
        <v>121</v>
      </c>
      <c s="13" t="s">
        <v>122</v>
      </c>
      <c s="1"/>
      <c s="14" t="s">
        <v>123</v>
      </c>
      <c s="1"/>
      <c s="1"/>
      <c s="11"/>
      <c s="11"/>
      <c r="O4" t="s">
        <v>20</v>
      </c>
      <c t="s">
        <v>23</v>
      </c>
    </row>
    <row r="5" spans="1:16" ht="12.75" customHeight="1">
      <c r="A5" t="s">
        <v>124</v>
      </c>
      <c s="16" t="s">
        <v>18</v>
      </c>
      <c s="17" t="s">
        <v>125</v>
      </c>
      <c s="6"/>
      <c s="18" t="s">
        <v>126</v>
      </c>
      <c s="6"/>
      <c s="6"/>
      <c s="6"/>
      <c s="6"/>
      <c r="O5" t="s">
        <v>21</v>
      </c>
      <c t="s">
        <v>23</v>
      </c>
    </row>
    <row r="6" spans="1:9" ht="12.75" customHeight="1">
      <c r="A6" s="15" t="s">
        <v>26</v>
      </c>
      <c s="15" t="s">
        <v>28</v>
      </c>
      <c s="15" t="s">
        <v>30</v>
      </c>
      <c s="15" t="s">
        <v>31</v>
      </c>
      <c s="15" t="s">
        <v>32</v>
      </c>
      <c s="15" t="s">
        <v>34</v>
      </c>
      <c s="15" t="s">
        <v>36</v>
      </c>
      <c s="15" t="s">
        <v>38</v>
      </c>
      <c s="15"/>
    </row>
    <row r="7" spans="1:9" ht="12.75" customHeight="1">
      <c r="A7" s="15"/>
      <c s="15"/>
      <c s="15"/>
      <c s="15"/>
      <c s="15"/>
      <c s="15"/>
      <c s="15"/>
      <c s="15" t="s">
        <v>39</v>
      </c>
      <c s="15" t="s">
        <v>41</v>
      </c>
    </row>
    <row r="8" spans="1:9" ht="12.75" customHeight="1">
      <c r="A8" s="15" t="s">
        <v>27</v>
      </c>
      <c s="15" t="s">
        <v>29</v>
      </c>
      <c s="15" t="s">
        <v>23</v>
      </c>
      <c s="15" t="s">
        <v>22</v>
      </c>
      <c s="15" t="s">
        <v>33</v>
      </c>
      <c s="15" t="s">
        <v>35</v>
      </c>
      <c s="15" t="s">
        <v>37</v>
      </c>
      <c s="15" t="s">
        <v>40</v>
      </c>
      <c s="15" t="s">
        <v>42</v>
      </c>
    </row>
    <row r="9" spans="1:18" ht="12.75" customHeight="1">
      <c r="A9" s="19" t="s">
        <v>43</v>
      </c>
      <c s="19"/>
      <c s="26" t="s">
        <v>27</v>
      </c>
      <c s="19"/>
      <c s="27" t="s">
        <v>44</v>
      </c>
      <c s="19"/>
      <c s="19"/>
      <c s="19"/>
      <c s="28">
        <f>0+Q9</f>
      </c>
      <c r="O9">
        <f>0+R9</f>
      </c>
      <c r="Q9">
        <f>0+I10+I14</f>
      </c>
      <c>
        <f>0+O10+O14</f>
      </c>
    </row>
    <row r="10" spans="1:16" ht="12.75">
      <c r="A10" s="25" t="s">
        <v>45</v>
      </c>
      <c s="29" t="s">
        <v>29</v>
      </c>
      <c s="29" t="s">
        <v>127</v>
      </c>
      <c s="25" t="s">
        <v>47</v>
      </c>
      <c s="30" t="s">
        <v>128</v>
      </c>
      <c s="31" t="s">
        <v>129</v>
      </c>
      <c s="32">
        <v>63.558</v>
      </c>
      <c s="33">
        <v>0</v>
      </c>
      <c s="34">
        <f>ROUND(ROUND(H10,2)*ROUND(G10,3),2)</f>
      </c>
      <c r="O10">
        <f>(I10*21)/100</f>
      </c>
      <c t="s">
        <v>23</v>
      </c>
    </row>
    <row r="11" spans="1:5" ht="12.75">
      <c r="A11" s="35" t="s">
        <v>50</v>
      </c>
      <c r="E11" s="36" t="s">
        <v>130</v>
      </c>
    </row>
    <row r="12" spans="1:5" ht="25.5">
      <c r="A12" s="37" t="s">
        <v>52</v>
      </c>
      <c r="E12" s="38" t="s">
        <v>131</v>
      </c>
    </row>
    <row r="13" spans="1:5" ht="25.5">
      <c r="A13" t="s">
        <v>53</v>
      </c>
      <c r="E13" s="36" t="s">
        <v>132</v>
      </c>
    </row>
    <row r="14" spans="1:16" ht="12.75">
      <c r="A14" s="25" t="s">
        <v>45</v>
      </c>
      <c s="29" t="s">
        <v>23</v>
      </c>
      <c s="29" t="s">
        <v>58</v>
      </c>
      <c s="25" t="s">
        <v>47</v>
      </c>
      <c s="30" t="s">
        <v>59</v>
      </c>
      <c s="31" t="s">
        <v>49</v>
      </c>
      <c s="32">
        <v>1</v>
      </c>
      <c s="33">
        <v>0</v>
      </c>
      <c s="34">
        <f>ROUND(ROUND(H14,2)*ROUND(G14,3),2)</f>
      </c>
      <c r="O14">
        <f>(I14*15)/100</f>
      </c>
      <c t="s">
        <v>29</v>
      </c>
    </row>
    <row r="15" spans="1:5" ht="140.25">
      <c r="A15" s="35" t="s">
        <v>50</v>
      </c>
      <c r="E15" s="36" t="s">
        <v>133</v>
      </c>
    </row>
    <row r="16" spans="1:5" ht="12.75">
      <c r="A16" s="37" t="s">
        <v>52</v>
      </c>
      <c r="E16" s="38" t="s">
        <v>47</v>
      </c>
    </row>
    <row r="17" spans="1:5" ht="12.75">
      <c r="A17" t="s">
        <v>53</v>
      </c>
      <c r="E17" s="36" t="s">
        <v>61</v>
      </c>
    </row>
    <row r="18" spans="1:18" ht="12.75" customHeight="1">
      <c r="A18" s="6" t="s">
        <v>43</v>
      </c>
      <c s="6"/>
      <c s="43" t="s">
        <v>29</v>
      </c>
      <c s="6"/>
      <c s="27" t="s">
        <v>134</v>
      </c>
      <c s="6"/>
      <c s="6"/>
      <c s="6"/>
      <c s="44">
        <f>0+Q18</f>
      </c>
      <c r="O18">
        <f>0+R18</f>
      </c>
      <c r="Q18">
        <f>0+I19+I23+I27+I31+I35+I39+I43+I47+I51+I55+I59+I63+I67+I71+I75</f>
      </c>
      <c>
        <f>0+O19+O23+O27+O31+O35+O39+O43+O47+O51+O55+O59+O63+O67+O71+O75</f>
      </c>
    </row>
    <row r="19" spans="1:16" ht="12.75">
      <c r="A19" s="25" t="s">
        <v>45</v>
      </c>
      <c s="29" t="s">
        <v>22</v>
      </c>
      <c s="29" t="s">
        <v>135</v>
      </c>
      <c s="25" t="s">
        <v>47</v>
      </c>
      <c s="30" t="s">
        <v>136</v>
      </c>
      <c s="31" t="s">
        <v>85</v>
      </c>
      <c s="32">
        <v>2</v>
      </c>
      <c s="33">
        <v>0</v>
      </c>
      <c s="34">
        <f>ROUND(ROUND(H19,2)*ROUND(G19,3),2)</f>
      </c>
      <c r="O19">
        <f>(I19*21)/100</f>
      </c>
      <c t="s">
        <v>23</v>
      </c>
    </row>
    <row r="20" spans="1:5" ht="12.75">
      <c r="A20" s="35" t="s">
        <v>50</v>
      </c>
      <c r="E20" s="36" t="s">
        <v>47</v>
      </c>
    </row>
    <row r="21" spans="1:5" ht="12.75">
      <c r="A21" s="37" t="s">
        <v>52</v>
      </c>
      <c r="E21" s="38" t="s">
        <v>47</v>
      </c>
    </row>
    <row r="22" spans="1:5" ht="114.75">
      <c r="A22" t="s">
        <v>53</v>
      </c>
      <c r="E22" s="36" t="s">
        <v>137</v>
      </c>
    </row>
    <row r="23" spans="1:16" ht="12.75">
      <c r="A23" s="25" t="s">
        <v>45</v>
      </c>
      <c s="29" t="s">
        <v>33</v>
      </c>
      <c s="29" t="s">
        <v>138</v>
      </c>
      <c s="25" t="s">
        <v>47</v>
      </c>
      <c s="30" t="s">
        <v>139</v>
      </c>
      <c s="31" t="s">
        <v>140</v>
      </c>
      <c s="32">
        <v>107</v>
      </c>
      <c s="33">
        <v>0</v>
      </c>
      <c s="34">
        <f>ROUND(ROUND(H23,2)*ROUND(G23,3),2)</f>
      </c>
      <c r="O23">
        <f>(I23*21)/100</f>
      </c>
      <c t="s">
        <v>23</v>
      </c>
    </row>
    <row r="24" spans="1:5" ht="12.75">
      <c r="A24" s="35" t="s">
        <v>50</v>
      </c>
      <c r="E24" s="36" t="s">
        <v>47</v>
      </c>
    </row>
    <row r="25" spans="1:5" ht="12.75">
      <c r="A25" s="37" t="s">
        <v>52</v>
      </c>
      <c r="E25" s="38" t="s">
        <v>141</v>
      </c>
    </row>
    <row r="26" spans="1:5" ht="63.75">
      <c r="A26" t="s">
        <v>53</v>
      </c>
      <c r="E26" s="36" t="s">
        <v>142</v>
      </c>
    </row>
    <row r="27" spans="1:16" ht="25.5">
      <c r="A27" s="25" t="s">
        <v>45</v>
      </c>
      <c s="29" t="s">
        <v>35</v>
      </c>
      <c s="29" t="s">
        <v>143</v>
      </c>
      <c s="25" t="s">
        <v>47</v>
      </c>
      <c s="30" t="s">
        <v>144</v>
      </c>
      <c s="31" t="s">
        <v>140</v>
      </c>
      <c s="32">
        <v>35.31</v>
      </c>
      <c s="33">
        <v>0</v>
      </c>
      <c s="34">
        <f>ROUND(ROUND(H27,2)*ROUND(G27,3),2)</f>
      </c>
      <c r="O27">
        <f>(I27*21)/100</f>
      </c>
      <c t="s">
        <v>23</v>
      </c>
    </row>
    <row r="28" spans="1:5" ht="12.75">
      <c r="A28" s="35" t="s">
        <v>50</v>
      </c>
      <c r="E28" s="36" t="s">
        <v>47</v>
      </c>
    </row>
    <row r="29" spans="1:5" ht="12.75">
      <c r="A29" s="37" t="s">
        <v>52</v>
      </c>
      <c r="E29" s="38" t="s">
        <v>145</v>
      </c>
    </row>
    <row r="30" spans="1:5" ht="63.75">
      <c r="A30" t="s">
        <v>53</v>
      </c>
      <c r="E30" s="36" t="s">
        <v>142</v>
      </c>
    </row>
    <row r="31" spans="1:16" ht="12.75">
      <c r="A31" s="25" t="s">
        <v>45</v>
      </c>
      <c s="29" t="s">
        <v>37</v>
      </c>
      <c s="29" t="s">
        <v>146</v>
      </c>
      <c s="25" t="s">
        <v>47</v>
      </c>
      <c s="30" t="s">
        <v>147</v>
      </c>
      <c s="31" t="s">
        <v>140</v>
      </c>
      <c s="32">
        <v>11.77</v>
      </c>
      <c s="33">
        <v>0</v>
      </c>
      <c s="34">
        <f>ROUND(ROUND(H31,2)*ROUND(G31,3),2)</f>
      </c>
      <c r="O31">
        <f>(I31*15)/100</f>
      </c>
      <c t="s">
        <v>29</v>
      </c>
    </row>
    <row r="32" spans="1:5" ht="12.75">
      <c r="A32" s="35" t="s">
        <v>50</v>
      </c>
      <c r="E32" s="36" t="s">
        <v>148</v>
      </c>
    </row>
    <row r="33" spans="1:5" ht="12.75">
      <c r="A33" s="37" t="s">
        <v>52</v>
      </c>
      <c r="E33" s="38" t="s">
        <v>149</v>
      </c>
    </row>
    <row r="34" spans="1:5" ht="38.25">
      <c r="A34" t="s">
        <v>53</v>
      </c>
      <c r="E34" s="36" t="s">
        <v>150</v>
      </c>
    </row>
    <row r="35" spans="1:16" ht="12.75">
      <c r="A35" s="25" t="s">
        <v>45</v>
      </c>
      <c s="29" t="s">
        <v>71</v>
      </c>
      <c s="29" t="s">
        <v>151</v>
      </c>
      <c s="25" t="s">
        <v>47</v>
      </c>
      <c s="30" t="s">
        <v>152</v>
      </c>
      <c s="31" t="s">
        <v>140</v>
      </c>
      <c s="32">
        <v>21.4</v>
      </c>
      <c s="33">
        <v>0</v>
      </c>
      <c s="34">
        <f>ROUND(ROUND(H35,2)*ROUND(G35,3),2)</f>
      </c>
      <c r="O35">
        <f>(I35*15)/100</f>
      </c>
      <c t="s">
        <v>29</v>
      </c>
    </row>
    <row r="36" spans="1:5" ht="12.75">
      <c r="A36" s="35" t="s">
        <v>50</v>
      </c>
      <c r="E36" s="36" t="s">
        <v>47</v>
      </c>
    </row>
    <row r="37" spans="1:5" ht="12.75">
      <c r="A37" s="37" t="s">
        <v>52</v>
      </c>
      <c r="E37" s="38" t="s">
        <v>153</v>
      </c>
    </row>
    <row r="38" spans="1:5" ht="369.75">
      <c r="A38" t="s">
        <v>53</v>
      </c>
      <c r="E38" s="36" t="s">
        <v>154</v>
      </c>
    </row>
    <row r="39" spans="1:16" ht="12.75">
      <c r="A39" s="25" t="s">
        <v>45</v>
      </c>
      <c s="29" t="s">
        <v>77</v>
      </c>
      <c s="29" t="s">
        <v>155</v>
      </c>
      <c s="25" t="s">
        <v>47</v>
      </c>
      <c s="30" t="s">
        <v>156</v>
      </c>
      <c s="31" t="s">
        <v>140</v>
      </c>
      <c s="32">
        <v>33.705</v>
      </c>
      <c s="33">
        <v>0</v>
      </c>
      <c s="34">
        <f>ROUND(ROUND(H39,2)*ROUND(G39,3),2)</f>
      </c>
      <c r="O39">
        <f>(I39*15)/100</f>
      </c>
      <c t="s">
        <v>29</v>
      </c>
    </row>
    <row r="40" spans="1:5" ht="12.75">
      <c r="A40" s="35" t="s">
        <v>50</v>
      </c>
      <c r="E40" s="36" t="s">
        <v>47</v>
      </c>
    </row>
    <row r="41" spans="1:5" ht="25.5">
      <c r="A41" s="37" t="s">
        <v>52</v>
      </c>
      <c r="E41" s="38" t="s">
        <v>157</v>
      </c>
    </row>
    <row r="42" spans="1:5" ht="306">
      <c r="A42" t="s">
        <v>53</v>
      </c>
      <c r="E42" s="36" t="s">
        <v>158</v>
      </c>
    </row>
    <row r="43" spans="1:16" ht="12.75">
      <c r="A43" s="25" t="s">
        <v>45</v>
      </c>
      <c s="29" t="s">
        <v>40</v>
      </c>
      <c s="29" t="s">
        <v>159</v>
      </c>
      <c s="25" t="s">
        <v>47</v>
      </c>
      <c s="30" t="s">
        <v>160</v>
      </c>
      <c s="31" t="s">
        <v>140</v>
      </c>
      <c s="32">
        <v>35.31</v>
      </c>
      <c s="33">
        <v>0</v>
      </c>
      <c s="34">
        <f>ROUND(ROUND(H43,2)*ROUND(G43,3),2)</f>
      </c>
      <c r="O43">
        <f>(I43*21)/100</f>
      </c>
      <c t="s">
        <v>23</v>
      </c>
    </row>
    <row r="44" spans="1:5" ht="12.75">
      <c r="A44" s="35" t="s">
        <v>50</v>
      </c>
      <c r="E44" s="36" t="s">
        <v>47</v>
      </c>
    </row>
    <row r="45" spans="1:5" ht="12.75">
      <c r="A45" s="37" t="s">
        <v>52</v>
      </c>
      <c r="E45" s="38" t="s">
        <v>145</v>
      </c>
    </row>
    <row r="46" spans="1:5" ht="191.25">
      <c r="A46" t="s">
        <v>53</v>
      </c>
      <c r="E46" s="36" t="s">
        <v>161</v>
      </c>
    </row>
    <row r="47" spans="1:16" ht="12.75">
      <c r="A47" s="25" t="s">
        <v>45</v>
      </c>
      <c s="29" t="s">
        <v>42</v>
      </c>
      <c s="29" t="s">
        <v>162</v>
      </c>
      <c s="25" t="s">
        <v>47</v>
      </c>
      <c s="30" t="s">
        <v>163</v>
      </c>
      <c s="31" t="s">
        <v>140</v>
      </c>
      <c s="32">
        <v>21.4</v>
      </c>
      <c s="33">
        <v>0</v>
      </c>
      <c s="34">
        <f>ROUND(ROUND(H47,2)*ROUND(G47,3),2)</f>
      </c>
      <c r="O47">
        <f>(I47*15)/100</f>
      </c>
      <c t="s">
        <v>29</v>
      </c>
    </row>
    <row r="48" spans="1:5" ht="12.75">
      <c r="A48" s="35" t="s">
        <v>50</v>
      </c>
      <c r="E48" s="36" t="s">
        <v>47</v>
      </c>
    </row>
    <row r="49" spans="1:5" ht="25.5">
      <c r="A49" s="37" t="s">
        <v>52</v>
      </c>
      <c r="E49" s="38" t="s">
        <v>164</v>
      </c>
    </row>
    <row r="50" spans="1:5" ht="229.5">
      <c r="A50" t="s">
        <v>53</v>
      </c>
      <c r="E50" s="36" t="s">
        <v>165</v>
      </c>
    </row>
    <row r="51" spans="1:16" ht="12.75">
      <c r="A51" s="25" t="s">
        <v>45</v>
      </c>
      <c s="29" t="s">
        <v>87</v>
      </c>
      <c s="29" t="s">
        <v>166</v>
      </c>
      <c s="25" t="s">
        <v>47</v>
      </c>
      <c s="30" t="s">
        <v>167</v>
      </c>
      <c s="31" t="s">
        <v>168</v>
      </c>
      <c s="32">
        <v>123.05</v>
      </c>
      <c s="33">
        <v>0</v>
      </c>
      <c s="34">
        <f>ROUND(ROUND(H51,2)*ROUND(G51,3),2)</f>
      </c>
      <c r="O51">
        <f>(I51*21)/100</f>
      </c>
      <c t="s">
        <v>23</v>
      </c>
    </row>
    <row r="52" spans="1:5" ht="12.75">
      <c r="A52" s="35" t="s">
        <v>50</v>
      </c>
      <c r="E52" s="36" t="s">
        <v>47</v>
      </c>
    </row>
    <row r="53" spans="1:5" ht="25.5">
      <c r="A53" s="37" t="s">
        <v>52</v>
      </c>
      <c r="E53" s="38" t="s">
        <v>169</v>
      </c>
    </row>
    <row r="54" spans="1:5" ht="25.5">
      <c r="A54" t="s">
        <v>53</v>
      </c>
      <c r="E54" s="36" t="s">
        <v>170</v>
      </c>
    </row>
    <row r="55" spans="1:16" ht="12.75">
      <c r="A55" s="25" t="s">
        <v>45</v>
      </c>
      <c s="29" t="s">
        <v>91</v>
      </c>
      <c s="29" t="s">
        <v>171</v>
      </c>
      <c s="25" t="s">
        <v>47</v>
      </c>
      <c s="30" t="s">
        <v>172</v>
      </c>
      <c s="31" t="s">
        <v>168</v>
      </c>
      <c s="32">
        <v>123.05</v>
      </c>
      <c s="33">
        <v>0</v>
      </c>
      <c s="34">
        <f>ROUND(ROUND(H55,2)*ROUND(G55,3),2)</f>
      </c>
      <c r="O55">
        <f>(I55*21)/100</f>
      </c>
      <c t="s">
        <v>23</v>
      </c>
    </row>
    <row r="56" spans="1:5" ht="12.75">
      <c r="A56" s="35" t="s">
        <v>50</v>
      </c>
      <c r="E56" s="36" t="s">
        <v>47</v>
      </c>
    </row>
    <row r="57" spans="1:5" ht="25.5">
      <c r="A57" s="37" t="s">
        <v>52</v>
      </c>
      <c r="E57" s="38" t="s">
        <v>173</v>
      </c>
    </row>
    <row r="58" spans="1:5" ht="12.75">
      <c r="A58" t="s">
        <v>53</v>
      </c>
      <c r="E58" s="36" t="s">
        <v>174</v>
      </c>
    </row>
    <row r="59" spans="1:16" ht="12.75">
      <c r="A59" s="25" t="s">
        <v>45</v>
      </c>
      <c s="29" t="s">
        <v>95</v>
      </c>
      <c s="29" t="s">
        <v>175</v>
      </c>
      <c s="25" t="s">
        <v>47</v>
      </c>
      <c s="30" t="s">
        <v>176</v>
      </c>
      <c s="31" t="s">
        <v>168</v>
      </c>
      <c s="32">
        <v>123.05</v>
      </c>
      <c s="33">
        <v>0</v>
      </c>
      <c s="34">
        <f>ROUND(ROUND(H59,2)*ROUND(G59,3),2)</f>
      </c>
      <c r="O59">
        <f>(I59*21)/100</f>
      </c>
      <c t="s">
        <v>23</v>
      </c>
    </row>
    <row r="60" spans="1:5" ht="12.75">
      <c r="A60" s="35" t="s">
        <v>50</v>
      </c>
      <c r="E60" s="36" t="s">
        <v>47</v>
      </c>
    </row>
    <row r="61" spans="1:5" ht="12.75">
      <c r="A61" s="37" t="s">
        <v>52</v>
      </c>
      <c r="E61" s="38" t="s">
        <v>177</v>
      </c>
    </row>
    <row r="62" spans="1:5" ht="38.25">
      <c r="A62" t="s">
        <v>53</v>
      </c>
      <c r="E62" s="36" t="s">
        <v>178</v>
      </c>
    </row>
    <row r="63" spans="1:16" ht="12.75">
      <c r="A63" s="25" t="s">
        <v>45</v>
      </c>
      <c s="29" t="s">
        <v>100</v>
      </c>
      <c s="29" t="s">
        <v>179</v>
      </c>
      <c s="25" t="s">
        <v>47</v>
      </c>
      <c s="30" t="s">
        <v>180</v>
      </c>
      <c s="31" t="s">
        <v>168</v>
      </c>
      <c s="32">
        <v>123.05</v>
      </c>
      <c s="33">
        <v>0</v>
      </c>
      <c s="34">
        <f>ROUND(ROUND(H63,2)*ROUND(G63,3),2)</f>
      </c>
      <c r="O63">
        <f>(I63*21)/100</f>
      </c>
      <c t="s">
        <v>23</v>
      </c>
    </row>
    <row r="64" spans="1:5" ht="12.75">
      <c r="A64" s="35" t="s">
        <v>50</v>
      </c>
      <c r="E64" s="36" t="s">
        <v>47</v>
      </c>
    </row>
    <row r="65" spans="1:5" ht="25.5">
      <c r="A65" s="37" t="s">
        <v>52</v>
      </c>
      <c r="E65" s="38" t="s">
        <v>181</v>
      </c>
    </row>
    <row r="66" spans="1:5" ht="25.5">
      <c r="A66" t="s">
        <v>53</v>
      </c>
      <c r="E66" s="36" t="s">
        <v>182</v>
      </c>
    </row>
    <row r="67" spans="1:16" ht="12.75">
      <c r="A67" s="25" t="s">
        <v>45</v>
      </c>
      <c s="29" t="s">
        <v>105</v>
      </c>
      <c s="29" t="s">
        <v>183</v>
      </c>
      <c s="25" t="s">
        <v>47</v>
      </c>
      <c s="30" t="s">
        <v>184</v>
      </c>
      <c s="31" t="s">
        <v>168</v>
      </c>
      <c s="32">
        <v>123.05</v>
      </c>
      <c s="33">
        <v>0</v>
      </c>
      <c s="34">
        <f>ROUND(ROUND(H67,2)*ROUND(G67,3),2)</f>
      </c>
      <c r="O67">
        <f>(I67*21)/100</f>
      </c>
      <c t="s">
        <v>23</v>
      </c>
    </row>
    <row r="68" spans="1:5" ht="12.75">
      <c r="A68" s="35" t="s">
        <v>50</v>
      </c>
      <c r="E68" s="36" t="s">
        <v>47</v>
      </c>
    </row>
    <row r="69" spans="1:5" ht="25.5">
      <c r="A69" s="37" t="s">
        <v>52</v>
      </c>
      <c r="E69" s="38" t="s">
        <v>185</v>
      </c>
    </row>
    <row r="70" spans="1:5" ht="25.5">
      <c r="A70" t="s">
        <v>53</v>
      </c>
      <c r="E70" s="36" t="s">
        <v>186</v>
      </c>
    </row>
    <row r="71" spans="1:16" ht="12.75">
      <c r="A71" s="25" t="s">
        <v>45</v>
      </c>
      <c s="29" t="s">
        <v>111</v>
      </c>
      <c s="29" t="s">
        <v>187</v>
      </c>
      <c s="25" t="s">
        <v>47</v>
      </c>
      <c s="30" t="s">
        <v>188</v>
      </c>
      <c s="31" t="s">
        <v>85</v>
      </c>
      <c s="32">
        <v>5</v>
      </c>
      <c s="33">
        <v>0</v>
      </c>
      <c s="34">
        <f>ROUND(ROUND(H71,2)*ROUND(G71,3),2)</f>
      </c>
      <c r="O71">
        <f>(I71*21)/100</f>
      </c>
      <c t="s">
        <v>23</v>
      </c>
    </row>
    <row r="72" spans="1:5" ht="12.75">
      <c r="A72" s="35" t="s">
        <v>50</v>
      </c>
      <c r="E72" s="36" t="s">
        <v>47</v>
      </c>
    </row>
    <row r="73" spans="1:5" ht="12.75">
      <c r="A73" s="37" t="s">
        <v>52</v>
      </c>
      <c r="E73" s="38" t="s">
        <v>47</v>
      </c>
    </row>
    <row r="74" spans="1:5" ht="38.25">
      <c r="A74" t="s">
        <v>53</v>
      </c>
      <c r="E74" s="36" t="s">
        <v>189</v>
      </c>
    </row>
    <row r="75" spans="1:16" ht="12.75">
      <c r="A75" s="25" t="s">
        <v>45</v>
      </c>
      <c s="29" t="s">
        <v>116</v>
      </c>
      <c s="29" t="s">
        <v>190</v>
      </c>
      <c s="25" t="s">
        <v>47</v>
      </c>
      <c s="30" t="s">
        <v>191</v>
      </c>
      <c s="31" t="s">
        <v>168</v>
      </c>
      <c s="32">
        <v>123.05</v>
      </c>
      <c s="33">
        <v>0</v>
      </c>
      <c s="34">
        <f>ROUND(ROUND(H75,2)*ROUND(G75,3),2)</f>
      </c>
      <c r="O75">
        <f>(I75*15)/100</f>
      </c>
      <c t="s">
        <v>29</v>
      </c>
    </row>
    <row r="76" spans="1:5" ht="12.75">
      <c r="A76" s="35" t="s">
        <v>50</v>
      </c>
      <c r="E76" s="36" t="s">
        <v>47</v>
      </c>
    </row>
    <row r="77" spans="1:5" ht="12.75">
      <c r="A77" s="37" t="s">
        <v>52</v>
      </c>
      <c r="E77" s="38" t="s">
        <v>192</v>
      </c>
    </row>
    <row r="78" spans="1:5" ht="38.25">
      <c r="A78" t="s">
        <v>53</v>
      </c>
      <c r="E78" s="36" t="s">
        <v>189</v>
      </c>
    </row>
    <row r="79" spans="1:18" ht="12.75" customHeight="1">
      <c r="A79" s="6" t="s">
        <v>43</v>
      </c>
      <c s="6"/>
      <c s="43" t="s">
        <v>23</v>
      </c>
      <c s="6"/>
      <c s="27" t="s">
        <v>193</v>
      </c>
      <c s="6"/>
      <c s="6"/>
      <c s="6"/>
      <c s="44">
        <f>0+Q79</f>
      </c>
      <c r="O79">
        <f>0+R79</f>
      </c>
      <c r="Q79">
        <f>0+I80</f>
      </c>
      <c>
        <f>0+O80</f>
      </c>
    </row>
    <row r="80" spans="1:16" ht="12.75">
      <c r="A80" s="25" t="s">
        <v>45</v>
      </c>
      <c s="29" t="s">
        <v>194</v>
      </c>
      <c s="29" t="s">
        <v>195</v>
      </c>
      <c s="25" t="s">
        <v>47</v>
      </c>
      <c s="30" t="s">
        <v>196</v>
      </c>
      <c s="31" t="s">
        <v>168</v>
      </c>
      <c s="32">
        <v>123.05</v>
      </c>
      <c s="33">
        <v>0</v>
      </c>
      <c s="34">
        <f>ROUND(ROUND(H80,2)*ROUND(G80,3),2)</f>
      </c>
      <c r="O80">
        <f>(I80*21)/100</f>
      </c>
      <c t="s">
        <v>23</v>
      </c>
    </row>
    <row r="81" spans="1:5" ht="12.75">
      <c r="A81" s="35" t="s">
        <v>50</v>
      </c>
      <c r="E81" s="36" t="s">
        <v>197</v>
      </c>
    </row>
    <row r="82" spans="1:5" ht="25.5">
      <c r="A82" s="37" t="s">
        <v>52</v>
      </c>
      <c r="E82" s="38" t="s">
        <v>198</v>
      </c>
    </row>
    <row r="83" spans="1:5" ht="51">
      <c r="A83" t="s">
        <v>53</v>
      </c>
      <c r="E83" s="36" t="s">
        <v>199</v>
      </c>
    </row>
    <row r="84" spans="1:18" ht="12.75" customHeight="1">
      <c r="A84" s="6" t="s">
        <v>43</v>
      </c>
      <c s="6"/>
      <c s="43" t="s">
        <v>35</v>
      </c>
      <c s="6"/>
      <c s="27" t="s">
        <v>200</v>
      </c>
      <c s="6"/>
      <c s="6"/>
      <c s="6"/>
      <c s="44">
        <f>0+Q84</f>
      </c>
      <c r="O84">
        <f>0+R84</f>
      </c>
      <c r="Q84">
        <f>0+I85+I89</f>
      </c>
      <c>
        <f>0+O85+O89</f>
      </c>
    </row>
    <row r="85" spans="1:16" ht="12.75">
      <c r="A85" s="25" t="s">
        <v>45</v>
      </c>
      <c s="29" t="s">
        <v>201</v>
      </c>
      <c s="29" t="s">
        <v>202</v>
      </c>
      <c s="25" t="s">
        <v>47</v>
      </c>
      <c s="30" t="s">
        <v>203</v>
      </c>
      <c s="31" t="s">
        <v>168</v>
      </c>
      <c s="32">
        <v>123.05</v>
      </c>
      <c s="33">
        <v>0</v>
      </c>
      <c s="34">
        <f>ROUND(ROUND(H85,2)*ROUND(G85,3),2)</f>
      </c>
      <c r="O85">
        <f>(I85*21)/100</f>
      </c>
      <c t="s">
        <v>23</v>
      </c>
    </row>
    <row r="86" spans="1:5" ht="12.75">
      <c r="A86" s="35" t="s">
        <v>50</v>
      </c>
      <c r="E86" s="36" t="s">
        <v>47</v>
      </c>
    </row>
    <row r="87" spans="1:5" ht="12.75">
      <c r="A87" s="37" t="s">
        <v>52</v>
      </c>
      <c r="E87" s="38" t="s">
        <v>192</v>
      </c>
    </row>
    <row r="88" spans="1:5" ht="102">
      <c r="A88" t="s">
        <v>53</v>
      </c>
      <c r="E88" s="36" t="s">
        <v>204</v>
      </c>
    </row>
    <row r="89" spans="1:16" ht="12.75">
      <c r="A89" s="25" t="s">
        <v>45</v>
      </c>
      <c s="29" t="s">
        <v>205</v>
      </c>
      <c s="29" t="s">
        <v>206</v>
      </c>
      <c s="25" t="s">
        <v>47</v>
      </c>
      <c s="30" t="s">
        <v>207</v>
      </c>
      <c s="31" t="s">
        <v>168</v>
      </c>
      <c s="32">
        <v>107</v>
      </c>
      <c s="33">
        <v>0</v>
      </c>
      <c s="34">
        <f>ROUND(ROUND(H89,2)*ROUND(G89,3),2)</f>
      </c>
      <c r="O89">
        <f>(I89*21)/100</f>
      </c>
      <c t="s">
        <v>23</v>
      </c>
    </row>
    <row r="90" spans="1:5" ht="12.75">
      <c r="A90" s="35" t="s">
        <v>50</v>
      </c>
      <c r="E90" s="36" t="s">
        <v>47</v>
      </c>
    </row>
    <row r="91" spans="1:5" ht="12.75">
      <c r="A91" s="37" t="s">
        <v>52</v>
      </c>
      <c r="E91" s="38" t="s">
        <v>141</v>
      </c>
    </row>
    <row r="92" spans="1:5" ht="153">
      <c r="A92" t="s">
        <v>53</v>
      </c>
      <c r="E92" s="36" t="s">
        <v>208</v>
      </c>
    </row>
    <row r="93" spans="1:18" ht="12.75" customHeight="1">
      <c r="A93" s="6" t="s">
        <v>43</v>
      </c>
      <c s="6"/>
      <c s="43" t="s">
        <v>40</v>
      </c>
      <c s="6"/>
      <c s="27" t="s">
        <v>209</v>
      </c>
      <c s="6"/>
      <c s="6"/>
      <c s="6"/>
      <c s="44">
        <f>0+Q93</f>
      </c>
      <c r="O93">
        <f>0+R93</f>
      </c>
      <c r="Q93">
        <f>0+I94+I98</f>
      </c>
      <c>
        <f>0+O94+O98</f>
      </c>
    </row>
    <row r="94" spans="1:16" ht="25.5">
      <c r="A94" s="25" t="s">
        <v>45</v>
      </c>
      <c s="29" t="s">
        <v>210</v>
      </c>
      <c s="29" t="s">
        <v>211</v>
      </c>
      <c s="25" t="s">
        <v>47</v>
      </c>
      <c s="30" t="s">
        <v>212</v>
      </c>
      <c s="31" t="s">
        <v>85</v>
      </c>
      <c s="32">
        <v>4</v>
      </c>
      <c s="33">
        <v>0</v>
      </c>
      <c s="34">
        <f>ROUND(ROUND(H94,2)*ROUND(G94,3),2)</f>
      </c>
      <c r="O94">
        <f>(I94*15)/100</f>
      </c>
      <c t="s">
        <v>29</v>
      </c>
    </row>
    <row r="95" spans="1:5" ht="12.75">
      <c r="A95" s="35" t="s">
        <v>50</v>
      </c>
      <c r="E95" s="36" t="s">
        <v>213</v>
      </c>
    </row>
    <row r="96" spans="1:5" ht="12.75">
      <c r="A96" s="37" t="s">
        <v>52</v>
      </c>
      <c r="E96" s="38" t="s">
        <v>214</v>
      </c>
    </row>
    <row r="97" spans="1:5" ht="25.5">
      <c r="A97" t="s">
        <v>53</v>
      </c>
      <c r="E97" s="36" t="s">
        <v>215</v>
      </c>
    </row>
    <row r="98" spans="1:16" ht="12.75">
      <c r="A98" s="25" t="s">
        <v>45</v>
      </c>
      <c s="29" t="s">
        <v>216</v>
      </c>
      <c s="29" t="s">
        <v>217</v>
      </c>
      <c s="25" t="s">
        <v>47</v>
      </c>
      <c s="30" t="s">
        <v>218</v>
      </c>
      <c s="31" t="s">
        <v>85</v>
      </c>
      <c s="32">
        <v>4</v>
      </c>
      <c s="33">
        <v>0</v>
      </c>
      <c s="34">
        <f>ROUND(ROUND(H98,2)*ROUND(G98,3),2)</f>
      </c>
      <c r="O98">
        <f>(I98*15)/100</f>
      </c>
      <c t="s">
        <v>29</v>
      </c>
    </row>
    <row r="99" spans="1:5" ht="12.75">
      <c r="A99" s="35" t="s">
        <v>50</v>
      </c>
      <c r="E99" s="36" t="s">
        <v>47</v>
      </c>
    </row>
    <row r="100" spans="1:5" ht="12.75">
      <c r="A100" s="37" t="s">
        <v>52</v>
      </c>
      <c r="E100" s="38" t="s">
        <v>214</v>
      </c>
    </row>
    <row r="101" spans="1:5" ht="25.5">
      <c r="A101" t="s">
        <v>53</v>
      </c>
      <c r="E101" s="36" t="s">
        <v>219</v>
      </c>
    </row>
  </sheetData>
  <sheetProtection password="D320"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r="P1" t="s">
        <v>22</v>
      </c>
    </row>
    <row r="2" spans="2:16" ht="25" customHeight="1">
      <c r="B2" s="1"/>
      <c s="1"/>
      <c s="1"/>
      <c s="2" t="s">
        <v>13</v>
      </c>
      <c s="1"/>
      <c s="1"/>
      <c s="6"/>
      <c s="6"/>
      <c r="O2">
        <f>0+O9+O22+O31+O36+O49+O54</f>
      </c>
      <c t="s">
        <v>22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220</v>
      </c>
      <c s="39">
        <f>0+I9+I22+I31+I36+I49+I54</f>
      </c>
      <c r="O3" t="s">
        <v>19</v>
      </c>
      <c t="s">
        <v>23</v>
      </c>
    </row>
    <row r="4" spans="1:16" ht="15" customHeight="1">
      <c r="A4" t="s">
        <v>17</v>
      </c>
      <c s="12" t="s">
        <v>121</v>
      </c>
      <c s="13" t="s">
        <v>122</v>
      </c>
      <c s="1"/>
      <c s="14" t="s">
        <v>123</v>
      </c>
      <c s="1"/>
      <c s="1"/>
      <c s="11"/>
      <c s="11"/>
      <c r="O4" t="s">
        <v>20</v>
      </c>
      <c t="s">
        <v>23</v>
      </c>
    </row>
    <row r="5" spans="1:16" ht="12.75" customHeight="1">
      <c r="A5" t="s">
        <v>124</v>
      </c>
      <c s="16" t="s">
        <v>18</v>
      </c>
      <c s="17" t="s">
        <v>220</v>
      </c>
      <c s="6"/>
      <c s="18" t="s">
        <v>221</v>
      </c>
      <c s="6"/>
      <c s="6"/>
      <c s="6"/>
      <c s="6"/>
      <c r="O5" t="s">
        <v>21</v>
      </c>
      <c t="s">
        <v>23</v>
      </c>
    </row>
    <row r="6" spans="1:9" ht="12.75" customHeight="1">
      <c r="A6" s="15" t="s">
        <v>26</v>
      </c>
      <c s="15" t="s">
        <v>28</v>
      </c>
      <c s="15" t="s">
        <v>30</v>
      </c>
      <c s="15" t="s">
        <v>31</v>
      </c>
      <c s="15" t="s">
        <v>32</v>
      </c>
      <c s="15" t="s">
        <v>34</v>
      </c>
      <c s="15" t="s">
        <v>36</v>
      </c>
      <c s="15" t="s">
        <v>38</v>
      </c>
      <c s="15"/>
    </row>
    <row r="7" spans="1:9" ht="12.75" customHeight="1">
      <c r="A7" s="15"/>
      <c s="15"/>
      <c s="15"/>
      <c s="15"/>
      <c s="15"/>
      <c s="15"/>
      <c s="15"/>
      <c s="15" t="s">
        <v>39</v>
      </c>
      <c s="15" t="s">
        <v>41</v>
      </c>
    </row>
    <row r="8" spans="1:9" ht="12.75" customHeight="1">
      <c r="A8" s="15" t="s">
        <v>27</v>
      </c>
      <c s="15" t="s">
        <v>29</v>
      </c>
      <c s="15" t="s">
        <v>23</v>
      </c>
      <c s="15" t="s">
        <v>22</v>
      </c>
      <c s="15" t="s">
        <v>33</v>
      </c>
      <c s="15" t="s">
        <v>35</v>
      </c>
      <c s="15" t="s">
        <v>37</v>
      </c>
      <c s="15" t="s">
        <v>40</v>
      </c>
      <c s="15" t="s">
        <v>42</v>
      </c>
    </row>
    <row r="9" spans="1:18" ht="12.75" customHeight="1">
      <c r="A9" s="19" t="s">
        <v>43</v>
      </c>
      <c s="19"/>
      <c s="26" t="s">
        <v>27</v>
      </c>
      <c s="19"/>
      <c s="27" t="s">
        <v>44</v>
      </c>
      <c s="19"/>
      <c s="19"/>
      <c s="19"/>
      <c s="28">
        <f>0+Q9</f>
      </c>
      <c r="O9">
        <f>0+R9</f>
      </c>
      <c r="Q9">
        <f>0+I10+I14+I18</f>
      </c>
      <c>
        <f>0+O10+O14+O18</f>
      </c>
    </row>
    <row r="10" spans="1:16" ht="12.75">
      <c r="A10" s="25" t="s">
        <v>45</v>
      </c>
      <c s="29" t="s">
        <v>29</v>
      </c>
      <c s="29" t="s">
        <v>222</v>
      </c>
      <c s="25" t="s">
        <v>47</v>
      </c>
      <c s="30" t="s">
        <v>223</v>
      </c>
      <c s="31" t="s">
        <v>168</v>
      </c>
      <c s="32">
        <v>112.5</v>
      </c>
      <c s="33">
        <v>0</v>
      </c>
      <c s="34">
        <f>ROUND(ROUND(H10,2)*ROUND(G10,3),2)</f>
      </c>
      <c r="O10">
        <f>(I10*21)/100</f>
      </c>
      <c t="s">
        <v>23</v>
      </c>
    </row>
    <row r="11" spans="1:5" ht="12.75">
      <c r="A11" s="35" t="s">
        <v>50</v>
      </c>
      <c r="E11" s="36" t="s">
        <v>224</v>
      </c>
    </row>
    <row r="12" spans="1:5" ht="12.75">
      <c r="A12" s="37" t="s">
        <v>52</v>
      </c>
      <c r="E12" s="38" t="s">
        <v>225</v>
      </c>
    </row>
    <row r="13" spans="1:5" ht="25.5">
      <c r="A13" t="s">
        <v>53</v>
      </c>
      <c r="E13" s="36" t="s">
        <v>226</v>
      </c>
    </row>
    <row r="14" spans="1:16" ht="12.75">
      <c r="A14" s="25" t="s">
        <v>45</v>
      </c>
      <c s="29" t="s">
        <v>23</v>
      </c>
      <c s="29" t="s">
        <v>227</v>
      </c>
      <c s="25" t="s">
        <v>47</v>
      </c>
      <c s="30" t="s">
        <v>228</v>
      </c>
      <c s="31" t="s">
        <v>229</v>
      </c>
      <c s="32">
        <v>150</v>
      </c>
      <c s="33">
        <v>0</v>
      </c>
      <c s="34">
        <f>ROUND(ROUND(H14,2)*ROUND(G14,3),2)</f>
      </c>
      <c r="O14">
        <f>(I14*21)/100</f>
      </c>
      <c t="s">
        <v>23</v>
      </c>
    </row>
    <row r="15" spans="1:5" ht="12.75">
      <c r="A15" s="35" t="s">
        <v>50</v>
      </c>
      <c r="E15" s="36" t="s">
        <v>230</v>
      </c>
    </row>
    <row r="16" spans="1:5" ht="12.75">
      <c r="A16" s="37" t="s">
        <v>52</v>
      </c>
      <c r="E16" s="38" t="s">
        <v>47</v>
      </c>
    </row>
    <row r="17" spans="1:5" ht="25.5">
      <c r="A17" t="s">
        <v>53</v>
      </c>
      <c r="E17" s="36" t="s">
        <v>231</v>
      </c>
    </row>
    <row r="18" spans="1:16" ht="12.75">
      <c r="A18" s="25" t="s">
        <v>45</v>
      </c>
      <c s="29" t="s">
        <v>22</v>
      </c>
      <c s="29" t="s">
        <v>232</v>
      </c>
      <c s="25" t="s">
        <v>47</v>
      </c>
      <c s="30" t="s">
        <v>233</v>
      </c>
      <c s="31" t="s">
        <v>168</v>
      </c>
      <c s="32">
        <v>112.5</v>
      </c>
      <c s="33">
        <v>0</v>
      </c>
      <c s="34">
        <f>ROUND(ROUND(H18,2)*ROUND(G18,3),2)</f>
      </c>
      <c r="O18">
        <f>(I18*21)/100</f>
      </c>
      <c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52</v>
      </c>
      <c r="E20" s="38" t="s">
        <v>225</v>
      </c>
    </row>
    <row r="21" spans="1:5" ht="25.5">
      <c r="A21" t="s">
        <v>53</v>
      </c>
      <c r="E21" s="36" t="s">
        <v>234</v>
      </c>
    </row>
    <row r="22" spans="1:18" ht="12.75" customHeight="1">
      <c r="A22" s="6" t="s">
        <v>43</v>
      </c>
      <c s="6"/>
      <c s="43" t="s">
        <v>29</v>
      </c>
      <c s="6"/>
      <c s="27" t="s">
        <v>134</v>
      </c>
      <c s="6"/>
      <c s="6"/>
      <c s="6"/>
      <c s="44">
        <f>0+Q22</f>
      </c>
      <c r="O22">
        <f>0+R22</f>
      </c>
      <c r="Q22">
        <f>0+I23+I27</f>
      </c>
      <c>
        <f>0+O23+O27</f>
      </c>
    </row>
    <row r="23" spans="1:16" ht="12.75">
      <c r="A23" s="25" t="s">
        <v>45</v>
      </c>
      <c s="29" t="s">
        <v>33</v>
      </c>
      <c s="29" t="s">
        <v>235</v>
      </c>
      <c s="25" t="s">
        <v>47</v>
      </c>
      <c s="30" t="s">
        <v>236</v>
      </c>
      <c s="31" t="s">
        <v>140</v>
      </c>
      <c s="32">
        <v>96</v>
      </c>
      <c s="33">
        <v>0</v>
      </c>
      <c s="34">
        <f>ROUND(ROUND(H23,2)*ROUND(G23,3),2)</f>
      </c>
      <c r="O23">
        <f>(I23*21)/100</f>
      </c>
      <c t="s">
        <v>23</v>
      </c>
    </row>
    <row r="24" spans="1:5" ht="12.75">
      <c r="A24" s="35" t="s">
        <v>50</v>
      </c>
      <c r="E24" s="36" t="s">
        <v>47</v>
      </c>
    </row>
    <row r="25" spans="1:5" ht="76.5">
      <c r="A25" s="37" t="s">
        <v>52</v>
      </c>
      <c r="E25" s="38" t="s">
        <v>237</v>
      </c>
    </row>
    <row r="26" spans="1:5" ht="318.75">
      <c r="A26" t="s">
        <v>53</v>
      </c>
      <c r="E26" s="36" t="s">
        <v>238</v>
      </c>
    </row>
    <row r="27" spans="1:16" ht="12.75">
      <c r="A27" s="25" t="s">
        <v>45</v>
      </c>
      <c s="29" t="s">
        <v>35</v>
      </c>
      <c s="29" t="s">
        <v>162</v>
      </c>
      <c s="25" t="s">
        <v>47</v>
      </c>
      <c s="30" t="s">
        <v>163</v>
      </c>
      <c s="31" t="s">
        <v>140</v>
      </c>
      <c s="32">
        <v>96</v>
      </c>
      <c s="33">
        <v>0</v>
      </c>
      <c s="34">
        <f>ROUND(ROUND(H27,2)*ROUND(G27,3),2)</f>
      </c>
      <c r="O27">
        <f>(I27*21)/100</f>
      </c>
      <c t="s">
        <v>23</v>
      </c>
    </row>
    <row r="28" spans="1:5" ht="12.75">
      <c r="A28" s="35" t="s">
        <v>50</v>
      </c>
      <c r="E28" s="36" t="s">
        <v>47</v>
      </c>
    </row>
    <row r="29" spans="1:5" ht="89.25">
      <c r="A29" s="37" t="s">
        <v>52</v>
      </c>
      <c r="E29" s="38" t="s">
        <v>239</v>
      </c>
    </row>
    <row r="30" spans="1:5" ht="229.5">
      <c r="A30" t="s">
        <v>53</v>
      </c>
      <c r="E30" s="36" t="s">
        <v>240</v>
      </c>
    </row>
    <row r="31" spans="1:18" ht="12.75" customHeight="1">
      <c r="A31" s="6" t="s">
        <v>43</v>
      </c>
      <c s="6"/>
      <c s="43" t="s">
        <v>23</v>
      </c>
      <c s="6"/>
      <c s="27" t="s">
        <v>193</v>
      </c>
      <c s="6"/>
      <c s="6"/>
      <c s="6"/>
      <c s="44">
        <f>0+Q31</f>
      </c>
      <c r="O31">
        <f>0+R31</f>
      </c>
      <c r="Q31">
        <f>0+I32</f>
      </c>
      <c>
        <f>0+O32</f>
      </c>
    </row>
    <row r="32" spans="1:16" ht="12.75">
      <c r="A32" s="25" t="s">
        <v>45</v>
      </c>
      <c s="29" t="s">
        <v>37</v>
      </c>
      <c s="29" t="s">
        <v>241</v>
      </c>
      <c s="25" t="s">
        <v>47</v>
      </c>
      <c s="30" t="s">
        <v>242</v>
      </c>
      <c s="31" t="s">
        <v>140</v>
      </c>
      <c s="32">
        <v>43.2</v>
      </c>
      <c s="33">
        <v>0</v>
      </c>
      <c s="34">
        <f>ROUND(ROUND(H32,2)*ROUND(G32,3),2)</f>
      </c>
      <c r="O32">
        <f>(I32*21)/100</f>
      </c>
      <c t="s">
        <v>23</v>
      </c>
    </row>
    <row r="33" spans="1:5" ht="12.75">
      <c r="A33" s="35" t="s">
        <v>50</v>
      </c>
      <c r="E33" s="36" t="s">
        <v>243</v>
      </c>
    </row>
    <row r="34" spans="1:5" ht="76.5">
      <c r="A34" s="37" t="s">
        <v>52</v>
      </c>
      <c r="E34" s="38" t="s">
        <v>244</v>
      </c>
    </row>
    <row r="35" spans="1:5" ht="229.5">
      <c r="A35" t="s">
        <v>53</v>
      </c>
      <c r="E35" s="36" t="s">
        <v>245</v>
      </c>
    </row>
    <row r="36" spans="1:18" ht="12.75" customHeight="1">
      <c r="A36" s="6" t="s">
        <v>43</v>
      </c>
      <c s="6"/>
      <c s="43" t="s">
        <v>22</v>
      </c>
      <c s="6"/>
      <c s="27" t="s">
        <v>246</v>
      </c>
      <c s="6"/>
      <c s="6"/>
      <c s="6"/>
      <c s="44">
        <f>0+Q36</f>
      </c>
      <c r="O36">
        <f>0+R36</f>
      </c>
      <c r="Q36">
        <f>0+I37+I41+I45</f>
      </c>
      <c>
        <f>0+O37+O41+O45</f>
      </c>
    </row>
    <row r="37" spans="1:16" ht="12.75">
      <c r="A37" s="25" t="s">
        <v>45</v>
      </c>
      <c s="29" t="s">
        <v>71</v>
      </c>
      <c s="29" t="s">
        <v>247</v>
      </c>
      <c s="25" t="s">
        <v>47</v>
      </c>
      <c s="30" t="s">
        <v>248</v>
      </c>
      <c s="31" t="s">
        <v>140</v>
      </c>
      <c s="32">
        <v>1.6</v>
      </c>
      <c s="33">
        <v>0</v>
      </c>
      <c s="34">
        <f>ROUND(ROUND(H37,2)*ROUND(G37,3),2)</f>
      </c>
      <c r="O37">
        <f>(I37*21)/100</f>
      </c>
      <c t="s">
        <v>23</v>
      </c>
    </row>
    <row r="38" spans="1:5" ht="12.75">
      <c r="A38" s="35" t="s">
        <v>50</v>
      </c>
      <c r="E38" s="36" t="s">
        <v>47</v>
      </c>
    </row>
    <row r="39" spans="1:5" ht="12.75">
      <c r="A39" s="37" t="s">
        <v>52</v>
      </c>
      <c r="E39" s="38" t="s">
        <v>249</v>
      </c>
    </row>
    <row r="40" spans="1:5" ht="25.5">
      <c r="A40" t="s">
        <v>53</v>
      </c>
      <c r="E40" s="36" t="s">
        <v>250</v>
      </c>
    </row>
    <row r="41" spans="1:16" ht="12.75">
      <c r="A41" s="25" t="s">
        <v>45</v>
      </c>
      <c s="29" t="s">
        <v>77</v>
      </c>
      <c s="29" t="s">
        <v>251</v>
      </c>
      <c s="25" t="s">
        <v>47</v>
      </c>
      <c s="30" t="s">
        <v>252</v>
      </c>
      <c s="31" t="s">
        <v>140</v>
      </c>
      <c s="32">
        <v>6.1</v>
      </c>
      <c s="33">
        <v>0</v>
      </c>
      <c s="34">
        <f>ROUND(ROUND(H41,2)*ROUND(G41,3),2)</f>
      </c>
      <c r="O41">
        <f>(I41*21)/100</f>
      </c>
      <c t="s">
        <v>23</v>
      </c>
    </row>
    <row r="42" spans="1:5" ht="12.75">
      <c r="A42" s="35" t="s">
        <v>50</v>
      </c>
      <c r="E42" s="36" t="s">
        <v>47</v>
      </c>
    </row>
    <row r="43" spans="1:5" ht="12.75">
      <c r="A43" s="37" t="s">
        <v>52</v>
      </c>
      <c r="E43" s="38" t="s">
        <v>253</v>
      </c>
    </row>
    <row r="44" spans="1:5" ht="25.5">
      <c r="A44" t="s">
        <v>53</v>
      </c>
      <c r="E44" s="36" t="s">
        <v>254</v>
      </c>
    </row>
    <row r="45" spans="1:16" ht="12.75">
      <c r="A45" s="25" t="s">
        <v>45</v>
      </c>
      <c s="29" t="s">
        <v>40</v>
      </c>
      <c s="29" t="s">
        <v>255</v>
      </c>
      <c s="25" t="s">
        <v>47</v>
      </c>
      <c s="30" t="s">
        <v>256</v>
      </c>
      <c s="31" t="s">
        <v>140</v>
      </c>
      <c s="32">
        <v>34.8</v>
      </c>
      <c s="33">
        <v>0</v>
      </c>
      <c s="34">
        <f>ROUND(ROUND(H45,2)*ROUND(G45,3),2)</f>
      </c>
      <c r="O45">
        <f>(I45*21)/100</f>
      </c>
      <c t="s">
        <v>23</v>
      </c>
    </row>
    <row r="46" spans="1:5" ht="12.75">
      <c r="A46" s="35" t="s">
        <v>50</v>
      </c>
      <c r="E46" s="36" t="s">
        <v>257</v>
      </c>
    </row>
    <row r="47" spans="1:5" ht="102">
      <c r="A47" s="37" t="s">
        <v>52</v>
      </c>
      <c r="E47" s="38" t="s">
        <v>258</v>
      </c>
    </row>
    <row r="48" spans="1:5" ht="229.5">
      <c r="A48" t="s">
        <v>53</v>
      </c>
      <c r="E48" s="36" t="s">
        <v>259</v>
      </c>
    </row>
    <row r="49" spans="1:18" ht="12.75" customHeight="1">
      <c r="A49" s="6" t="s">
        <v>43</v>
      </c>
      <c s="6"/>
      <c s="43" t="s">
        <v>33</v>
      </c>
      <c s="6"/>
      <c s="27" t="s">
        <v>260</v>
      </c>
      <c s="6"/>
      <c s="6"/>
      <c s="6"/>
      <c s="44">
        <f>0+Q49</f>
      </c>
      <c r="O49">
        <f>0+R49</f>
      </c>
      <c r="Q49">
        <f>0+I50</f>
      </c>
      <c>
        <f>0+O50</f>
      </c>
    </row>
    <row r="50" spans="1:16" ht="12.75">
      <c r="A50" s="25" t="s">
        <v>45</v>
      </c>
      <c s="29" t="s">
        <v>42</v>
      </c>
      <c s="29" t="s">
        <v>261</v>
      </c>
      <c s="25" t="s">
        <v>47</v>
      </c>
      <c s="30" t="s">
        <v>262</v>
      </c>
      <c s="31" t="s">
        <v>140</v>
      </c>
      <c s="32">
        <v>27.3</v>
      </c>
      <c s="33">
        <v>0</v>
      </c>
      <c s="34">
        <f>ROUND(ROUND(H50,2)*ROUND(G50,3),2)</f>
      </c>
      <c r="O50">
        <f>(I50*21)/100</f>
      </c>
      <c t="s">
        <v>23</v>
      </c>
    </row>
    <row r="51" spans="1:5" ht="12.75">
      <c r="A51" s="35" t="s">
        <v>50</v>
      </c>
      <c r="E51" s="36" t="s">
        <v>47</v>
      </c>
    </row>
    <row r="52" spans="1:5" ht="76.5">
      <c r="A52" s="37" t="s">
        <v>52</v>
      </c>
      <c r="E52" s="38" t="s">
        <v>263</v>
      </c>
    </row>
    <row r="53" spans="1:5" ht="38.25">
      <c r="A53" t="s">
        <v>53</v>
      </c>
      <c r="E53" s="36" t="s">
        <v>264</v>
      </c>
    </row>
    <row r="54" spans="1:18" ht="12.75" customHeight="1">
      <c r="A54" s="6" t="s">
        <v>43</v>
      </c>
      <c s="6"/>
      <c s="43" t="s">
        <v>40</v>
      </c>
      <c s="6"/>
      <c s="27" t="s">
        <v>209</v>
      </c>
      <c s="6"/>
      <c s="6"/>
      <c s="6"/>
      <c s="44">
        <f>0+Q54</f>
      </c>
      <c r="O54">
        <f>0+R54</f>
      </c>
      <c r="Q54">
        <f>0+I55+I59</f>
      </c>
      <c>
        <f>0+O55+O59</f>
      </c>
    </row>
    <row r="55" spans="1:16" ht="12.75">
      <c r="A55" s="25" t="s">
        <v>45</v>
      </c>
      <c s="29" t="s">
        <v>87</v>
      </c>
      <c s="29" t="s">
        <v>265</v>
      </c>
      <c s="25" t="s">
        <v>47</v>
      </c>
      <c s="30" t="s">
        <v>266</v>
      </c>
      <c s="31" t="s">
        <v>140</v>
      </c>
      <c s="32">
        <v>78</v>
      </c>
      <c s="33">
        <v>0</v>
      </c>
      <c s="34">
        <f>ROUND(ROUND(H55,2)*ROUND(G55,3),2)</f>
      </c>
      <c r="O55">
        <f>(I55*21)/100</f>
      </c>
      <c t="s">
        <v>23</v>
      </c>
    </row>
    <row r="56" spans="1:5" ht="12.75">
      <c r="A56" s="35" t="s">
        <v>50</v>
      </c>
      <c r="E56" s="36" t="s">
        <v>267</v>
      </c>
    </row>
    <row r="57" spans="1:5" ht="25.5">
      <c r="A57" s="37" t="s">
        <v>52</v>
      </c>
      <c r="E57" s="38" t="s">
        <v>268</v>
      </c>
    </row>
    <row r="58" spans="1:5" ht="102">
      <c r="A58" t="s">
        <v>53</v>
      </c>
      <c r="E58" s="36" t="s">
        <v>269</v>
      </c>
    </row>
    <row r="59" spans="1:16" ht="12.75">
      <c r="A59" s="25" t="s">
        <v>45</v>
      </c>
      <c s="29" t="s">
        <v>91</v>
      </c>
      <c s="29" t="s">
        <v>270</v>
      </c>
      <c s="25" t="s">
        <v>47</v>
      </c>
      <c s="30" t="s">
        <v>271</v>
      </c>
      <c s="31" t="s">
        <v>140</v>
      </c>
      <c s="32">
        <v>6.1</v>
      </c>
      <c s="33">
        <v>0</v>
      </c>
      <c s="34">
        <f>ROUND(ROUND(H59,2)*ROUND(G59,3),2)</f>
      </c>
      <c r="O59">
        <f>(I59*21)/100</f>
      </c>
      <c t="s">
        <v>23</v>
      </c>
    </row>
    <row r="60" spans="1:5" ht="12.75">
      <c r="A60" s="35" t="s">
        <v>50</v>
      </c>
      <c r="E60" s="36" t="s">
        <v>47</v>
      </c>
    </row>
    <row r="61" spans="1:5" ht="12.75">
      <c r="A61" s="37" t="s">
        <v>52</v>
      </c>
      <c r="E61" s="38" t="s">
        <v>253</v>
      </c>
    </row>
    <row r="62" spans="1:5" ht="102">
      <c r="A62" t="s">
        <v>53</v>
      </c>
      <c r="E62" s="36" t="s">
        <v>269</v>
      </c>
    </row>
  </sheetData>
  <sheetProtection password="D320"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r="P1" t="s">
        <v>22</v>
      </c>
    </row>
    <row r="2" spans="2:16" ht="25" customHeight="1">
      <c r="B2" s="1"/>
      <c s="1"/>
      <c s="1"/>
      <c s="2" t="s">
        <v>13</v>
      </c>
      <c s="1"/>
      <c s="1"/>
      <c s="6"/>
      <c s="6"/>
      <c r="O2">
        <f>0+O8+O33+O78+O115+O148+O177+O218+O223+O244+O253</f>
      </c>
      <c t="s">
        <v>22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272</v>
      </c>
      <c s="39">
        <f>0+I8+I33+I78+I115+I148+I177+I218+I223+I244+I253</f>
      </c>
      <c r="O3" t="s">
        <v>19</v>
      </c>
      <c t="s">
        <v>23</v>
      </c>
    </row>
    <row r="4" spans="1:16" ht="15" customHeight="1">
      <c r="A4" t="s">
        <v>17</v>
      </c>
      <c s="16" t="s">
        <v>18</v>
      </c>
      <c s="17" t="s">
        <v>272</v>
      </c>
      <c s="6"/>
      <c s="18" t="s">
        <v>273</v>
      </c>
      <c s="6"/>
      <c s="6"/>
      <c s="19"/>
      <c s="19"/>
      <c r="O4" t="s">
        <v>20</v>
      </c>
      <c t="s">
        <v>23</v>
      </c>
    </row>
    <row r="5" spans="1:16" ht="12.75" customHeight="1">
      <c r="A5" s="15" t="s">
        <v>26</v>
      </c>
      <c s="15" t="s">
        <v>28</v>
      </c>
      <c s="15" t="s">
        <v>30</v>
      </c>
      <c s="15" t="s">
        <v>31</v>
      </c>
      <c s="15" t="s">
        <v>32</v>
      </c>
      <c s="15" t="s">
        <v>34</v>
      </c>
      <c s="15" t="s">
        <v>36</v>
      </c>
      <c s="15" t="s">
        <v>38</v>
      </c>
      <c s="15"/>
      <c r="O5" t="s">
        <v>21</v>
      </c>
      <c t="s">
        <v>23</v>
      </c>
    </row>
    <row r="6" spans="1:9" ht="12.75" customHeight="1">
      <c r="A6" s="15"/>
      <c s="15"/>
      <c s="15"/>
      <c s="15"/>
      <c s="15"/>
      <c s="15"/>
      <c s="15"/>
      <c s="15" t="s">
        <v>39</v>
      </c>
      <c s="15" t="s">
        <v>41</v>
      </c>
    </row>
    <row r="7" spans="1:9" ht="12.75" customHeight="1">
      <c r="A7" s="15" t="s">
        <v>27</v>
      </c>
      <c s="15" t="s">
        <v>29</v>
      </c>
      <c s="15" t="s">
        <v>23</v>
      </c>
      <c s="15" t="s">
        <v>22</v>
      </c>
      <c s="15" t="s">
        <v>33</v>
      </c>
      <c s="15" t="s">
        <v>35</v>
      </c>
      <c s="15" t="s">
        <v>37</v>
      </c>
      <c s="15" t="s">
        <v>40</v>
      </c>
      <c s="15" t="s">
        <v>42</v>
      </c>
    </row>
    <row r="8" spans="1:18" ht="12.75" customHeight="1">
      <c r="A8" s="19" t="s">
        <v>43</v>
      </c>
      <c s="19"/>
      <c s="26" t="s">
        <v>27</v>
      </c>
      <c s="19"/>
      <c s="27" t="s">
        <v>44</v>
      </c>
      <c s="19"/>
      <c s="19"/>
      <c s="19"/>
      <c s="28">
        <f>0+Q8</f>
      </c>
      <c r="O8">
        <f>0+R8</f>
      </c>
      <c r="Q8">
        <f>0+I9+I13+I17+I21+I25+I29</f>
      </c>
      <c>
        <f>0+O9+O13+O17+O21+O25+O29</f>
      </c>
    </row>
    <row r="9" spans="1:16" ht="12.75">
      <c r="A9" s="25" t="s">
        <v>45</v>
      </c>
      <c s="29" t="s">
        <v>29</v>
      </c>
      <c s="29" t="s">
        <v>274</v>
      </c>
      <c s="25" t="s">
        <v>47</v>
      </c>
      <c s="30" t="s">
        <v>275</v>
      </c>
      <c s="31" t="s">
        <v>49</v>
      </c>
      <c s="32">
        <v>1</v>
      </c>
      <c s="33">
        <v>0</v>
      </c>
      <c s="34">
        <f>ROUND(ROUND(H9,2)*ROUND(G9,3),2)</f>
      </c>
      <c r="O9">
        <f>(I9*21)/100</f>
      </c>
      <c t="s">
        <v>23</v>
      </c>
    </row>
    <row r="10" spans="1:5" ht="12.75">
      <c r="A10" s="35" t="s">
        <v>50</v>
      </c>
      <c r="E10" s="36" t="s">
        <v>276</v>
      </c>
    </row>
    <row r="11" spans="1:5" ht="12.75">
      <c r="A11" s="37" t="s">
        <v>52</v>
      </c>
      <c r="E11" s="38" t="s">
        <v>47</v>
      </c>
    </row>
    <row r="12" spans="1:5" ht="12.75">
      <c r="A12" t="s">
        <v>53</v>
      </c>
      <c r="E12" s="36" t="s">
        <v>277</v>
      </c>
    </row>
    <row r="13" spans="1:16" ht="25.5">
      <c r="A13" s="25" t="s">
        <v>45</v>
      </c>
      <c s="29" t="s">
        <v>23</v>
      </c>
      <c s="29" t="s">
        <v>278</v>
      </c>
      <c s="25" t="s">
        <v>47</v>
      </c>
      <c s="30" t="s">
        <v>279</v>
      </c>
      <c s="31" t="s">
        <v>129</v>
      </c>
      <c s="32">
        <v>1132.663</v>
      </c>
      <c s="33">
        <v>0</v>
      </c>
      <c s="34">
        <f>ROUND(ROUND(H13,2)*ROUND(G13,3),2)</f>
      </c>
      <c r="O13">
        <f>(I13*21)/100</f>
      </c>
      <c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52</v>
      </c>
      <c r="E15" s="38" t="s">
        <v>280</v>
      </c>
    </row>
    <row r="16" spans="1:5" ht="140.25">
      <c r="A16" t="s">
        <v>53</v>
      </c>
      <c r="E16" s="36" t="s">
        <v>281</v>
      </c>
    </row>
    <row r="17" spans="1:16" ht="25.5">
      <c r="A17" s="25" t="s">
        <v>45</v>
      </c>
      <c s="29" t="s">
        <v>22</v>
      </c>
      <c s="29" t="s">
        <v>282</v>
      </c>
      <c s="25" t="s">
        <v>47</v>
      </c>
      <c s="30" t="s">
        <v>283</v>
      </c>
      <c s="31" t="s">
        <v>129</v>
      </c>
      <c s="32">
        <v>49.21</v>
      </c>
      <c s="33">
        <v>0</v>
      </c>
      <c s="34">
        <f>ROUND(ROUND(H17,2)*ROUND(G17,3),2)</f>
      </c>
      <c r="O17">
        <f>(I17*21)/100</f>
      </c>
      <c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52</v>
      </c>
      <c r="E19" s="38" t="s">
        <v>284</v>
      </c>
    </row>
    <row r="20" spans="1:5" ht="140.25">
      <c r="A20" t="s">
        <v>53</v>
      </c>
      <c r="E20" s="36" t="s">
        <v>281</v>
      </c>
    </row>
    <row r="21" spans="1:16" ht="25.5">
      <c r="A21" s="25" t="s">
        <v>45</v>
      </c>
      <c s="29" t="s">
        <v>33</v>
      </c>
      <c s="29" t="s">
        <v>285</v>
      </c>
      <c s="25" t="s">
        <v>47</v>
      </c>
      <c s="30" t="s">
        <v>286</v>
      </c>
      <c s="31" t="s">
        <v>129</v>
      </c>
      <c s="32">
        <v>539.726</v>
      </c>
      <c s="33">
        <v>0</v>
      </c>
      <c s="34">
        <f>ROUND(ROUND(H21,2)*ROUND(G21,3),2)</f>
      </c>
      <c r="O21">
        <f>(I21*21)/100</f>
      </c>
      <c t="s">
        <v>23</v>
      </c>
    </row>
    <row r="22" spans="1:5" ht="12.75">
      <c r="A22" s="35" t="s">
        <v>50</v>
      </c>
      <c r="E22" s="36" t="s">
        <v>47</v>
      </c>
    </row>
    <row r="23" spans="1:5" ht="12.75">
      <c r="A23" s="37" t="s">
        <v>52</v>
      </c>
      <c r="E23" s="38" t="s">
        <v>287</v>
      </c>
    </row>
    <row r="24" spans="1:5" ht="140.25">
      <c r="A24" t="s">
        <v>53</v>
      </c>
      <c r="E24" s="36" t="s">
        <v>281</v>
      </c>
    </row>
    <row r="25" spans="1:16" ht="25.5">
      <c r="A25" s="25" t="s">
        <v>45</v>
      </c>
      <c s="29" t="s">
        <v>35</v>
      </c>
      <c s="29" t="s">
        <v>288</v>
      </c>
      <c s="25" t="s">
        <v>47</v>
      </c>
      <c s="30" t="s">
        <v>289</v>
      </c>
      <c s="31" t="s">
        <v>129</v>
      </c>
      <c s="32">
        <v>2</v>
      </c>
      <c s="33">
        <v>0</v>
      </c>
      <c s="34">
        <f>ROUND(ROUND(H25,2)*ROUND(G25,3),2)</f>
      </c>
      <c r="O25">
        <f>(I25*21)/100</f>
      </c>
      <c t="s">
        <v>23</v>
      </c>
    </row>
    <row r="26" spans="1:5" ht="12.75">
      <c r="A26" s="35" t="s">
        <v>50</v>
      </c>
      <c r="E26" s="36" t="s">
        <v>47</v>
      </c>
    </row>
    <row r="27" spans="1:5" ht="12.75">
      <c r="A27" s="37" t="s">
        <v>52</v>
      </c>
      <c r="E27" s="38" t="s">
        <v>290</v>
      </c>
    </row>
    <row r="28" spans="1:5" ht="140.25">
      <c r="A28" t="s">
        <v>53</v>
      </c>
      <c r="E28" s="36" t="s">
        <v>281</v>
      </c>
    </row>
    <row r="29" spans="1:16" ht="25.5">
      <c r="A29" s="25" t="s">
        <v>45</v>
      </c>
      <c s="29" t="s">
        <v>37</v>
      </c>
      <c s="29" t="s">
        <v>291</v>
      </c>
      <c s="25" t="s">
        <v>47</v>
      </c>
      <c s="30" t="s">
        <v>292</v>
      </c>
      <c s="31" t="s">
        <v>129</v>
      </c>
      <c s="32">
        <v>1.408</v>
      </c>
      <c s="33">
        <v>0</v>
      </c>
      <c s="34">
        <f>ROUND(ROUND(H29,2)*ROUND(G29,3),2)</f>
      </c>
      <c r="O29">
        <f>(I29*21)/100</f>
      </c>
      <c t="s">
        <v>23</v>
      </c>
    </row>
    <row r="30" spans="1:5" ht="12.75">
      <c r="A30" s="35" t="s">
        <v>50</v>
      </c>
      <c r="E30" s="36" t="s">
        <v>293</v>
      </c>
    </row>
    <row r="31" spans="1:5" ht="12.75">
      <c r="A31" s="37" t="s">
        <v>52</v>
      </c>
      <c r="E31" s="38" t="s">
        <v>294</v>
      </c>
    </row>
    <row r="32" spans="1:5" ht="140.25">
      <c r="A32" t="s">
        <v>53</v>
      </c>
      <c r="E32" s="36" t="s">
        <v>281</v>
      </c>
    </row>
    <row r="33" spans="1:18" ht="12.75" customHeight="1">
      <c r="A33" s="6" t="s">
        <v>43</v>
      </c>
      <c s="6"/>
      <c s="43" t="s">
        <v>29</v>
      </c>
      <c s="6"/>
      <c s="27" t="s">
        <v>134</v>
      </c>
      <c s="6"/>
      <c s="6"/>
      <c s="6"/>
      <c s="44">
        <f>0+Q33</f>
      </c>
      <c r="O33">
        <f>0+R33</f>
      </c>
      <c r="Q33">
        <f>0+I34+I38+I42+I46+I50+I54+I58+I62+I66+I70+I74</f>
      </c>
      <c>
        <f>0+O34+O38+O42+O46+O50+O54+O58+O62+O66+O70+O74</f>
      </c>
    </row>
    <row r="34" spans="1:16" ht="12.75">
      <c r="A34" s="25" t="s">
        <v>45</v>
      </c>
      <c s="29" t="s">
        <v>71</v>
      </c>
      <c s="29" t="s">
        <v>295</v>
      </c>
      <c s="25" t="s">
        <v>47</v>
      </c>
      <c s="30" t="s">
        <v>296</v>
      </c>
      <c s="31" t="s">
        <v>168</v>
      </c>
      <c s="32">
        <v>40</v>
      </c>
      <c s="33">
        <v>0</v>
      </c>
      <c s="34">
        <f>ROUND(ROUND(H34,2)*ROUND(G34,3),2)</f>
      </c>
      <c r="O34">
        <f>(I34*21)/100</f>
      </c>
      <c t="s">
        <v>23</v>
      </c>
    </row>
    <row r="35" spans="1:5" ht="12.75">
      <c r="A35" s="35" t="s">
        <v>50</v>
      </c>
      <c r="E35" s="36" t="s">
        <v>47</v>
      </c>
    </row>
    <row r="36" spans="1:5" ht="12.75">
      <c r="A36" s="37" t="s">
        <v>52</v>
      </c>
      <c r="E36" s="38" t="s">
        <v>47</v>
      </c>
    </row>
    <row r="37" spans="1:5" ht="38.25">
      <c r="A37" t="s">
        <v>53</v>
      </c>
      <c r="E37" s="36" t="s">
        <v>297</v>
      </c>
    </row>
    <row r="38" spans="1:16" ht="25.5">
      <c r="A38" s="25" t="s">
        <v>45</v>
      </c>
      <c s="29" t="s">
        <v>77</v>
      </c>
      <c s="29" t="s">
        <v>298</v>
      </c>
      <c s="25" t="s">
        <v>47</v>
      </c>
      <c s="30" t="s">
        <v>299</v>
      </c>
      <c s="31" t="s">
        <v>140</v>
      </c>
      <c s="32">
        <v>45.74</v>
      </c>
      <c s="33">
        <v>0</v>
      </c>
      <c s="34">
        <f>ROUND(ROUND(H38,2)*ROUND(G38,3),2)</f>
      </c>
      <c r="O38">
        <f>(I38*21)/100</f>
      </c>
      <c t="s">
        <v>23</v>
      </c>
    </row>
    <row r="39" spans="1:5" ht="12.75">
      <c r="A39" s="35" t="s">
        <v>50</v>
      </c>
      <c r="E39" s="36" t="s">
        <v>300</v>
      </c>
    </row>
    <row r="40" spans="1:5" ht="51">
      <c r="A40" s="37" t="s">
        <v>52</v>
      </c>
      <c r="E40" s="38" t="s">
        <v>301</v>
      </c>
    </row>
    <row r="41" spans="1:5" ht="63.75">
      <c r="A41" t="s">
        <v>53</v>
      </c>
      <c r="E41" s="36" t="s">
        <v>142</v>
      </c>
    </row>
    <row r="42" spans="1:16" ht="12.75">
      <c r="A42" s="25" t="s">
        <v>45</v>
      </c>
      <c s="29" t="s">
        <v>40</v>
      </c>
      <c s="29" t="s">
        <v>302</v>
      </c>
      <c s="25" t="s">
        <v>47</v>
      </c>
      <c s="30" t="s">
        <v>303</v>
      </c>
      <c s="31" t="s">
        <v>140</v>
      </c>
      <c s="32">
        <v>2</v>
      </c>
      <c s="33">
        <v>0</v>
      </c>
      <c s="34">
        <f>ROUND(ROUND(H42,2)*ROUND(G42,3),2)</f>
      </c>
      <c r="O42">
        <f>(I42*21)/100</f>
      </c>
      <c t="s">
        <v>23</v>
      </c>
    </row>
    <row r="43" spans="1:5" ht="12.75">
      <c r="A43" s="35" t="s">
        <v>50</v>
      </c>
      <c r="E43" s="36" t="s">
        <v>304</v>
      </c>
    </row>
    <row r="44" spans="1:5" ht="12.75">
      <c r="A44" s="37" t="s">
        <v>52</v>
      </c>
      <c r="E44" s="38" t="s">
        <v>305</v>
      </c>
    </row>
    <row r="45" spans="1:5" ht="63.75">
      <c r="A45" t="s">
        <v>53</v>
      </c>
      <c r="E45" s="36" t="s">
        <v>142</v>
      </c>
    </row>
    <row r="46" spans="1:16" ht="25.5">
      <c r="A46" s="25" t="s">
        <v>45</v>
      </c>
      <c s="29" t="s">
        <v>42</v>
      </c>
      <c s="29" t="s">
        <v>306</v>
      </c>
      <c s="25" t="s">
        <v>47</v>
      </c>
      <c s="30" t="s">
        <v>307</v>
      </c>
      <c s="31" t="s">
        <v>140</v>
      </c>
      <c s="32">
        <v>52.25</v>
      </c>
      <c s="33">
        <v>0</v>
      </c>
      <c s="34">
        <f>ROUND(ROUND(H46,2)*ROUND(G46,3),2)</f>
      </c>
      <c r="O46">
        <f>(I46*21)/100</f>
      </c>
      <c t="s">
        <v>23</v>
      </c>
    </row>
    <row r="47" spans="1:5" ht="12.75">
      <c r="A47" s="35" t="s">
        <v>50</v>
      </c>
      <c r="E47" s="36" t="s">
        <v>308</v>
      </c>
    </row>
    <row r="48" spans="1:5" ht="51">
      <c r="A48" s="37" t="s">
        <v>52</v>
      </c>
      <c r="E48" s="38" t="s">
        <v>309</v>
      </c>
    </row>
    <row r="49" spans="1:5" ht="63.75">
      <c r="A49" t="s">
        <v>53</v>
      </c>
      <c r="E49" s="36" t="s">
        <v>142</v>
      </c>
    </row>
    <row r="50" spans="1:16" ht="12.75">
      <c r="A50" s="25" t="s">
        <v>45</v>
      </c>
      <c s="29" t="s">
        <v>87</v>
      </c>
      <c s="29" t="s">
        <v>310</v>
      </c>
      <c s="25" t="s">
        <v>47</v>
      </c>
      <c s="30" t="s">
        <v>311</v>
      </c>
      <c s="31" t="s">
        <v>312</v>
      </c>
      <c s="32">
        <v>56.55</v>
      </c>
      <c s="33">
        <v>0</v>
      </c>
      <c s="34">
        <f>ROUND(ROUND(H50,2)*ROUND(G50,3),2)</f>
      </c>
      <c r="O50">
        <f>(I50*21)/100</f>
      </c>
      <c t="s">
        <v>23</v>
      </c>
    </row>
    <row r="51" spans="1:5" ht="12.75">
      <c r="A51" s="35" t="s">
        <v>50</v>
      </c>
      <c r="E51" s="36" t="s">
        <v>47</v>
      </c>
    </row>
    <row r="52" spans="1:5" ht="38.25">
      <c r="A52" s="37" t="s">
        <v>52</v>
      </c>
      <c r="E52" s="38" t="s">
        <v>313</v>
      </c>
    </row>
    <row r="53" spans="1:5" ht="63.75">
      <c r="A53" t="s">
        <v>53</v>
      </c>
      <c r="E53" s="36" t="s">
        <v>142</v>
      </c>
    </row>
    <row r="54" spans="1:16" ht="12.75">
      <c r="A54" s="25" t="s">
        <v>45</v>
      </c>
      <c s="29" t="s">
        <v>91</v>
      </c>
      <c s="29" t="s">
        <v>314</v>
      </c>
      <c s="25" t="s">
        <v>47</v>
      </c>
      <c s="30" t="s">
        <v>315</v>
      </c>
      <c s="31" t="s">
        <v>140</v>
      </c>
      <c s="32">
        <v>20.504</v>
      </c>
      <c s="33">
        <v>0</v>
      </c>
      <c s="34">
        <f>ROUND(ROUND(H54,2)*ROUND(G54,3),2)</f>
      </c>
      <c r="O54">
        <f>(I54*21)/100</f>
      </c>
      <c t="s">
        <v>23</v>
      </c>
    </row>
    <row r="55" spans="1:5" ht="12.75">
      <c r="A55" s="35" t="s">
        <v>50</v>
      </c>
      <c r="E55" s="36" t="s">
        <v>47</v>
      </c>
    </row>
    <row r="56" spans="1:5" ht="38.25">
      <c r="A56" s="37" t="s">
        <v>52</v>
      </c>
      <c r="E56" s="38" t="s">
        <v>316</v>
      </c>
    </row>
    <row r="57" spans="1:5" ht="63.75">
      <c r="A57" t="s">
        <v>53</v>
      </c>
      <c r="E57" s="36" t="s">
        <v>142</v>
      </c>
    </row>
    <row r="58" spans="1:16" ht="12.75">
      <c r="A58" s="25" t="s">
        <v>45</v>
      </c>
      <c s="29" t="s">
        <v>95</v>
      </c>
      <c s="29" t="s">
        <v>317</v>
      </c>
      <c s="25" t="s">
        <v>47</v>
      </c>
      <c s="30" t="s">
        <v>318</v>
      </c>
      <c s="31" t="s">
        <v>108</v>
      </c>
      <c s="32">
        <v>300</v>
      </c>
      <c s="33">
        <v>0</v>
      </c>
      <c s="34">
        <f>ROUND(ROUND(H58,2)*ROUND(G58,3),2)</f>
      </c>
      <c r="O58">
        <f>(I58*21)/100</f>
      </c>
      <c t="s">
        <v>23</v>
      </c>
    </row>
    <row r="59" spans="1:5" ht="12.75">
      <c r="A59" s="35" t="s">
        <v>50</v>
      </c>
      <c r="E59" s="36" t="s">
        <v>47</v>
      </c>
    </row>
    <row r="60" spans="1:5" ht="12.75">
      <c r="A60" s="37" t="s">
        <v>52</v>
      </c>
      <c r="E60" s="38" t="s">
        <v>47</v>
      </c>
    </row>
    <row r="61" spans="1:5" ht="38.25">
      <c r="A61" t="s">
        <v>53</v>
      </c>
      <c r="E61" s="36" t="s">
        <v>319</v>
      </c>
    </row>
    <row r="62" spans="1:16" ht="12.75">
      <c r="A62" s="25" t="s">
        <v>45</v>
      </c>
      <c s="29" t="s">
        <v>100</v>
      </c>
      <c s="29" t="s">
        <v>235</v>
      </c>
      <c s="25" t="s">
        <v>47</v>
      </c>
      <c s="30" t="s">
        <v>236</v>
      </c>
      <c s="31" t="s">
        <v>140</v>
      </c>
      <c s="32">
        <v>560</v>
      </c>
      <c s="33">
        <v>0</v>
      </c>
      <c s="34">
        <f>ROUND(ROUND(H62,2)*ROUND(G62,3),2)</f>
      </c>
      <c r="O62">
        <f>(I62*21)/100</f>
      </c>
      <c t="s">
        <v>23</v>
      </c>
    </row>
    <row r="63" spans="1:5" ht="12.75">
      <c r="A63" s="35" t="s">
        <v>50</v>
      </c>
      <c r="E63" s="36" t="s">
        <v>320</v>
      </c>
    </row>
    <row r="64" spans="1:5" ht="12.75">
      <c r="A64" s="37" t="s">
        <v>52</v>
      </c>
      <c r="E64" s="38" t="s">
        <v>321</v>
      </c>
    </row>
    <row r="65" spans="1:5" ht="318.75">
      <c r="A65" t="s">
        <v>53</v>
      </c>
      <c r="E65" s="36" t="s">
        <v>238</v>
      </c>
    </row>
    <row r="66" spans="1:16" ht="12.75">
      <c r="A66" s="25" t="s">
        <v>45</v>
      </c>
      <c s="29" t="s">
        <v>105</v>
      </c>
      <c s="29" t="s">
        <v>322</v>
      </c>
      <c s="25" t="s">
        <v>47</v>
      </c>
      <c s="30" t="s">
        <v>323</v>
      </c>
      <c s="31" t="s">
        <v>140</v>
      </c>
      <c s="32">
        <v>60</v>
      </c>
      <c s="33">
        <v>0</v>
      </c>
      <c s="34">
        <f>ROUND(ROUND(H66,2)*ROUND(G66,3),2)</f>
      </c>
      <c r="O66">
        <f>(I66*21)/100</f>
      </c>
      <c t="s">
        <v>23</v>
      </c>
    </row>
    <row r="67" spans="1:5" ht="12.75">
      <c r="A67" s="35" t="s">
        <v>50</v>
      </c>
      <c r="E67" s="36" t="s">
        <v>324</v>
      </c>
    </row>
    <row r="68" spans="1:5" ht="12.75">
      <c r="A68" s="37" t="s">
        <v>52</v>
      </c>
      <c r="E68" s="38" t="s">
        <v>325</v>
      </c>
    </row>
    <row r="69" spans="1:5" ht="267.75">
      <c r="A69" t="s">
        <v>53</v>
      </c>
      <c r="E69" s="36" t="s">
        <v>326</v>
      </c>
    </row>
    <row r="70" spans="1:16" ht="12.75">
      <c r="A70" s="25" t="s">
        <v>45</v>
      </c>
      <c s="29" t="s">
        <v>111</v>
      </c>
      <c s="29" t="s">
        <v>327</v>
      </c>
      <c s="25" t="s">
        <v>47</v>
      </c>
      <c s="30" t="s">
        <v>328</v>
      </c>
      <c s="31" t="s">
        <v>140</v>
      </c>
      <c s="32">
        <v>483.948</v>
      </c>
      <c s="33">
        <v>0</v>
      </c>
      <c s="34">
        <f>ROUND(ROUND(H70,2)*ROUND(G70,3),2)</f>
      </c>
      <c r="O70">
        <f>(I70*21)/100</f>
      </c>
      <c t="s">
        <v>23</v>
      </c>
    </row>
    <row r="71" spans="1:5" ht="12.75">
      <c r="A71" s="35" t="s">
        <v>50</v>
      </c>
      <c r="E71" s="36" t="s">
        <v>329</v>
      </c>
    </row>
    <row r="72" spans="1:5" ht="12.75">
      <c r="A72" s="37" t="s">
        <v>52</v>
      </c>
      <c r="E72" s="38" t="s">
        <v>330</v>
      </c>
    </row>
    <row r="73" spans="1:5" ht="229.5">
      <c r="A73" t="s">
        <v>53</v>
      </c>
      <c r="E73" s="36" t="s">
        <v>331</v>
      </c>
    </row>
    <row r="74" spans="1:16" ht="12.75">
      <c r="A74" s="25" t="s">
        <v>45</v>
      </c>
      <c s="29" t="s">
        <v>116</v>
      </c>
      <c s="29" t="s">
        <v>332</v>
      </c>
      <c s="25" t="s">
        <v>47</v>
      </c>
      <c s="30" t="s">
        <v>333</v>
      </c>
      <c s="31" t="s">
        <v>140</v>
      </c>
      <c s="32">
        <v>14</v>
      </c>
      <c s="33">
        <v>0</v>
      </c>
      <c s="34">
        <f>ROUND(ROUND(H74,2)*ROUND(G74,3),2)</f>
      </c>
      <c r="O74">
        <f>(I74*21)/100</f>
      </c>
      <c t="s">
        <v>23</v>
      </c>
    </row>
    <row r="75" spans="1:5" ht="12.75">
      <c r="A75" s="35" t="s">
        <v>50</v>
      </c>
      <c r="E75" s="36" t="s">
        <v>47</v>
      </c>
    </row>
    <row r="76" spans="1:5" ht="12.75">
      <c r="A76" s="37" t="s">
        <v>52</v>
      </c>
      <c r="E76" s="38" t="s">
        <v>334</v>
      </c>
    </row>
    <row r="77" spans="1:5" ht="293.25">
      <c r="A77" t="s">
        <v>53</v>
      </c>
      <c r="E77" s="36" t="s">
        <v>335</v>
      </c>
    </row>
    <row r="78" spans="1:18" ht="12.75" customHeight="1">
      <c r="A78" s="6" t="s">
        <v>43</v>
      </c>
      <c s="6"/>
      <c s="43" t="s">
        <v>23</v>
      </c>
      <c s="6"/>
      <c s="27" t="s">
        <v>193</v>
      </c>
      <c s="6"/>
      <c s="6"/>
      <c s="6"/>
      <c s="44">
        <f>0+Q78</f>
      </c>
      <c r="O78">
        <f>0+R78</f>
      </c>
      <c r="Q78">
        <f>0+I79+I83+I87+I91+I95+I99+I103+I107+I111</f>
      </c>
      <c>
        <f>0+O79+O83+O87+O91+O95+O99+O103+O107+O111</f>
      </c>
    </row>
    <row r="79" spans="1:16" ht="12.75">
      <c r="A79" s="25" t="s">
        <v>45</v>
      </c>
      <c s="29" t="s">
        <v>194</v>
      </c>
      <c s="29" t="s">
        <v>336</v>
      </c>
      <c s="25" t="s">
        <v>47</v>
      </c>
      <c s="30" t="s">
        <v>337</v>
      </c>
      <c s="31" t="s">
        <v>312</v>
      </c>
      <c s="32">
        <v>28</v>
      </c>
      <c s="33">
        <v>0</v>
      </c>
      <c s="34">
        <f>ROUND(ROUND(H79,2)*ROUND(G79,3),2)</f>
      </c>
      <c r="O79">
        <f>(I79*21)/100</f>
      </c>
      <c t="s">
        <v>23</v>
      </c>
    </row>
    <row r="80" spans="1:5" ht="12.75">
      <c r="A80" s="35" t="s">
        <v>50</v>
      </c>
      <c r="E80" s="36" t="s">
        <v>338</v>
      </c>
    </row>
    <row r="81" spans="1:5" ht="12.75">
      <c r="A81" s="37" t="s">
        <v>52</v>
      </c>
      <c r="E81" s="38" t="s">
        <v>339</v>
      </c>
    </row>
    <row r="82" spans="1:5" ht="165.75">
      <c r="A82" t="s">
        <v>53</v>
      </c>
      <c r="E82" s="36" t="s">
        <v>340</v>
      </c>
    </row>
    <row r="83" spans="1:16" ht="12.75">
      <c r="A83" s="25" t="s">
        <v>45</v>
      </c>
      <c s="29" t="s">
        <v>201</v>
      </c>
      <c s="29" t="s">
        <v>341</v>
      </c>
      <c s="25" t="s">
        <v>47</v>
      </c>
      <c s="30" t="s">
        <v>342</v>
      </c>
      <c s="31" t="s">
        <v>129</v>
      </c>
      <c s="32">
        <v>12.16</v>
      </c>
      <c s="33">
        <v>0</v>
      </c>
      <c s="34">
        <f>ROUND(ROUND(H83,2)*ROUND(G83,3),2)</f>
      </c>
      <c r="O83">
        <f>(I83*21)/100</f>
      </c>
      <c t="s">
        <v>23</v>
      </c>
    </row>
    <row r="84" spans="1:5" ht="12.75">
      <c r="A84" s="35" t="s">
        <v>50</v>
      </c>
      <c r="E84" s="36" t="s">
        <v>47</v>
      </c>
    </row>
    <row r="85" spans="1:5" ht="12.75">
      <c r="A85" s="37" t="s">
        <v>52</v>
      </c>
      <c r="E85" s="38" t="s">
        <v>343</v>
      </c>
    </row>
    <row r="86" spans="1:5" ht="38.25">
      <c r="A86" t="s">
        <v>53</v>
      </c>
      <c r="E86" s="36" t="s">
        <v>344</v>
      </c>
    </row>
    <row r="87" spans="1:16" ht="12.75">
      <c r="A87" s="25" t="s">
        <v>45</v>
      </c>
      <c s="29" t="s">
        <v>205</v>
      </c>
      <c s="29" t="s">
        <v>345</v>
      </c>
      <c s="25" t="s">
        <v>47</v>
      </c>
      <c s="30" t="s">
        <v>346</v>
      </c>
      <c s="31" t="s">
        <v>168</v>
      </c>
      <c s="32">
        <v>32</v>
      </c>
      <c s="33">
        <v>0</v>
      </c>
      <c s="34">
        <f>ROUND(ROUND(H87,2)*ROUND(G87,3),2)</f>
      </c>
      <c r="O87">
        <f>(I87*21)/100</f>
      </c>
      <c t="s">
        <v>23</v>
      </c>
    </row>
    <row r="88" spans="1:5" ht="12.75">
      <c r="A88" s="35" t="s">
        <v>50</v>
      </c>
      <c r="E88" s="36" t="s">
        <v>47</v>
      </c>
    </row>
    <row r="89" spans="1:5" ht="12.75">
      <c r="A89" s="37" t="s">
        <v>52</v>
      </c>
      <c r="E89" s="38" t="s">
        <v>347</v>
      </c>
    </row>
    <row r="90" spans="1:5" ht="25.5">
      <c r="A90" t="s">
        <v>53</v>
      </c>
      <c r="E90" s="36" t="s">
        <v>348</v>
      </c>
    </row>
    <row r="91" spans="1:16" ht="12.75">
      <c r="A91" s="25" t="s">
        <v>45</v>
      </c>
      <c s="29" t="s">
        <v>210</v>
      </c>
      <c s="29" t="s">
        <v>349</v>
      </c>
      <c s="25" t="s">
        <v>47</v>
      </c>
      <c s="30" t="s">
        <v>350</v>
      </c>
      <c s="31" t="s">
        <v>312</v>
      </c>
      <c s="32">
        <v>197.067</v>
      </c>
      <c s="33">
        <v>0</v>
      </c>
      <c s="34">
        <f>ROUND(ROUND(H91,2)*ROUND(G91,3),2)</f>
      </c>
      <c r="O91">
        <f>(I91*21)/100</f>
      </c>
      <c t="s">
        <v>23</v>
      </c>
    </row>
    <row r="92" spans="1:5" ht="12.75">
      <c r="A92" s="35" t="s">
        <v>50</v>
      </c>
      <c r="E92" s="36" t="s">
        <v>351</v>
      </c>
    </row>
    <row r="93" spans="1:5" ht="51">
      <c r="A93" s="37" t="s">
        <v>52</v>
      </c>
      <c r="E93" s="38" t="s">
        <v>352</v>
      </c>
    </row>
    <row r="94" spans="1:5" ht="63.75">
      <c r="A94" t="s">
        <v>53</v>
      </c>
      <c r="E94" s="36" t="s">
        <v>353</v>
      </c>
    </row>
    <row r="95" spans="1:16" ht="25.5">
      <c r="A95" s="25" t="s">
        <v>45</v>
      </c>
      <c s="29" t="s">
        <v>216</v>
      </c>
      <c s="29" t="s">
        <v>354</v>
      </c>
      <c s="25" t="s">
        <v>47</v>
      </c>
      <c s="30" t="s">
        <v>355</v>
      </c>
      <c s="31" t="s">
        <v>312</v>
      </c>
      <c s="32">
        <v>60</v>
      </c>
      <c s="33">
        <v>0</v>
      </c>
      <c s="34">
        <f>ROUND(ROUND(H95,2)*ROUND(G95,3),2)</f>
      </c>
      <c r="O95">
        <f>(I95*21)/100</f>
      </c>
      <c t="s">
        <v>23</v>
      </c>
    </row>
    <row r="96" spans="1:5" ht="12.75">
      <c r="A96" s="35" t="s">
        <v>50</v>
      </c>
      <c r="E96" s="36" t="s">
        <v>47</v>
      </c>
    </row>
    <row r="97" spans="1:5" ht="12.75">
      <c r="A97" s="37" t="s">
        <v>52</v>
      </c>
      <c r="E97" s="38" t="s">
        <v>356</v>
      </c>
    </row>
    <row r="98" spans="1:5" ht="63.75">
      <c r="A98" t="s">
        <v>53</v>
      </c>
      <c r="E98" s="36" t="s">
        <v>357</v>
      </c>
    </row>
    <row r="99" spans="1:16" ht="12.75">
      <c r="A99" s="25" t="s">
        <v>45</v>
      </c>
      <c s="29" t="s">
        <v>358</v>
      </c>
      <c s="29" t="s">
        <v>359</v>
      </c>
      <c s="25" t="s">
        <v>47</v>
      </c>
      <c s="30" t="s">
        <v>360</v>
      </c>
      <c s="31" t="s">
        <v>140</v>
      </c>
      <c s="32">
        <v>19.04</v>
      </c>
      <c s="33">
        <v>0</v>
      </c>
      <c s="34">
        <f>ROUND(ROUND(H99,2)*ROUND(G99,3),2)</f>
      </c>
      <c r="O99">
        <f>(I99*21)/100</f>
      </c>
      <c t="s">
        <v>23</v>
      </c>
    </row>
    <row r="100" spans="1:5" ht="12.75">
      <c r="A100" s="35" t="s">
        <v>50</v>
      </c>
      <c r="E100" s="36" t="s">
        <v>361</v>
      </c>
    </row>
    <row r="101" spans="1:5" ht="12.75">
      <c r="A101" s="37" t="s">
        <v>52</v>
      </c>
      <c r="E101" s="38" t="s">
        <v>362</v>
      </c>
    </row>
    <row r="102" spans="1:5" ht="369.75">
      <c r="A102" t="s">
        <v>53</v>
      </c>
      <c r="E102" s="36" t="s">
        <v>363</v>
      </c>
    </row>
    <row r="103" spans="1:16" ht="12.75">
      <c r="A103" s="25" t="s">
        <v>45</v>
      </c>
      <c s="29" t="s">
        <v>364</v>
      </c>
      <c s="29" t="s">
        <v>365</v>
      </c>
      <c s="25" t="s">
        <v>47</v>
      </c>
      <c s="30" t="s">
        <v>366</v>
      </c>
      <c s="31" t="s">
        <v>129</v>
      </c>
      <c s="32">
        <v>2.285</v>
      </c>
      <c s="33">
        <v>0</v>
      </c>
      <c s="34">
        <f>ROUND(ROUND(H103,2)*ROUND(G103,3),2)</f>
      </c>
      <c r="O103">
        <f>(I103*21)/100</f>
      </c>
      <c t="s">
        <v>23</v>
      </c>
    </row>
    <row r="104" spans="1:5" ht="12.75">
      <c r="A104" s="35" t="s">
        <v>50</v>
      </c>
      <c r="E104" s="36" t="s">
        <v>47</v>
      </c>
    </row>
    <row r="105" spans="1:5" ht="12.75">
      <c r="A105" s="37" t="s">
        <v>52</v>
      </c>
      <c r="E105" s="38" t="s">
        <v>367</v>
      </c>
    </row>
    <row r="106" spans="1:5" ht="267.75">
      <c r="A106" t="s">
        <v>53</v>
      </c>
      <c r="E106" s="36" t="s">
        <v>368</v>
      </c>
    </row>
    <row r="107" spans="1:16" ht="25.5">
      <c r="A107" s="25" t="s">
        <v>45</v>
      </c>
      <c s="29" t="s">
        <v>369</v>
      </c>
      <c s="29" t="s">
        <v>370</v>
      </c>
      <c s="25" t="s">
        <v>47</v>
      </c>
      <c s="30" t="s">
        <v>371</v>
      </c>
      <c s="31" t="s">
        <v>85</v>
      </c>
      <c s="32">
        <v>510.667</v>
      </c>
      <c s="33">
        <v>0</v>
      </c>
      <c s="34">
        <f>ROUND(ROUND(H107,2)*ROUND(G107,3),2)</f>
      </c>
      <c r="O107">
        <f>(I107*21)/100</f>
      </c>
      <c t="s">
        <v>23</v>
      </c>
    </row>
    <row r="108" spans="1:5" ht="12.75">
      <c r="A108" s="35" t="s">
        <v>50</v>
      </c>
      <c r="E108" s="36" t="s">
        <v>372</v>
      </c>
    </row>
    <row r="109" spans="1:5" ht="51">
      <c r="A109" s="37" t="s">
        <v>52</v>
      </c>
      <c r="E109" s="38" t="s">
        <v>373</v>
      </c>
    </row>
    <row r="110" spans="1:5" ht="63.75">
      <c r="A110" t="s">
        <v>53</v>
      </c>
      <c r="E110" s="36" t="s">
        <v>374</v>
      </c>
    </row>
    <row r="111" spans="1:16" ht="12.75">
      <c r="A111" s="25" t="s">
        <v>45</v>
      </c>
      <c s="29" t="s">
        <v>375</v>
      </c>
      <c s="29" t="s">
        <v>376</v>
      </c>
      <c s="25" t="s">
        <v>47</v>
      </c>
      <c s="30" t="s">
        <v>377</v>
      </c>
      <c s="31" t="s">
        <v>168</v>
      </c>
      <c s="32">
        <v>140</v>
      </c>
      <c s="33">
        <v>0</v>
      </c>
      <c s="34">
        <f>ROUND(ROUND(H111,2)*ROUND(G111,3),2)</f>
      </c>
      <c r="O111">
        <f>(I111*21)/100</f>
      </c>
      <c t="s">
        <v>23</v>
      </c>
    </row>
    <row r="112" spans="1:5" ht="12.75">
      <c r="A112" s="35" t="s">
        <v>50</v>
      </c>
      <c r="E112" s="36" t="s">
        <v>378</v>
      </c>
    </row>
    <row r="113" spans="1:5" ht="12.75">
      <c r="A113" s="37" t="s">
        <v>52</v>
      </c>
      <c r="E113" s="38" t="s">
        <v>379</v>
      </c>
    </row>
    <row r="114" spans="1:5" ht="102">
      <c r="A114" t="s">
        <v>53</v>
      </c>
      <c r="E114" s="36" t="s">
        <v>380</v>
      </c>
    </row>
    <row r="115" spans="1:18" ht="12.75" customHeight="1">
      <c r="A115" s="6" t="s">
        <v>43</v>
      </c>
      <c s="6"/>
      <c s="43" t="s">
        <v>22</v>
      </c>
      <c s="6"/>
      <c s="27" t="s">
        <v>246</v>
      </c>
      <c s="6"/>
      <c s="6"/>
      <c s="6"/>
      <c s="44">
        <f>0+Q115</f>
      </c>
      <c r="O115">
        <f>0+R115</f>
      </c>
      <c r="Q115">
        <f>0+I116+I120+I124+I128+I132+I136+I140+I144</f>
      </c>
      <c>
        <f>0+O116+O120+O124+O128+O132+O136+O140+O144</f>
      </c>
    </row>
    <row r="116" spans="1:16" ht="12.75">
      <c r="A116" s="25" t="s">
        <v>45</v>
      </c>
      <c s="29" t="s">
        <v>381</v>
      </c>
      <c s="29" t="s">
        <v>382</v>
      </c>
      <c s="25" t="s">
        <v>47</v>
      </c>
      <c s="30" t="s">
        <v>383</v>
      </c>
      <c s="31" t="s">
        <v>140</v>
      </c>
      <c s="32">
        <v>2.808</v>
      </c>
      <c s="33">
        <v>0</v>
      </c>
      <c s="34">
        <f>ROUND(ROUND(H116,2)*ROUND(G116,3),2)</f>
      </c>
      <c r="O116">
        <f>(I116*21)/100</f>
      </c>
      <c t="s">
        <v>23</v>
      </c>
    </row>
    <row r="117" spans="1:5" ht="12.75">
      <c r="A117" s="35" t="s">
        <v>50</v>
      </c>
      <c r="E117" s="36" t="s">
        <v>384</v>
      </c>
    </row>
    <row r="118" spans="1:5" ht="12.75">
      <c r="A118" s="37" t="s">
        <v>52</v>
      </c>
      <c r="E118" s="38" t="s">
        <v>385</v>
      </c>
    </row>
    <row r="119" spans="1:5" ht="229.5">
      <c r="A119" t="s">
        <v>53</v>
      </c>
      <c r="E119" s="36" t="s">
        <v>259</v>
      </c>
    </row>
    <row r="120" spans="1:16" ht="12.75">
      <c r="A120" s="25" t="s">
        <v>45</v>
      </c>
      <c s="29" t="s">
        <v>386</v>
      </c>
      <c s="29" t="s">
        <v>387</v>
      </c>
      <c s="25" t="s">
        <v>47</v>
      </c>
      <c s="30" t="s">
        <v>388</v>
      </c>
      <c s="31" t="s">
        <v>140</v>
      </c>
      <c s="32">
        <v>20.16</v>
      </c>
      <c s="33">
        <v>0</v>
      </c>
      <c s="34">
        <f>ROUND(ROUND(H120,2)*ROUND(G120,3),2)</f>
      </c>
      <c r="O120">
        <f>(I120*21)/100</f>
      </c>
      <c t="s">
        <v>23</v>
      </c>
    </row>
    <row r="121" spans="1:5" ht="12.75">
      <c r="A121" s="35" t="s">
        <v>50</v>
      </c>
      <c r="E121" s="36" t="s">
        <v>389</v>
      </c>
    </row>
    <row r="122" spans="1:5" ht="12.75">
      <c r="A122" s="37" t="s">
        <v>52</v>
      </c>
      <c r="E122" s="38" t="s">
        <v>390</v>
      </c>
    </row>
    <row r="123" spans="1:5" ht="382.5">
      <c r="A123" t="s">
        <v>53</v>
      </c>
      <c r="E123" s="36" t="s">
        <v>391</v>
      </c>
    </row>
    <row r="124" spans="1:16" ht="12.75">
      <c r="A124" s="25" t="s">
        <v>45</v>
      </c>
      <c s="29" t="s">
        <v>392</v>
      </c>
      <c s="29" t="s">
        <v>393</v>
      </c>
      <c s="25" t="s">
        <v>47</v>
      </c>
      <c s="30" t="s">
        <v>394</v>
      </c>
      <c s="31" t="s">
        <v>129</v>
      </c>
      <c s="32">
        <v>2.419</v>
      </c>
      <c s="33">
        <v>0</v>
      </c>
      <c s="34">
        <f>ROUND(ROUND(H124,2)*ROUND(G124,3),2)</f>
      </c>
      <c r="O124">
        <f>(I124*21)/100</f>
      </c>
      <c t="s">
        <v>23</v>
      </c>
    </row>
    <row r="125" spans="1:5" ht="12.75">
      <c r="A125" s="35" t="s">
        <v>50</v>
      </c>
      <c r="E125" s="36" t="s">
        <v>47</v>
      </c>
    </row>
    <row r="126" spans="1:5" ht="12.75">
      <c r="A126" s="37" t="s">
        <v>52</v>
      </c>
      <c r="E126" s="38" t="s">
        <v>395</v>
      </c>
    </row>
    <row r="127" spans="1:5" ht="242.25">
      <c r="A127" t="s">
        <v>53</v>
      </c>
      <c r="E127" s="36" t="s">
        <v>396</v>
      </c>
    </row>
    <row r="128" spans="1:16" ht="12.75">
      <c r="A128" s="25" t="s">
        <v>45</v>
      </c>
      <c s="29" t="s">
        <v>397</v>
      </c>
      <c s="29" t="s">
        <v>398</v>
      </c>
      <c s="25" t="s">
        <v>47</v>
      </c>
      <c s="30" t="s">
        <v>399</v>
      </c>
      <c s="31" t="s">
        <v>140</v>
      </c>
      <c s="32">
        <v>8.4</v>
      </c>
      <c s="33">
        <v>0</v>
      </c>
      <c s="34">
        <f>ROUND(ROUND(H128,2)*ROUND(G128,3),2)</f>
      </c>
      <c r="O128">
        <f>(I128*21)/100</f>
      </c>
      <c t="s">
        <v>23</v>
      </c>
    </row>
    <row r="129" spans="1:5" ht="12.75">
      <c r="A129" s="35" t="s">
        <v>50</v>
      </c>
      <c r="E129" s="36" t="s">
        <v>47</v>
      </c>
    </row>
    <row r="130" spans="1:5" ht="12.75">
      <c r="A130" s="37" t="s">
        <v>52</v>
      </c>
      <c r="E130" s="38" t="s">
        <v>47</v>
      </c>
    </row>
    <row r="131" spans="1:5" ht="51">
      <c r="A131" t="s">
        <v>53</v>
      </c>
      <c r="E131" s="36" t="s">
        <v>400</v>
      </c>
    </row>
    <row r="132" spans="1:16" ht="12.75">
      <c r="A132" s="25" t="s">
        <v>45</v>
      </c>
      <c s="29" t="s">
        <v>401</v>
      </c>
      <c s="29" t="s">
        <v>402</v>
      </c>
      <c s="25" t="s">
        <v>47</v>
      </c>
      <c s="30" t="s">
        <v>403</v>
      </c>
      <c s="31" t="s">
        <v>140</v>
      </c>
      <c s="32">
        <v>32.976</v>
      </c>
      <c s="33">
        <v>0</v>
      </c>
      <c s="34">
        <f>ROUND(ROUND(H132,2)*ROUND(G132,3),2)</f>
      </c>
      <c r="O132">
        <f>(I132*21)/100</f>
      </c>
      <c t="s">
        <v>23</v>
      </c>
    </row>
    <row r="133" spans="1:5" ht="12.75">
      <c r="A133" s="35" t="s">
        <v>50</v>
      </c>
      <c r="E133" s="36" t="s">
        <v>404</v>
      </c>
    </row>
    <row r="134" spans="1:5" ht="12.75">
      <c r="A134" s="37" t="s">
        <v>52</v>
      </c>
      <c r="E134" s="38" t="s">
        <v>405</v>
      </c>
    </row>
    <row r="135" spans="1:5" ht="38.25">
      <c r="A135" t="s">
        <v>53</v>
      </c>
      <c r="E135" s="36" t="s">
        <v>406</v>
      </c>
    </row>
    <row r="136" spans="1:16" ht="12.75">
      <c r="A136" s="25" t="s">
        <v>45</v>
      </c>
      <c s="29" t="s">
        <v>407</v>
      </c>
      <c s="29" t="s">
        <v>408</v>
      </c>
      <c s="25" t="s">
        <v>47</v>
      </c>
      <c s="30" t="s">
        <v>409</v>
      </c>
      <c s="31" t="s">
        <v>140</v>
      </c>
      <c s="32">
        <v>43.12</v>
      </c>
      <c s="33">
        <v>0</v>
      </c>
      <c s="34">
        <f>ROUND(ROUND(H136,2)*ROUND(G136,3),2)</f>
      </c>
      <c r="O136">
        <f>(I136*21)/100</f>
      </c>
      <c t="s">
        <v>23</v>
      </c>
    </row>
    <row r="137" spans="1:5" ht="12.75">
      <c r="A137" s="35" t="s">
        <v>50</v>
      </c>
      <c r="E137" s="36" t="s">
        <v>410</v>
      </c>
    </row>
    <row r="138" spans="1:5" ht="12.75">
      <c r="A138" s="37" t="s">
        <v>52</v>
      </c>
      <c r="E138" s="38" t="s">
        <v>411</v>
      </c>
    </row>
    <row r="139" spans="1:5" ht="369.75">
      <c r="A139" t="s">
        <v>53</v>
      </c>
      <c r="E139" s="36" t="s">
        <v>412</v>
      </c>
    </row>
    <row r="140" spans="1:16" ht="12.75">
      <c r="A140" s="25" t="s">
        <v>45</v>
      </c>
      <c s="29" t="s">
        <v>413</v>
      </c>
      <c s="29" t="s">
        <v>414</v>
      </c>
      <c s="25" t="s">
        <v>47</v>
      </c>
      <c s="30" t="s">
        <v>415</v>
      </c>
      <c s="31" t="s">
        <v>129</v>
      </c>
      <c s="32">
        <v>5.174</v>
      </c>
      <c s="33">
        <v>0</v>
      </c>
      <c s="34">
        <f>ROUND(ROUND(H140,2)*ROUND(G140,3),2)</f>
      </c>
      <c r="O140">
        <f>(I140*21)/100</f>
      </c>
      <c t="s">
        <v>23</v>
      </c>
    </row>
    <row r="141" spans="1:5" ht="12.75">
      <c r="A141" s="35" t="s">
        <v>50</v>
      </c>
      <c r="E141" s="36" t="s">
        <v>416</v>
      </c>
    </row>
    <row r="142" spans="1:5" ht="12.75">
      <c r="A142" s="37" t="s">
        <v>52</v>
      </c>
      <c r="E142" s="38" t="s">
        <v>417</v>
      </c>
    </row>
    <row r="143" spans="1:5" ht="267.75">
      <c r="A143" t="s">
        <v>53</v>
      </c>
      <c r="E143" s="36" t="s">
        <v>368</v>
      </c>
    </row>
    <row r="144" spans="1:16" ht="12.75">
      <c r="A144" s="25" t="s">
        <v>45</v>
      </c>
      <c s="29" t="s">
        <v>418</v>
      </c>
      <c s="29" t="s">
        <v>419</v>
      </c>
      <c s="25" t="s">
        <v>47</v>
      </c>
      <c s="30" t="s">
        <v>420</v>
      </c>
      <c s="31" t="s">
        <v>140</v>
      </c>
      <c s="32">
        <v>3.829</v>
      </c>
      <c s="33">
        <v>0</v>
      </c>
      <c s="34">
        <f>ROUND(ROUND(H144,2)*ROUND(G144,3),2)</f>
      </c>
      <c r="O144">
        <f>(I144*21)/100</f>
      </c>
      <c t="s">
        <v>23</v>
      </c>
    </row>
    <row r="145" spans="1:5" ht="12.75">
      <c r="A145" s="35" t="s">
        <v>50</v>
      </c>
      <c r="E145" s="36" t="s">
        <v>421</v>
      </c>
    </row>
    <row r="146" spans="1:5" ht="12.75">
      <c r="A146" s="37" t="s">
        <v>52</v>
      </c>
      <c r="E146" s="38" t="s">
        <v>422</v>
      </c>
    </row>
    <row r="147" spans="1:5" ht="229.5">
      <c r="A147" t="s">
        <v>53</v>
      </c>
      <c r="E147" s="36" t="s">
        <v>423</v>
      </c>
    </row>
    <row r="148" spans="1:18" ht="12.75" customHeight="1">
      <c r="A148" s="6" t="s">
        <v>43</v>
      </c>
      <c s="6"/>
      <c s="43" t="s">
        <v>33</v>
      </c>
      <c s="6"/>
      <c s="27" t="s">
        <v>260</v>
      </c>
      <c s="6"/>
      <c s="6"/>
      <c s="6"/>
      <c s="44">
        <f>0+Q148</f>
      </c>
      <c r="O148">
        <f>0+R148</f>
      </c>
      <c r="Q148">
        <f>0+I149+I153+I157+I161+I165+I169+I173</f>
      </c>
      <c>
        <f>0+O149+O153+O157+O161+O165+O169+O173</f>
      </c>
    </row>
    <row r="149" spans="1:16" ht="12.75">
      <c r="A149" s="25" t="s">
        <v>45</v>
      </c>
      <c s="29" t="s">
        <v>424</v>
      </c>
      <c s="29" t="s">
        <v>425</v>
      </c>
      <c s="25" t="s">
        <v>426</v>
      </c>
      <c s="30" t="s">
        <v>427</v>
      </c>
      <c s="31" t="s">
        <v>140</v>
      </c>
      <c s="32">
        <v>19.5</v>
      </c>
      <c s="33">
        <v>0</v>
      </c>
      <c s="34">
        <f>ROUND(ROUND(H149,2)*ROUND(G149,3),2)</f>
      </c>
      <c r="O149">
        <f>(I149*21)/100</f>
      </c>
      <c t="s">
        <v>23</v>
      </c>
    </row>
    <row r="150" spans="1:5" ht="12.75">
      <c r="A150" s="35" t="s">
        <v>50</v>
      </c>
      <c r="E150" s="36" t="s">
        <v>428</v>
      </c>
    </row>
    <row r="151" spans="1:5" ht="25.5">
      <c r="A151" s="37" t="s">
        <v>52</v>
      </c>
      <c r="E151" s="38" t="s">
        <v>429</v>
      </c>
    </row>
    <row r="152" spans="1:5" ht="369.75">
      <c r="A152" t="s">
        <v>53</v>
      </c>
      <c r="E152" s="36" t="s">
        <v>412</v>
      </c>
    </row>
    <row r="153" spans="1:16" ht="12.75">
      <c r="A153" s="25" t="s">
        <v>45</v>
      </c>
      <c s="29" t="s">
        <v>430</v>
      </c>
      <c s="29" t="s">
        <v>431</v>
      </c>
      <c s="25" t="s">
        <v>426</v>
      </c>
      <c s="30" t="s">
        <v>432</v>
      </c>
      <c s="31" t="s">
        <v>129</v>
      </c>
      <c s="32">
        <v>2.34</v>
      </c>
      <c s="33">
        <v>0</v>
      </c>
      <c s="34">
        <f>ROUND(ROUND(H153,2)*ROUND(G153,3),2)</f>
      </c>
      <c r="O153">
        <f>(I153*21)/100</f>
      </c>
      <c t="s">
        <v>23</v>
      </c>
    </row>
    <row r="154" spans="1:5" ht="12.75">
      <c r="A154" s="35" t="s">
        <v>50</v>
      </c>
      <c r="E154" s="36" t="s">
        <v>433</v>
      </c>
    </row>
    <row r="155" spans="1:5" ht="12.75">
      <c r="A155" s="37" t="s">
        <v>52</v>
      </c>
      <c r="E155" s="38" t="s">
        <v>434</v>
      </c>
    </row>
    <row r="156" spans="1:5" ht="267.75">
      <c r="A156" t="s">
        <v>53</v>
      </c>
      <c r="E156" s="36" t="s">
        <v>368</v>
      </c>
    </row>
    <row r="157" spans="1:16" ht="12.75">
      <c r="A157" s="25" t="s">
        <v>45</v>
      </c>
      <c s="29" t="s">
        <v>435</v>
      </c>
      <c s="29" t="s">
        <v>436</v>
      </c>
      <c s="25" t="s">
        <v>426</v>
      </c>
      <c s="30" t="s">
        <v>437</v>
      </c>
      <c s="31" t="s">
        <v>140</v>
      </c>
      <c s="32">
        <v>82</v>
      </c>
      <c s="33">
        <v>0</v>
      </c>
      <c s="34">
        <f>ROUND(ROUND(H157,2)*ROUND(G157,3),2)</f>
      </c>
      <c r="O157">
        <f>(I157*21)/100</f>
      </c>
      <c t="s">
        <v>23</v>
      </c>
    </row>
    <row r="158" spans="1:5" ht="12.75">
      <c r="A158" s="35" t="s">
        <v>50</v>
      </c>
      <c r="E158" s="36" t="s">
        <v>438</v>
      </c>
    </row>
    <row r="159" spans="1:5" ht="51">
      <c r="A159" s="37" t="s">
        <v>52</v>
      </c>
      <c r="E159" s="38" t="s">
        <v>439</v>
      </c>
    </row>
    <row r="160" spans="1:5" ht="229.5">
      <c r="A160" t="s">
        <v>53</v>
      </c>
      <c r="E160" s="36" t="s">
        <v>423</v>
      </c>
    </row>
    <row r="161" spans="1:16" ht="12.75">
      <c r="A161" s="25" t="s">
        <v>45</v>
      </c>
      <c s="29" t="s">
        <v>440</v>
      </c>
      <c s="29" t="s">
        <v>441</v>
      </c>
      <c s="25" t="s">
        <v>426</v>
      </c>
      <c s="30" t="s">
        <v>442</v>
      </c>
      <c s="31" t="s">
        <v>140</v>
      </c>
      <c s="32">
        <v>69</v>
      </c>
      <c s="33">
        <v>0</v>
      </c>
      <c s="34">
        <f>ROUND(ROUND(H161,2)*ROUND(G161,3),2)</f>
      </c>
      <c r="O161">
        <f>(I161*21)/100</f>
      </c>
      <c t="s">
        <v>23</v>
      </c>
    </row>
    <row r="162" spans="1:5" ht="12.75">
      <c r="A162" s="35" t="s">
        <v>50</v>
      </c>
      <c r="E162" s="36" t="s">
        <v>443</v>
      </c>
    </row>
    <row r="163" spans="1:5" ht="25.5">
      <c r="A163" s="37" t="s">
        <v>52</v>
      </c>
      <c r="E163" s="38" t="s">
        <v>444</v>
      </c>
    </row>
    <row r="164" spans="1:5" ht="369.75">
      <c r="A164" t="s">
        <v>53</v>
      </c>
      <c r="E164" s="36" t="s">
        <v>445</v>
      </c>
    </row>
    <row r="165" spans="1:16" ht="12.75">
      <c r="A165" s="25" t="s">
        <v>45</v>
      </c>
      <c s="29" t="s">
        <v>446</v>
      </c>
      <c s="29" t="s">
        <v>447</v>
      </c>
      <c s="25" t="s">
        <v>426</v>
      </c>
      <c s="30" t="s">
        <v>448</v>
      </c>
      <c s="31" t="s">
        <v>129</v>
      </c>
      <c s="32">
        <v>6.9</v>
      </c>
      <c s="33">
        <v>0</v>
      </c>
      <c s="34">
        <f>ROUND(ROUND(H165,2)*ROUND(G165,3),2)</f>
      </c>
      <c r="O165">
        <f>(I165*21)/100</f>
      </c>
      <c t="s">
        <v>23</v>
      </c>
    </row>
    <row r="166" spans="1:5" ht="12.75">
      <c r="A166" s="35" t="s">
        <v>50</v>
      </c>
      <c r="E166" s="36" t="s">
        <v>449</v>
      </c>
    </row>
    <row r="167" spans="1:5" ht="12.75">
      <c r="A167" s="37" t="s">
        <v>52</v>
      </c>
      <c r="E167" s="38" t="s">
        <v>450</v>
      </c>
    </row>
    <row r="168" spans="1:5" ht="267.75">
      <c r="A168" t="s">
        <v>53</v>
      </c>
      <c r="E168" s="36" t="s">
        <v>451</v>
      </c>
    </row>
    <row r="169" spans="1:16" ht="12.75">
      <c r="A169" s="25" t="s">
        <v>45</v>
      </c>
      <c s="29" t="s">
        <v>452</v>
      </c>
      <c s="29" t="s">
        <v>453</v>
      </c>
      <c s="25" t="s">
        <v>426</v>
      </c>
      <c s="30" t="s">
        <v>454</v>
      </c>
      <c s="31" t="s">
        <v>129</v>
      </c>
      <c s="32">
        <v>6.51</v>
      </c>
      <c s="33">
        <v>0</v>
      </c>
      <c s="34">
        <f>ROUND(ROUND(H169,2)*ROUND(G169,3),2)</f>
      </c>
      <c r="O169">
        <f>(I169*21)/100</f>
      </c>
      <c t="s">
        <v>23</v>
      </c>
    </row>
    <row r="170" spans="1:5" ht="12.75">
      <c r="A170" s="35" t="s">
        <v>50</v>
      </c>
      <c r="E170" s="36" t="s">
        <v>455</v>
      </c>
    </row>
    <row r="171" spans="1:5" ht="25.5">
      <c r="A171" s="37" t="s">
        <v>52</v>
      </c>
      <c r="E171" s="38" t="s">
        <v>456</v>
      </c>
    </row>
    <row r="172" spans="1:5" ht="255">
      <c r="A172" t="s">
        <v>53</v>
      </c>
      <c r="E172" s="36" t="s">
        <v>457</v>
      </c>
    </row>
    <row r="173" spans="1:16" ht="12.75">
      <c r="A173" s="25" t="s">
        <v>45</v>
      </c>
      <c s="29" t="s">
        <v>458</v>
      </c>
      <c s="29" t="s">
        <v>459</v>
      </c>
      <c s="25" t="s">
        <v>426</v>
      </c>
      <c s="30" t="s">
        <v>460</v>
      </c>
      <c s="31" t="s">
        <v>85</v>
      </c>
      <c s="32">
        <v>14</v>
      </c>
      <c s="33">
        <v>0</v>
      </c>
      <c s="34">
        <f>ROUND(ROUND(H173,2)*ROUND(G173,3),2)</f>
      </c>
      <c r="O173">
        <f>(I173*21)/100</f>
      </c>
      <c t="s">
        <v>23</v>
      </c>
    </row>
    <row r="174" spans="1:5" ht="12.75">
      <c r="A174" s="35" t="s">
        <v>50</v>
      </c>
      <c r="E174" s="36" t="s">
        <v>461</v>
      </c>
    </row>
    <row r="175" spans="1:5" ht="12.75">
      <c r="A175" s="37" t="s">
        <v>52</v>
      </c>
      <c r="E175" s="38" t="s">
        <v>462</v>
      </c>
    </row>
    <row r="176" spans="1:5" ht="229.5">
      <c r="A176" t="s">
        <v>53</v>
      </c>
      <c r="E176" s="36" t="s">
        <v>463</v>
      </c>
    </row>
    <row r="177" spans="1:18" ht="12.75" customHeight="1">
      <c r="A177" s="6" t="s">
        <v>43</v>
      </c>
      <c s="6"/>
      <c s="43" t="s">
        <v>35</v>
      </c>
      <c s="6"/>
      <c s="27" t="s">
        <v>200</v>
      </c>
      <c s="6"/>
      <c s="6"/>
      <c s="6"/>
      <c s="44">
        <f>0+Q177</f>
      </c>
      <c r="O177">
        <f>0+R177</f>
      </c>
      <c r="Q177">
        <f>0+I178+I182+I186+I190+I194+I198+I202+I206+I210+I214</f>
      </c>
      <c>
        <f>0+O178+O182+O186+O190+O194+O198+O202+O206+O210+O214</f>
      </c>
    </row>
    <row r="178" spans="1:16" ht="12.75">
      <c r="A178" s="25" t="s">
        <v>45</v>
      </c>
      <c s="29" t="s">
        <v>464</v>
      </c>
      <c s="29" t="s">
        <v>465</v>
      </c>
      <c s="25" t="s">
        <v>47</v>
      </c>
      <c s="30" t="s">
        <v>466</v>
      </c>
      <c s="31" t="s">
        <v>168</v>
      </c>
      <c s="32">
        <v>125</v>
      </c>
      <c s="33">
        <v>0</v>
      </c>
      <c s="34">
        <f>ROUND(ROUND(H178,2)*ROUND(G178,3),2)</f>
      </c>
      <c r="O178">
        <f>(I178*21)/100</f>
      </c>
      <c t="s">
        <v>23</v>
      </c>
    </row>
    <row r="179" spans="1:5" ht="12.75">
      <c r="A179" s="35" t="s">
        <v>50</v>
      </c>
      <c r="E179" s="36" t="s">
        <v>47</v>
      </c>
    </row>
    <row r="180" spans="1:5" ht="38.25">
      <c r="A180" s="37" t="s">
        <v>52</v>
      </c>
      <c r="E180" s="38" t="s">
        <v>467</v>
      </c>
    </row>
    <row r="181" spans="1:5" ht="127.5">
      <c r="A181" t="s">
        <v>53</v>
      </c>
      <c r="E181" s="36" t="s">
        <v>468</v>
      </c>
    </row>
    <row r="182" spans="1:16" ht="12.75">
      <c r="A182" s="25" t="s">
        <v>45</v>
      </c>
      <c s="29" t="s">
        <v>469</v>
      </c>
      <c s="29" t="s">
        <v>470</v>
      </c>
      <c s="25" t="s">
        <v>47</v>
      </c>
      <c s="30" t="s">
        <v>471</v>
      </c>
      <c s="31" t="s">
        <v>168</v>
      </c>
      <c s="32">
        <v>142.5</v>
      </c>
      <c s="33">
        <v>0</v>
      </c>
      <c s="34">
        <f>ROUND(ROUND(H182,2)*ROUND(G182,3),2)</f>
      </c>
      <c r="O182">
        <f>(I182*21)/100</f>
      </c>
      <c t="s">
        <v>23</v>
      </c>
    </row>
    <row r="183" spans="1:5" ht="12.75">
      <c r="A183" s="35" t="s">
        <v>50</v>
      </c>
      <c r="E183" s="36" t="s">
        <v>47</v>
      </c>
    </row>
    <row r="184" spans="1:5" ht="38.25">
      <c r="A184" s="37" t="s">
        <v>52</v>
      </c>
      <c r="E184" s="38" t="s">
        <v>472</v>
      </c>
    </row>
    <row r="185" spans="1:5" ht="51">
      <c r="A185" t="s">
        <v>53</v>
      </c>
      <c r="E185" s="36" t="s">
        <v>473</v>
      </c>
    </row>
    <row r="186" spans="1:16" ht="12.75">
      <c r="A186" s="25" t="s">
        <v>45</v>
      </c>
      <c s="29" t="s">
        <v>474</v>
      </c>
      <c s="29" t="s">
        <v>475</v>
      </c>
      <c s="25" t="s">
        <v>47</v>
      </c>
      <c s="30" t="s">
        <v>476</v>
      </c>
      <c s="31" t="s">
        <v>168</v>
      </c>
      <c s="32">
        <v>126</v>
      </c>
      <c s="33">
        <v>0</v>
      </c>
      <c s="34">
        <f>ROUND(ROUND(H186,2)*ROUND(G186,3),2)</f>
      </c>
      <c r="O186">
        <f>(I186*21)/100</f>
      </c>
      <c t="s">
        <v>23</v>
      </c>
    </row>
    <row r="187" spans="1:5" ht="12.75">
      <c r="A187" s="35" t="s">
        <v>50</v>
      </c>
      <c r="E187" s="36" t="s">
        <v>477</v>
      </c>
    </row>
    <row r="188" spans="1:5" ht="12.75">
      <c r="A188" s="37" t="s">
        <v>52</v>
      </c>
      <c r="E188" s="38" t="s">
        <v>478</v>
      </c>
    </row>
    <row r="189" spans="1:5" ht="51">
      <c r="A189" t="s">
        <v>53</v>
      </c>
      <c r="E189" s="36" t="s">
        <v>479</v>
      </c>
    </row>
    <row r="190" spans="1:16" ht="12.75">
      <c r="A190" s="25" t="s">
        <v>45</v>
      </c>
      <c s="29" t="s">
        <v>480</v>
      </c>
      <c s="29" t="s">
        <v>481</v>
      </c>
      <c s="25" t="s">
        <v>47</v>
      </c>
      <c s="30" t="s">
        <v>482</v>
      </c>
      <c s="31" t="s">
        <v>140</v>
      </c>
      <c s="32">
        <v>3.125</v>
      </c>
      <c s="33">
        <v>0</v>
      </c>
      <c s="34">
        <f>ROUND(ROUND(H190,2)*ROUND(G190,3),2)</f>
      </c>
      <c r="O190">
        <f>(I190*21)/100</f>
      </c>
      <c t="s">
        <v>23</v>
      </c>
    </row>
    <row r="191" spans="1:5" ht="12.75">
      <c r="A191" s="35" t="s">
        <v>50</v>
      </c>
      <c r="E191" s="36" t="s">
        <v>47</v>
      </c>
    </row>
    <row r="192" spans="1:5" ht="12.75">
      <c r="A192" s="37" t="s">
        <v>52</v>
      </c>
      <c r="E192" s="38" t="s">
        <v>483</v>
      </c>
    </row>
    <row r="193" spans="1:5" ht="140.25">
      <c r="A193" t="s">
        <v>53</v>
      </c>
      <c r="E193" s="36" t="s">
        <v>484</v>
      </c>
    </row>
    <row r="194" spans="1:16" ht="12.75">
      <c r="A194" s="25" t="s">
        <v>45</v>
      </c>
      <c s="29" t="s">
        <v>485</v>
      </c>
      <c s="29" t="s">
        <v>486</v>
      </c>
      <c s="25" t="s">
        <v>47</v>
      </c>
      <c s="30" t="s">
        <v>487</v>
      </c>
      <c s="31" t="s">
        <v>168</v>
      </c>
      <c s="32">
        <v>126</v>
      </c>
      <c s="33">
        <v>0</v>
      </c>
      <c s="34">
        <f>ROUND(ROUND(H194,2)*ROUND(G194,3),2)</f>
      </c>
      <c r="O194">
        <f>(I194*21)/100</f>
      </c>
      <c t="s">
        <v>23</v>
      </c>
    </row>
    <row r="195" spans="1:5" ht="12.75">
      <c r="A195" s="35" t="s">
        <v>50</v>
      </c>
      <c r="E195" s="36" t="s">
        <v>47</v>
      </c>
    </row>
    <row r="196" spans="1:5" ht="12.75">
      <c r="A196" s="37" t="s">
        <v>52</v>
      </c>
      <c r="E196" s="38" t="s">
        <v>478</v>
      </c>
    </row>
    <row r="197" spans="1:5" ht="140.25">
      <c r="A197" t="s">
        <v>53</v>
      </c>
      <c r="E197" s="36" t="s">
        <v>484</v>
      </c>
    </row>
    <row r="198" spans="1:16" ht="12.75">
      <c r="A198" s="25" t="s">
        <v>45</v>
      </c>
      <c s="29" t="s">
        <v>488</v>
      </c>
      <c s="29" t="s">
        <v>489</v>
      </c>
      <c s="25" t="s">
        <v>47</v>
      </c>
      <c s="30" t="s">
        <v>490</v>
      </c>
      <c s="31" t="s">
        <v>168</v>
      </c>
      <c s="32">
        <v>126</v>
      </c>
      <c s="33">
        <v>0</v>
      </c>
      <c s="34">
        <f>ROUND(ROUND(H198,2)*ROUND(G198,3),2)</f>
      </c>
      <c r="O198">
        <f>(I198*21)/100</f>
      </c>
      <c t="s">
        <v>23</v>
      </c>
    </row>
    <row r="199" spans="1:5" ht="12.75">
      <c r="A199" s="35" t="s">
        <v>50</v>
      </c>
      <c r="E199" s="36" t="s">
        <v>491</v>
      </c>
    </row>
    <row r="200" spans="1:5" ht="12.75">
      <c r="A200" s="37" t="s">
        <v>52</v>
      </c>
      <c r="E200" s="38" t="s">
        <v>478</v>
      </c>
    </row>
    <row r="201" spans="1:5" ht="140.25">
      <c r="A201" t="s">
        <v>53</v>
      </c>
      <c r="E201" s="36" t="s">
        <v>492</v>
      </c>
    </row>
    <row r="202" spans="1:16" ht="12.75">
      <c r="A202" s="25" t="s">
        <v>45</v>
      </c>
      <c s="29" t="s">
        <v>493</v>
      </c>
      <c s="29" t="s">
        <v>494</v>
      </c>
      <c s="25" t="s">
        <v>47</v>
      </c>
      <c s="30" t="s">
        <v>495</v>
      </c>
      <c s="31" t="s">
        <v>168</v>
      </c>
      <c s="32">
        <v>20</v>
      </c>
      <c s="33">
        <v>0</v>
      </c>
      <c s="34">
        <f>ROUND(ROUND(H202,2)*ROUND(G202,3),2)</f>
      </c>
      <c r="O202">
        <f>(I202*21)/100</f>
      </c>
      <c t="s">
        <v>23</v>
      </c>
    </row>
    <row r="203" spans="1:5" ht="12.75">
      <c r="A203" s="35" t="s">
        <v>50</v>
      </c>
      <c r="E203" s="36" t="s">
        <v>47</v>
      </c>
    </row>
    <row r="204" spans="1:5" ht="12.75">
      <c r="A204" s="37" t="s">
        <v>52</v>
      </c>
      <c r="E204" s="38" t="s">
        <v>496</v>
      </c>
    </row>
    <row r="205" spans="1:5" ht="153">
      <c r="A205" t="s">
        <v>53</v>
      </c>
      <c r="E205" s="36" t="s">
        <v>497</v>
      </c>
    </row>
    <row r="206" spans="1:16" ht="12.75">
      <c r="A206" s="25" t="s">
        <v>45</v>
      </c>
      <c s="29" t="s">
        <v>498</v>
      </c>
      <c s="29" t="s">
        <v>499</v>
      </c>
      <c s="25" t="s">
        <v>47</v>
      </c>
      <c s="30" t="s">
        <v>500</v>
      </c>
      <c s="31" t="s">
        <v>168</v>
      </c>
      <c s="32">
        <v>18</v>
      </c>
      <c s="33">
        <v>0</v>
      </c>
      <c s="34">
        <f>ROUND(ROUND(H206,2)*ROUND(G206,3),2)</f>
      </c>
      <c r="O206">
        <f>(I206*21)/100</f>
      </c>
      <c t="s">
        <v>23</v>
      </c>
    </row>
    <row r="207" spans="1:5" ht="12.75">
      <c r="A207" s="35" t="s">
        <v>50</v>
      </c>
      <c r="E207" s="36" t="s">
        <v>501</v>
      </c>
    </row>
    <row r="208" spans="1:5" ht="12.75">
      <c r="A208" s="37" t="s">
        <v>52</v>
      </c>
      <c r="E208" s="38" t="s">
        <v>502</v>
      </c>
    </row>
    <row r="209" spans="1:5" ht="153">
      <c r="A209" t="s">
        <v>53</v>
      </c>
      <c r="E209" s="36" t="s">
        <v>497</v>
      </c>
    </row>
    <row r="210" spans="1:16" ht="12.75">
      <c r="A210" s="25" t="s">
        <v>45</v>
      </c>
      <c s="29" t="s">
        <v>503</v>
      </c>
      <c s="29" t="s">
        <v>504</v>
      </c>
      <c s="25" t="s">
        <v>47</v>
      </c>
      <c s="30" t="s">
        <v>505</v>
      </c>
      <c s="31" t="s">
        <v>168</v>
      </c>
      <c s="32">
        <v>20</v>
      </c>
      <c s="33">
        <v>0</v>
      </c>
      <c s="34">
        <f>ROUND(ROUND(H210,2)*ROUND(G210,3),2)</f>
      </c>
      <c r="O210">
        <f>(I210*21)/100</f>
      </c>
      <c t="s">
        <v>23</v>
      </c>
    </row>
    <row r="211" spans="1:5" ht="12.75">
      <c r="A211" s="35" t="s">
        <v>50</v>
      </c>
      <c r="E211" s="36" t="s">
        <v>506</v>
      </c>
    </row>
    <row r="212" spans="1:5" ht="12.75">
      <c r="A212" s="37" t="s">
        <v>52</v>
      </c>
      <c r="E212" s="38" t="s">
        <v>507</v>
      </c>
    </row>
    <row r="213" spans="1:5" ht="153">
      <c r="A213" t="s">
        <v>53</v>
      </c>
      <c r="E213" s="36" t="s">
        <v>497</v>
      </c>
    </row>
    <row r="214" spans="1:16" ht="12.75">
      <c r="A214" s="25" t="s">
        <v>45</v>
      </c>
      <c s="29" t="s">
        <v>508</v>
      </c>
      <c s="29" t="s">
        <v>509</v>
      </c>
      <c s="25" t="s">
        <v>47</v>
      </c>
      <c s="30" t="s">
        <v>510</v>
      </c>
      <c s="31" t="s">
        <v>312</v>
      </c>
      <c s="32">
        <v>14</v>
      </c>
      <c s="33">
        <v>0</v>
      </c>
      <c s="34">
        <f>ROUND(ROUND(H214,2)*ROUND(G214,3),2)</f>
      </c>
      <c r="O214">
        <f>(I214*21)/100</f>
      </c>
      <c t="s">
        <v>23</v>
      </c>
    </row>
    <row r="215" spans="1:5" ht="12.75">
      <c r="A215" s="35" t="s">
        <v>50</v>
      </c>
      <c r="E215" s="36" t="s">
        <v>47</v>
      </c>
    </row>
    <row r="216" spans="1:5" ht="12.75">
      <c r="A216" s="37" t="s">
        <v>52</v>
      </c>
      <c r="E216" s="38" t="s">
        <v>511</v>
      </c>
    </row>
    <row r="217" spans="1:5" ht="38.25">
      <c r="A217" t="s">
        <v>53</v>
      </c>
      <c r="E217" s="36" t="s">
        <v>512</v>
      </c>
    </row>
    <row r="218" spans="1:18" ht="12.75" customHeight="1">
      <c r="A218" s="6" t="s">
        <v>43</v>
      </c>
      <c s="6"/>
      <c s="43" t="s">
        <v>37</v>
      </c>
      <c s="6"/>
      <c s="27" t="s">
        <v>513</v>
      </c>
      <c s="6"/>
      <c s="6"/>
      <c s="6"/>
      <c s="44">
        <f>0+Q218</f>
      </c>
      <c r="O218">
        <f>0+R218</f>
      </c>
      <c r="Q218">
        <f>0+I219</f>
      </c>
      <c>
        <f>0+O219</f>
      </c>
    </row>
    <row r="219" spans="1:16" ht="12.75">
      <c r="A219" s="25" t="s">
        <v>45</v>
      </c>
      <c s="29" t="s">
        <v>514</v>
      </c>
      <c s="29" t="s">
        <v>515</v>
      </c>
      <c s="25" t="s">
        <v>47</v>
      </c>
      <c s="30" t="s">
        <v>516</v>
      </c>
      <c s="31" t="s">
        <v>168</v>
      </c>
      <c s="32">
        <v>126</v>
      </c>
      <c s="33">
        <v>0</v>
      </c>
      <c s="34">
        <f>ROUND(ROUND(H219,2)*ROUND(G219,3),2)</f>
      </c>
      <c r="O219">
        <f>(I219*21)/100</f>
      </c>
      <c t="s">
        <v>23</v>
      </c>
    </row>
    <row r="220" spans="1:5" ht="12.75">
      <c r="A220" s="35" t="s">
        <v>50</v>
      </c>
      <c r="E220" s="36" t="s">
        <v>517</v>
      </c>
    </row>
    <row r="221" spans="1:5" ht="12.75">
      <c r="A221" s="37" t="s">
        <v>52</v>
      </c>
      <c r="E221" s="38" t="s">
        <v>518</v>
      </c>
    </row>
    <row r="222" spans="1:5" ht="25.5">
      <c r="A222" t="s">
        <v>53</v>
      </c>
      <c r="E222" s="36" t="s">
        <v>519</v>
      </c>
    </row>
    <row r="223" spans="1:18" ht="12.75" customHeight="1">
      <c r="A223" s="6" t="s">
        <v>43</v>
      </c>
      <c s="6"/>
      <c s="43" t="s">
        <v>71</v>
      </c>
      <c s="6"/>
      <c s="27" t="s">
        <v>520</v>
      </c>
      <c s="6"/>
      <c s="6"/>
      <c s="6"/>
      <c s="44">
        <f>0+Q223</f>
      </c>
      <c r="O223">
        <f>0+R223</f>
      </c>
      <c r="Q223">
        <f>0+I224+I228+I232+I236+I240</f>
      </c>
      <c>
        <f>0+O224+O228+O232+O236+O240</f>
      </c>
    </row>
    <row r="224" spans="1:16" ht="25.5">
      <c r="A224" s="25" t="s">
        <v>45</v>
      </c>
      <c s="29" t="s">
        <v>521</v>
      </c>
      <c s="29" t="s">
        <v>522</v>
      </c>
      <c s="25" t="s">
        <v>47</v>
      </c>
      <c s="30" t="s">
        <v>523</v>
      </c>
      <c s="31" t="s">
        <v>168</v>
      </c>
      <c s="32">
        <v>548.8</v>
      </c>
      <c s="33">
        <v>0</v>
      </c>
      <c s="34">
        <f>ROUND(ROUND(H224,2)*ROUND(G224,3),2)</f>
      </c>
      <c r="O224">
        <f>(I224*21)/100</f>
      </c>
      <c t="s">
        <v>23</v>
      </c>
    </row>
    <row r="225" spans="1:5" ht="12.75">
      <c r="A225" s="35" t="s">
        <v>50</v>
      </c>
      <c r="E225" s="36" t="s">
        <v>524</v>
      </c>
    </row>
    <row r="226" spans="1:5" ht="51">
      <c r="A226" s="37" t="s">
        <v>52</v>
      </c>
      <c r="E226" s="38" t="s">
        <v>525</v>
      </c>
    </row>
    <row r="227" spans="1:5" ht="191.25">
      <c r="A227" t="s">
        <v>53</v>
      </c>
      <c r="E227" s="36" t="s">
        <v>526</v>
      </c>
    </row>
    <row r="228" spans="1:16" ht="25.5">
      <c r="A228" s="25" t="s">
        <v>45</v>
      </c>
      <c s="29" t="s">
        <v>527</v>
      </c>
      <c s="29" t="s">
        <v>528</v>
      </c>
      <c s="25" t="s">
        <v>47</v>
      </c>
      <c s="30" t="s">
        <v>529</v>
      </c>
      <c s="31" t="s">
        <v>168</v>
      </c>
      <c s="32">
        <v>42</v>
      </c>
      <c s="33">
        <v>0</v>
      </c>
      <c s="34">
        <f>ROUND(ROUND(H228,2)*ROUND(G228,3),2)</f>
      </c>
      <c r="O228">
        <f>(I228*21)/100</f>
      </c>
      <c t="s">
        <v>23</v>
      </c>
    </row>
    <row r="229" spans="1:5" ht="12.75">
      <c r="A229" s="35" t="s">
        <v>50</v>
      </c>
      <c r="E229" s="36" t="s">
        <v>47</v>
      </c>
    </row>
    <row r="230" spans="1:5" ht="12.75">
      <c r="A230" s="37" t="s">
        <v>52</v>
      </c>
      <c r="E230" s="38" t="s">
        <v>530</v>
      </c>
    </row>
    <row r="231" spans="1:5" ht="191.25">
      <c r="A231" t="s">
        <v>53</v>
      </c>
      <c r="E231" s="36" t="s">
        <v>526</v>
      </c>
    </row>
    <row r="232" spans="1:16" ht="25.5">
      <c r="A232" s="25" t="s">
        <v>45</v>
      </c>
      <c s="29" t="s">
        <v>531</v>
      </c>
      <c s="29" t="s">
        <v>532</v>
      </c>
      <c s="25" t="s">
        <v>47</v>
      </c>
      <c s="30" t="s">
        <v>533</v>
      </c>
      <c s="31" t="s">
        <v>168</v>
      </c>
      <c s="32">
        <v>296.8</v>
      </c>
      <c s="33">
        <v>0</v>
      </c>
      <c s="34">
        <f>ROUND(ROUND(H232,2)*ROUND(G232,3),2)</f>
      </c>
      <c r="O232">
        <f>(I232*21)/100</f>
      </c>
      <c t="s">
        <v>23</v>
      </c>
    </row>
    <row r="233" spans="1:5" ht="12.75">
      <c r="A233" s="35" t="s">
        <v>50</v>
      </c>
      <c r="E233" s="36" t="s">
        <v>47</v>
      </c>
    </row>
    <row r="234" spans="1:5" ht="38.25">
      <c r="A234" s="37" t="s">
        <v>52</v>
      </c>
      <c r="E234" s="38" t="s">
        <v>534</v>
      </c>
    </row>
    <row r="235" spans="1:5" ht="204">
      <c r="A235" t="s">
        <v>53</v>
      </c>
      <c r="E235" s="36" t="s">
        <v>535</v>
      </c>
    </row>
    <row r="236" spans="1:16" ht="12.75">
      <c r="A236" s="25" t="s">
        <v>45</v>
      </c>
      <c s="29" t="s">
        <v>536</v>
      </c>
      <c s="29" t="s">
        <v>537</v>
      </c>
      <c s="25" t="s">
        <v>47</v>
      </c>
      <c s="30" t="s">
        <v>538</v>
      </c>
      <c s="31" t="s">
        <v>168</v>
      </c>
      <c s="32">
        <v>126</v>
      </c>
      <c s="33">
        <v>0</v>
      </c>
      <c s="34">
        <f>ROUND(ROUND(H236,2)*ROUND(G236,3),2)</f>
      </c>
      <c r="O236">
        <f>(I236*21)/100</f>
      </c>
      <c t="s">
        <v>23</v>
      </c>
    </row>
    <row r="237" spans="1:5" ht="12.75">
      <c r="A237" s="35" t="s">
        <v>50</v>
      </c>
      <c r="E237" s="36" t="s">
        <v>539</v>
      </c>
    </row>
    <row r="238" spans="1:5" ht="38.25">
      <c r="A238" s="37" t="s">
        <v>52</v>
      </c>
      <c r="E238" s="38" t="s">
        <v>540</v>
      </c>
    </row>
    <row r="239" spans="1:5" ht="38.25">
      <c r="A239" t="s">
        <v>53</v>
      </c>
      <c r="E239" s="36" t="s">
        <v>541</v>
      </c>
    </row>
    <row r="240" spans="1:16" ht="12.75">
      <c r="A240" s="25" t="s">
        <v>45</v>
      </c>
      <c s="29" t="s">
        <v>542</v>
      </c>
      <c s="29" t="s">
        <v>543</v>
      </c>
      <c s="25" t="s">
        <v>47</v>
      </c>
      <c s="30" t="s">
        <v>544</v>
      </c>
      <c s="31" t="s">
        <v>168</v>
      </c>
      <c s="32">
        <v>16.8</v>
      </c>
      <c s="33">
        <v>0</v>
      </c>
      <c s="34">
        <f>ROUND(ROUND(H240,2)*ROUND(G240,3),2)</f>
      </c>
      <c r="O240">
        <f>(I240*21)/100</f>
      </c>
      <c t="s">
        <v>23</v>
      </c>
    </row>
    <row r="241" spans="1:5" ht="25.5">
      <c r="A241" s="35" t="s">
        <v>50</v>
      </c>
      <c r="E241" s="36" t="s">
        <v>545</v>
      </c>
    </row>
    <row r="242" spans="1:5" ht="12.75">
      <c r="A242" s="37" t="s">
        <v>52</v>
      </c>
      <c r="E242" s="38" t="s">
        <v>546</v>
      </c>
    </row>
    <row r="243" spans="1:5" ht="38.25">
      <c r="A243" t="s">
        <v>53</v>
      </c>
      <c r="E243" s="36" t="s">
        <v>547</v>
      </c>
    </row>
    <row r="244" spans="1:18" ht="12.75" customHeight="1">
      <c r="A244" s="6" t="s">
        <v>43</v>
      </c>
      <c s="6"/>
      <c s="43" t="s">
        <v>77</v>
      </c>
      <c s="6"/>
      <c s="27" t="s">
        <v>548</v>
      </c>
      <c s="6"/>
      <c s="6"/>
      <c s="6"/>
      <c s="44">
        <f>0+Q244</f>
      </c>
      <c r="O244">
        <f>0+R244</f>
      </c>
      <c r="Q244">
        <f>0+I245+I249</f>
      </c>
      <c>
        <f>0+O245+O249</f>
      </c>
    </row>
    <row r="245" spans="1:16" ht="12.75">
      <c r="A245" s="25" t="s">
        <v>45</v>
      </c>
      <c s="29" t="s">
        <v>549</v>
      </c>
      <c s="29" t="s">
        <v>550</v>
      </c>
      <c s="25" t="s">
        <v>47</v>
      </c>
      <c s="30" t="s">
        <v>551</v>
      </c>
      <c s="31" t="s">
        <v>312</v>
      </c>
      <c s="32">
        <v>40</v>
      </c>
      <c s="33">
        <v>0</v>
      </c>
      <c s="34">
        <f>ROUND(ROUND(H245,2)*ROUND(G245,3),2)</f>
      </c>
      <c r="O245">
        <f>(I245*21)/100</f>
      </c>
      <c t="s">
        <v>23</v>
      </c>
    </row>
    <row r="246" spans="1:5" ht="12.75">
      <c r="A246" s="35" t="s">
        <v>50</v>
      </c>
      <c r="E246" s="36" t="s">
        <v>552</v>
      </c>
    </row>
    <row r="247" spans="1:5" ht="12.75">
      <c r="A247" s="37" t="s">
        <v>52</v>
      </c>
      <c r="E247" s="38" t="s">
        <v>47</v>
      </c>
    </row>
    <row r="248" spans="1:5" ht="255">
      <c r="A248" t="s">
        <v>53</v>
      </c>
      <c r="E248" s="36" t="s">
        <v>553</v>
      </c>
    </row>
    <row r="249" spans="1:16" ht="12.75">
      <c r="A249" s="25" t="s">
        <v>45</v>
      </c>
      <c s="29" t="s">
        <v>554</v>
      </c>
      <c s="29" t="s">
        <v>555</v>
      </c>
      <c s="25" t="s">
        <v>47</v>
      </c>
      <c s="30" t="s">
        <v>556</v>
      </c>
      <c s="31" t="s">
        <v>85</v>
      </c>
      <c s="32">
        <v>2</v>
      </c>
      <c s="33">
        <v>0</v>
      </c>
      <c s="34">
        <f>ROUND(ROUND(H249,2)*ROUND(G249,3),2)</f>
      </c>
      <c r="O249">
        <f>(I249*21)/100</f>
      </c>
      <c t="s">
        <v>23</v>
      </c>
    </row>
    <row r="250" spans="1:5" ht="12.75">
      <c r="A250" s="35" t="s">
        <v>50</v>
      </c>
      <c r="E250" s="36" t="s">
        <v>557</v>
      </c>
    </row>
    <row r="251" spans="1:5" ht="12.75">
      <c r="A251" s="37" t="s">
        <v>52</v>
      </c>
      <c r="E251" s="38" t="s">
        <v>47</v>
      </c>
    </row>
    <row r="252" spans="1:5" ht="25.5">
      <c r="A252" t="s">
        <v>53</v>
      </c>
      <c r="E252" s="36" t="s">
        <v>558</v>
      </c>
    </row>
    <row r="253" spans="1:18" ht="12.75" customHeight="1">
      <c r="A253" s="6" t="s">
        <v>43</v>
      </c>
      <c s="6"/>
      <c s="43" t="s">
        <v>40</v>
      </c>
      <c s="6"/>
      <c s="27" t="s">
        <v>209</v>
      </c>
      <c s="6"/>
      <c s="6"/>
      <c s="6"/>
      <c s="44">
        <f>0+Q253</f>
      </c>
      <c r="O253">
        <f>0+R253</f>
      </c>
      <c r="Q253">
        <f>0+I254+I258+I262+I266+I270+I274+I278+I282+I286+I290+I294+I298+I302+I306+I310+I314+I318+I322+I326</f>
      </c>
      <c>
        <f>0+O254+O258+O262+O266+O270+O274+O278+O282+O286+O290+O294+O298+O302+O306+O310+O314+O318+O322+O326</f>
      </c>
    </row>
    <row r="254" spans="1:16" ht="12.75">
      <c r="A254" s="25" t="s">
        <v>45</v>
      </c>
      <c s="29" t="s">
        <v>559</v>
      </c>
      <c s="29" t="s">
        <v>560</v>
      </c>
      <c s="25" t="s">
        <v>47</v>
      </c>
      <c s="30" t="s">
        <v>561</v>
      </c>
      <c s="31" t="s">
        <v>312</v>
      </c>
      <c s="32">
        <v>30</v>
      </c>
      <c s="33">
        <v>0</v>
      </c>
      <c s="34">
        <f>ROUND(ROUND(H254,2)*ROUND(G254,3),2)</f>
      </c>
      <c r="O254">
        <f>(I254*21)/100</f>
      </c>
      <c t="s">
        <v>23</v>
      </c>
    </row>
    <row r="255" spans="1:5" ht="12.75">
      <c r="A255" s="35" t="s">
        <v>50</v>
      </c>
      <c r="E255" s="36" t="s">
        <v>47</v>
      </c>
    </row>
    <row r="256" spans="1:5" ht="38.25">
      <c r="A256" s="37" t="s">
        <v>52</v>
      </c>
      <c r="E256" s="38" t="s">
        <v>562</v>
      </c>
    </row>
    <row r="257" spans="1:5" ht="38.25">
      <c r="A257" t="s">
        <v>53</v>
      </c>
      <c r="E257" s="36" t="s">
        <v>563</v>
      </c>
    </row>
    <row r="258" spans="1:16" ht="12.75">
      <c r="A258" s="25" t="s">
        <v>45</v>
      </c>
      <c s="29" t="s">
        <v>564</v>
      </c>
      <c s="29" t="s">
        <v>565</v>
      </c>
      <c s="25" t="s">
        <v>47</v>
      </c>
      <c s="30" t="s">
        <v>566</v>
      </c>
      <c s="31" t="s">
        <v>312</v>
      </c>
      <c s="32">
        <v>30</v>
      </c>
      <c s="33">
        <v>0</v>
      </c>
      <c s="34">
        <f>ROUND(ROUND(H258,2)*ROUND(G258,3),2)</f>
      </c>
      <c r="O258">
        <f>(I258*21)/100</f>
      </c>
      <c t="s">
        <v>23</v>
      </c>
    </row>
    <row r="259" spans="1:5" ht="12.75">
      <c r="A259" s="35" t="s">
        <v>50</v>
      </c>
      <c r="E259" s="36" t="s">
        <v>567</v>
      </c>
    </row>
    <row r="260" spans="1:5" ht="12.75">
      <c r="A260" s="37" t="s">
        <v>52</v>
      </c>
      <c r="E260" s="38" t="s">
        <v>47</v>
      </c>
    </row>
    <row r="261" spans="1:5" ht="63.75">
      <c r="A261" t="s">
        <v>53</v>
      </c>
      <c r="E261" s="36" t="s">
        <v>568</v>
      </c>
    </row>
    <row r="262" spans="1:16" ht="12.75">
      <c r="A262" s="25" t="s">
        <v>45</v>
      </c>
      <c s="29" t="s">
        <v>569</v>
      </c>
      <c s="29" t="s">
        <v>570</v>
      </c>
      <c s="25" t="s">
        <v>47</v>
      </c>
      <c s="30" t="s">
        <v>571</v>
      </c>
      <c s="31" t="s">
        <v>312</v>
      </c>
      <c s="32">
        <v>37.2</v>
      </c>
      <c s="33">
        <v>0</v>
      </c>
      <c s="34">
        <f>ROUND(ROUND(H262,2)*ROUND(G262,3),2)</f>
      </c>
      <c r="O262">
        <f>(I262*21)/100</f>
      </c>
      <c t="s">
        <v>23</v>
      </c>
    </row>
    <row r="263" spans="1:5" ht="12.75">
      <c r="A263" s="35" t="s">
        <v>50</v>
      </c>
      <c r="E263" s="36" t="s">
        <v>572</v>
      </c>
    </row>
    <row r="264" spans="1:5" ht="12.75">
      <c r="A264" s="37" t="s">
        <v>52</v>
      </c>
      <c r="E264" s="38" t="s">
        <v>573</v>
      </c>
    </row>
    <row r="265" spans="1:5" ht="63.75">
      <c r="A265" t="s">
        <v>53</v>
      </c>
      <c r="E265" s="36" t="s">
        <v>574</v>
      </c>
    </row>
    <row r="266" spans="1:16" ht="12.75">
      <c r="A266" s="25" t="s">
        <v>45</v>
      </c>
      <c s="29" t="s">
        <v>575</v>
      </c>
      <c s="29" t="s">
        <v>576</v>
      </c>
      <c s="25" t="s">
        <v>47</v>
      </c>
      <c s="30" t="s">
        <v>577</v>
      </c>
      <c s="31" t="s">
        <v>312</v>
      </c>
      <c s="32">
        <v>22.4</v>
      </c>
      <c s="33">
        <v>0</v>
      </c>
      <c s="34">
        <f>ROUND(ROUND(H266,2)*ROUND(G266,3),2)</f>
      </c>
      <c r="O266">
        <f>(I266*21)/100</f>
      </c>
      <c t="s">
        <v>23</v>
      </c>
    </row>
    <row r="267" spans="1:5" ht="12.75">
      <c r="A267" s="35" t="s">
        <v>50</v>
      </c>
      <c r="E267" s="36" t="s">
        <v>47</v>
      </c>
    </row>
    <row r="268" spans="1:5" ht="12.75">
      <c r="A268" s="37" t="s">
        <v>52</v>
      </c>
      <c r="E268" s="38" t="s">
        <v>578</v>
      </c>
    </row>
    <row r="269" spans="1:5" ht="38.25">
      <c r="A269" t="s">
        <v>53</v>
      </c>
      <c r="E269" s="36" t="s">
        <v>563</v>
      </c>
    </row>
    <row r="270" spans="1:16" ht="12.75">
      <c r="A270" s="25" t="s">
        <v>45</v>
      </c>
      <c s="29" t="s">
        <v>579</v>
      </c>
      <c s="29" t="s">
        <v>580</v>
      </c>
      <c s="25" t="s">
        <v>47</v>
      </c>
      <c s="30" t="s">
        <v>581</v>
      </c>
      <c s="31" t="s">
        <v>85</v>
      </c>
      <c s="32">
        <v>1</v>
      </c>
      <c s="33">
        <v>0</v>
      </c>
      <c s="34">
        <f>ROUND(ROUND(H270,2)*ROUND(G270,3),2)</f>
      </c>
      <c r="O270">
        <f>(I270*21)/100</f>
      </c>
      <c t="s">
        <v>23</v>
      </c>
    </row>
    <row r="271" spans="1:5" ht="12.75">
      <c r="A271" s="35" t="s">
        <v>50</v>
      </c>
      <c r="E271" s="36" t="s">
        <v>582</v>
      </c>
    </row>
    <row r="272" spans="1:5" ht="12.75">
      <c r="A272" s="37" t="s">
        <v>52</v>
      </c>
      <c r="E272" s="38" t="s">
        <v>47</v>
      </c>
    </row>
    <row r="273" spans="1:5" ht="25.5">
      <c r="A273" t="s">
        <v>53</v>
      </c>
      <c r="E273" s="36" t="s">
        <v>219</v>
      </c>
    </row>
    <row r="274" spans="1:16" ht="12.75">
      <c r="A274" s="25" t="s">
        <v>45</v>
      </c>
      <c s="29" t="s">
        <v>583</v>
      </c>
      <c s="29" t="s">
        <v>584</v>
      </c>
      <c s="25" t="s">
        <v>47</v>
      </c>
      <c s="30" t="s">
        <v>585</v>
      </c>
      <c s="31" t="s">
        <v>85</v>
      </c>
      <c s="32">
        <v>2</v>
      </c>
      <c s="33">
        <v>0</v>
      </c>
      <c s="34">
        <f>ROUND(ROUND(H274,2)*ROUND(G274,3),2)</f>
      </c>
      <c r="O274">
        <f>(I274*21)/100</f>
      </c>
      <c t="s">
        <v>23</v>
      </c>
    </row>
    <row r="275" spans="1:5" ht="12.75">
      <c r="A275" s="35" t="s">
        <v>50</v>
      </c>
      <c r="E275" s="36" t="s">
        <v>47</v>
      </c>
    </row>
    <row r="276" spans="1:5" ht="12.75">
      <c r="A276" s="37" t="s">
        <v>52</v>
      </c>
      <c r="E276" s="38" t="s">
        <v>47</v>
      </c>
    </row>
    <row r="277" spans="1:5" ht="25.5">
      <c r="A277" t="s">
        <v>53</v>
      </c>
      <c r="E277" s="36" t="s">
        <v>215</v>
      </c>
    </row>
    <row r="278" spans="1:16" ht="12.75">
      <c r="A278" s="25" t="s">
        <v>45</v>
      </c>
      <c s="29" t="s">
        <v>586</v>
      </c>
      <c s="29" t="s">
        <v>587</v>
      </c>
      <c s="25" t="s">
        <v>47</v>
      </c>
      <c s="30" t="s">
        <v>588</v>
      </c>
      <c s="31" t="s">
        <v>312</v>
      </c>
      <c s="32">
        <v>20</v>
      </c>
      <c s="33">
        <v>0</v>
      </c>
      <c s="34">
        <f>ROUND(ROUND(H278,2)*ROUND(G278,3),2)</f>
      </c>
      <c r="O278">
        <f>(I278*21)/100</f>
      </c>
      <c t="s">
        <v>23</v>
      </c>
    </row>
    <row r="279" spans="1:5" ht="12.75">
      <c r="A279" s="35" t="s">
        <v>50</v>
      </c>
      <c r="E279" s="36" t="s">
        <v>589</v>
      </c>
    </row>
    <row r="280" spans="1:5" ht="12.75">
      <c r="A280" s="37" t="s">
        <v>52</v>
      </c>
      <c r="E280" s="38" t="s">
        <v>47</v>
      </c>
    </row>
    <row r="281" spans="1:5" ht="51">
      <c r="A281" t="s">
        <v>53</v>
      </c>
      <c r="E281" s="36" t="s">
        <v>590</v>
      </c>
    </row>
    <row r="282" spans="1:16" ht="12.75">
      <c r="A282" s="25" t="s">
        <v>45</v>
      </c>
      <c s="29" t="s">
        <v>591</v>
      </c>
      <c s="29" t="s">
        <v>592</v>
      </c>
      <c s="25" t="s">
        <v>47</v>
      </c>
      <c s="30" t="s">
        <v>593</v>
      </c>
      <c s="31" t="s">
        <v>312</v>
      </c>
      <c s="32">
        <v>27</v>
      </c>
      <c s="33">
        <v>0</v>
      </c>
      <c s="34">
        <f>ROUND(ROUND(H282,2)*ROUND(G282,3),2)</f>
      </c>
      <c r="O282">
        <f>(I282*21)/100</f>
      </c>
      <c t="s">
        <v>23</v>
      </c>
    </row>
    <row r="283" spans="1:5" ht="12.75">
      <c r="A283" s="35" t="s">
        <v>50</v>
      </c>
      <c r="E283" s="36" t="s">
        <v>47</v>
      </c>
    </row>
    <row r="284" spans="1:5" ht="51">
      <c r="A284" s="37" t="s">
        <v>52</v>
      </c>
      <c r="E284" s="38" t="s">
        <v>594</v>
      </c>
    </row>
    <row r="285" spans="1:5" ht="25.5">
      <c r="A285" t="s">
        <v>53</v>
      </c>
      <c r="E285" s="36" t="s">
        <v>595</v>
      </c>
    </row>
    <row r="286" spans="1:16" ht="12.75">
      <c r="A286" s="25" t="s">
        <v>45</v>
      </c>
      <c s="29" t="s">
        <v>596</v>
      </c>
      <c s="29" t="s">
        <v>597</v>
      </c>
      <c s="25" t="s">
        <v>47</v>
      </c>
      <c s="30" t="s">
        <v>598</v>
      </c>
      <c s="31" t="s">
        <v>312</v>
      </c>
      <c s="32">
        <v>28</v>
      </c>
      <c s="33">
        <v>0</v>
      </c>
      <c s="34">
        <f>ROUND(ROUND(H286,2)*ROUND(G286,3),2)</f>
      </c>
      <c r="O286">
        <f>(I286*21)/100</f>
      </c>
      <c t="s">
        <v>23</v>
      </c>
    </row>
    <row r="287" spans="1:5" ht="12.75">
      <c r="A287" s="35" t="s">
        <v>50</v>
      </c>
      <c r="E287" s="36" t="s">
        <v>47</v>
      </c>
    </row>
    <row r="288" spans="1:5" ht="12.75">
      <c r="A288" s="37" t="s">
        <v>52</v>
      </c>
      <c r="E288" s="38" t="s">
        <v>339</v>
      </c>
    </row>
    <row r="289" spans="1:5" ht="76.5">
      <c r="A289" t="s">
        <v>53</v>
      </c>
      <c r="E289" s="36" t="s">
        <v>599</v>
      </c>
    </row>
    <row r="290" spans="1:16" ht="12.75">
      <c r="A290" s="25" t="s">
        <v>45</v>
      </c>
      <c s="29" t="s">
        <v>600</v>
      </c>
      <c s="29" t="s">
        <v>601</v>
      </c>
      <c s="25" t="s">
        <v>47</v>
      </c>
      <c s="30" t="s">
        <v>602</v>
      </c>
      <c s="31" t="s">
        <v>603</v>
      </c>
      <c s="32">
        <v>20</v>
      </c>
      <c s="33">
        <v>0</v>
      </c>
      <c s="34">
        <f>ROUND(ROUND(H290,2)*ROUND(G290,3),2)</f>
      </c>
      <c r="O290">
        <f>(I290*21)/100</f>
      </c>
      <c t="s">
        <v>23</v>
      </c>
    </row>
    <row r="291" spans="1:5" ht="12.75">
      <c r="A291" s="35" t="s">
        <v>50</v>
      </c>
      <c r="E291" s="36" t="s">
        <v>604</v>
      </c>
    </row>
    <row r="292" spans="1:5" ht="12.75">
      <c r="A292" s="37" t="s">
        <v>52</v>
      </c>
      <c r="E292" s="38" t="s">
        <v>47</v>
      </c>
    </row>
    <row r="293" spans="1:5" ht="409.5">
      <c r="A293" t="s">
        <v>53</v>
      </c>
      <c r="E293" s="36" t="s">
        <v>605</v>
      </c>
    </row>
    <row r="294" spans="1:16" ht="12.75">
      <c r="A294" s="25" t="s">
        <v>45</v>
      </c>
      <c s="29" t="s">
        <v>606</v>
      </c>
      <c s="29" t="s">
        <v>607</v>
      </c>
      <c s="25" t="s">
        <v>47</v>
      </c>
      <c s="30" t="s">
        <v>608</v>
      </c>
      <c s="31" t="s">
        <v>85</v>
      </c>
      <c s="32">
        <v>6</v>
      </c>
      <c s="33">
        <v>0</v>
      </c>
      <c s="34">
        <f>ROUND(ROUND(H294,2)*ROUND(G294,3),2)</f>
      </c>
      <c r="O294">
        <f>(I294*21)/100</f>
      </c>
      <c t="s">
        <v>23</v>
      </c>
    </row>
    <row r="295" spans="1:5" ht="12.75">
      <c r="A295" s="35" t="s">
        <v>50</v>
      </c>
      <c r="E295" s="36" t="s">
        <v>47</v>
      </c>
    </row>
    <row r="296" spans="1:5" ht="12.75">
      <c r="A296" s="37" t="s">
        <v>52</v>
      </c>
      <c r="E296" s="38" t="s">
        <v>47</v>
      </c>
    </row>
    <row r="297" spans="1:5" ht="267.75">
      <c r="A297" t="s">
        <v>53</v>
      </c>
      <c r="E297" s="36" t="s">
        <v>609</v>
      </c>
    </row>
    <row r="298" spans="1:16" ht="12.75">
      <c r="A298" s="25" t="s">
        <v>45</v>
      </c>
      <c s="29" t="s">
        <v>610</v>
      </c>
      <c s="29" t="s">
        <v>611</v>
      </c>
      <c s="25" t="s">
        <v>47</v>
      </c>
      <c s="30" t="s">
        <v>612</v>
      </c>
      <c s="31" t="s">
        <v>140</v>
      </c>
      <c s="32">
        <v>167.454</v>
      </c>
      <c s="33">
        <v>0</v>
      </c>
      <c s="34">
        <f>ROUND(ROUND(H298,2)*ROUND(G298,3),2)</f>
      </c>
      <c r="O298">
        <f>(I298*21)/100</f>
      </c>
      <c t="s">
        <v>23</v>
      </c>
    </row>
    <row r="299" spans="1:5" ht="12.75">
      <c r="A299" s="35" t="s">
        <v>50</v>
      </c>
      <c r="E299" s="36" t="s">
        <v>613</v>
      </c>
    </row>
    <row r="300" spans="1:5" ht="12.75">
      <c r="A300" s="37" t="s">
        <v>52</v>
      </c>
      <c r="E300" s="38" t="s">
        <v>614</v>
      </c>
    </row>
    <row r="301" spans="1:5" ht="102">
      <c r="A301" t="s">
        <v>53</v>
      </c>
      <c r="E301" s="36" t="s">
        <v>269</v>
      </c>
    </row>
    <row r="302" spans="1:16" ht="12.75">
      <c r="A302" s="25" t="s">
        <v>45</v>
      </c>
      <c s="29" t="s">
        <v>615</v>
      </c>
      <c s="29" t="s">
        <v>616</v>
      </c>
      <c s="25" t="s">
        <v>47</v>
      </c>
      <c s="30" t="s">
        <v>617</v>
      </c>
      <c s="31" t="s">
        <v>140</v>
      </c>
      <c s="32">
        <v>8.4</v>
      </c>
      <c s="33">
        <v>0</v>
      </c>
      <c s="34">
        <f>ROUND(ROUND(H302,2)*ROUND(G302,3),2)</f>
      </c>
      <c r="O302">
        <f>(I302*21)/100</f>
      </c>
      <c t="s">
        <v>23</v>
      </c>
    </row>
    <row r="303" spans="1:5" ht="12.75">
      <c r="A303" s="35" t="s">
        <v>50</v>
      </c>
      <c r="E303" s="36" t="s">
        <v>618</v>
      </c>
    </row>
    <row r="304" spans="1:5" ht="12.75">
      <c r="A304" s="37" t="s">
        <v>52</v>
      </c>
      <c r="E304" s="38" t="s">
        <v>619</v>
      </c>
    </row>
    <row r="305" spans="1:5" ht="114.75">
      <c r="A305" t="s">
        <v>53</v>
      </c>
      <c r="E305" s="36" t="s">
        <v>620</v>
      </c>
    </row>
    <row r="306" spans="1:16" ht="12.75">
      <c r="A306" s="25" t="s">
        <v>45</v>
      </c>
      <c s="29" t="s">
        <v>621</v>
      </c>
      <c s="29" t="s">
        <v>622</v>
      </c>
      <c s="25" t="s">
        <v>47</v>
      </c>
      <c s="30" t="s">
        <v>623</v>
      </c>
      <c s="31" t="s">
        <v>140</v>
      </c>
      <c s="32">
        <v>44.712</v>
      </c>
      <c s="33">
        <v>0</v>
      </c>
      <c s="34">
        <f>ROUND(ROUND(H306,2)*ROUND(G306,3),2)</f>
      </c>
      <c r="O306">
        <f>(I306*21)/100</f>
      </c>
      <c t="s">
        <v>23</v>
      </c>
    </row>
    <row r="307" spans="1:5" ht="12.75">
      <c r="A307" s="35" t="s">
        <v>50</v>
      </c>
      <c r="E307" s="36" t="s">
        <v>624</v>
      </c>
    </row>
    <row r="308" spans="1:5" ht="12.75">
      <c r="A308" s="37" t="s">
        <v>52</v>
      </c>
      <c r="E308" s="38" t="s">
        <v>625</v>
      </c>
    </row>
    <row r="309" spans="1:5" ht="102">
      <c r="A309" t="s">
        <v>53</v>
      </c>
      <c r="E309" s="36" t="s">
        <v>269</v>
      </c>
    </row>
    <row r="310" spans="1:16" ht="12.75">
      <c r="A310" s="25" t="s">
        <v>45</v>
      </c>
      <c s="29" t="s">
        <v>626</v>
      </c>
      <c s="29" t="s">
        <v>627</v>
      </c>
      <c s="25" t="s">
        <v>47</v>
      </c>
      <c s="30" t="s">
        <v>628</v>
      </c>
      <c s="31" t="s">
        <v>140</v>
      </c>
      <c s="32">
        <v>30.732</v>
      </c>
      <c s="33">
        <v>0</v>
      </c>
      <c s="34">
        <f>ROUND(ROUND(H310,2)*ROUND(G310,3),2)</f>
      </c>
      <c r="O310">
        <f>(I310*21)/100</f>
      </c>
      <c t="s">
        <v>23</v>
      </c>
    </row>
    <row r="311" spans="1:5" ht="12.75">
      <c r="A311" s="35" t="s">
        <v>50</v>
      </c>
      <c r="E311" s="36" t="s">
        <v>47</v>
      </c>
    </row>
    <row r="312" spans="1:5" ht="63.75">
      <c r="A312" s="37" t="s">
        <v>52</v>
      </c>
      <c r="E312" s="38" t="s">
        <v>629</v>
      </c>
    </row>
    <row r="313" spans="1:5" ht="102">
      <c r="A313" t="s">
        <v>53</v>
      </c>
      <c r="E313" s="36" t="s">
        <v>269</v>
      </c>
    </row>
    <row r="314" spans="1:16" ht="12.75">
      <c r="A314" s="25" t="s">
        <v>45</v>
      </c>
      <c s="29" t="s">
        <v>630</v>
      </c>
      <c s="29" t="s">
        <v>631</v>
      </c>
      <c s="25" t="s">
        <v>47</v>
      </c>
      <c s="30" t="s">
        <v>632</v>
      </c>
      <c s="31" t="s">
        <v>85</v>
      </c>
      <c s="32">
        <v>22</v>
      </c>
      <c s="33">
        <v>0</v>
      </c>
      <c s="34">
        <f>ROUND(ROUND(H314,2)*ROUND(G314,3),2)</f>
      </c>
      <c r="O314">
        <f>(I314*21)/100</f>
      </c>
      <c t="s">
        <v>23</v>
      </c>
    </row>
    <row r="315" spans="1:5" ht="12.75">
      <c r="A315" s="35" t="s">
        <v>50</v>
      </c>
      <c r="E315" s="36" t="s">
        <v>47</v>
      </c>
    </row>
    <row r="316" spans="1:5" ht="12.75">
      <c r="A316" s="37" t="s">
        <v>52</v>
      </c>
      <c r="E316" s="38" t="s">
        <v>47</v>
      </c>
    </row>
    <row r="317" spans="1:5" ht="76.5">
      <c r="A317" t="s">
        <v>53</v>
      </c>
      <c r="E317" s="36" t="s">
        <v>633</v>
      </c>
    </row>
    <row r="318" spans="1:16" ht="12.75">
      <c r="A318" s="25" t="s">
        <v>45</v>
      </c>
      <c s="29" t="s">
        <v>634</v>
      </c>
      <c s="29" t="s">
        <v>635</v>
      </c>
      <c s="25" t="s">
        <v>47</v>
      </c>
      <c s="30" t="s">
        <v>636</v>
      </c>
      <c s="31" t="s">
        <v>312</v>
      </c>
      <c s="32">
        <v>53.6</v>
      </c>
      <c s="33">
        <v>0</v>
      </c>
      <c s="34">
        <f>ROUND(ROUND(H318,2)*ROUND(G318,3),2)</f>
      </c>
      <c r="O318">
        <f>(I318*21)/100</f>
      </c>
      <c t="s">
        <v>23</v>
      </c>
    </row>
    <row r="319" spans="1:5" ht="12.75">
      <c r="A319" s="35" t="s">
        <v>50</v>
      </c>
      <c r="E319" s="36" t="s">
        <v>637</v>
      </c>
    </row>
    <row r="320" spans="1:5" ht="12.75">
      <c r="A320" s="37" t="s">
        <v>52</v>
      </c>
      <c r="E320" s="38" t="s">
        <v>638</v>
      </c>
    </row>
    <row r="321" spans="1:5" ht="76.5">
      <c r="A321" t="s">
        <v>53</v>
      </c>
      <c r="E321" s="36" t="s">
        <v>633</v>
      </c>
    </row>
    <row r="322" spans="1:16" ht="12.75">
      <c r="A322" s="25" t="s">
        <v>45</v>
      </c>
      <c s="29" t="s">
        <v>639</v>
      </c>
      <c s="29" t="s">
        <v>640</v>
      </c>
      <c s="25" t="s">
        <v>47</v>
      </c>
      <c s="30" t="s">
        <v>641</v>
      </c>
      <c s="31" t="s">
        <v>140</v>
      </c>
      <c s="32">
        <v>10.98</v>
      </c>
      <c s="33">
        <v>0</v>
      </c>
      <c s="34">
        <f>ROUND(ROUND(H322,2)*ROUND(G322,3),2)</f>
      </c>
      <c r="O322">
        <f>(I322*21)/100</f>
      </c>
      <c t="s">
        <v>23</v>
      </c>
    </row>
    <row r="323" spans="1:5" ht="12.75">
      <c r="A323" s="35" t="s">
        <v>50</v>
      </c>
      <c r="E323" s="36" t="s">
        <v>47</v>
      </c>
    </row>
    <row r="324" spans="1:5" ht="12.75">
      <c r="A324" s="37" t="s">
        <v>52</v>
      </c>
      <c r="E324" s="38" t="s">
        <v>642</v>
      </c>
    </row>
    <row r="325" spans="1:5" ht="76.5">
      <c r="A325" t="s">
        <v>53</v>
      </c>
      <c r="E325" s="36" t="s">
        <v>633</v>
      </c>
    </row>
    <row r="326" spans="1:16" ht="12.75">
      <c r="A326" s="25" t="s">
        <v>45</v>
      </c>
      <c s="29" t="s">
        <v>643</v>
      </c>
      <c s="29" t="s">
        <v>644</v>
      </c>
      <c s="25" t="s">
        <v>47</v>
      </c>
      <c s="30" t="s">
        <v>645</v>
      </c>
      <c s="31" t="s">
        <v>168</v>
      </c>
      <c s="32">
        <v>312.786</v>
      </c>
      <c s="33">
        <v>0</v>
      </c>
      <c s="34">
        <f>ROUND(ROUND(H326,2)*ROUND(G326,3),2)</f>
      </c>
      <c r="O326">
        <f>(I326*21)/100</f>
      </c>
      <c t="s">
        <v>23</v>
      </c>
    </row>
    <row r="327" spans="1:5" ht="12.75">
      <c r="A327" s="35" t="s">
        <v>50</v>
      </c>
      <c r="E327" s="36" t="s">
        <v>47</v>
      </c>
    </row>
    <row r="328" spans="1:5" ht="38.25">
      <c r="A328" s="37" t="s">
        <v>52</v>
      </c>
      <c r="E328" s="38" t="s">
        <v>646</v>
      </c>
    </row>
    <row r="329" spans="1:5" ht="76.5">
      <c r="A329" t="s">
        <v>53</v>
      </c>
      <c r="E329" s="36" t="s">
        <v>633</v>
      </c>
    </row>
  </sheetData>
  <sheetProtection password="D320"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r="P1" t="s">
        <v>22</v>
      </c>
    </row>
    <row r="2" spans="2:16" ht="25" customHeight="1">
      <c r="B2" s="1"/>
      <c s="1"/>
      <c s="1"/>
      <c s="2" t="s">
        <v>13</v>
      </c>
      <c s="1"/>
      <c s="1"/>
      <c s="6"/>
      <c s="6"/>
      <c r="O2">
        <f>0+O8+O13+O22+O27+O40+O61</f>
      </c>
      <c t="s">
        <v>22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647</v>
      </c>
      <c s="39">
        <f>0+I8+I13+I22+I27+I40+I61</f>
      </c>
      <c r="O3" t="s">
        <v>19</v>
      </c>
      <c t="s">
        <v>23</v>
      </c>
    </row>
    <row r="4" spans="1:16" ht="15" customHeight="1">
      <c r="A4" t="s">
        <v>17</v>
      </c>
      <c s="16" t="s">
        <v>18</v>
      </c>
      <c s="17" t="s">
        <v>647</v>
      </c>
      <c s="6"/>
      <c s="18" t="s">
        <v>648</v>
      </c>
      <c s="6"/>
      <c s="6"/>
      <c s="19"/>
      <c s="19"/>
      <c r="O4" t="s">
        <v>20</v>
      </c>
      <c t="s">
        <v>23</v>
      </c>
    </row>
    <row r="5" spans="1:16" ht="12.75" customHeight="1">
      <c r="A5" s="15" t="s">
        <v>26</v>
      </c>
      <c s="15" t="s">
        <v>28</v>
      </c>
      <c s="15" t="s">
        <v>30</v>
      </c>
      <c s="15" t="s">
        <v>31</v>
      </c>
      <c s="15" t="s">
        <v>32</v>
      </c>
      <c s="15" t="s">
        <v>34</v>
      </c>
      <c s="15" t="s">
        <v>36</v>
      </c>
      <c s="15" t="s">
        <v>38</v>
      </c>
      <c s="15"/>
      <c r="O5" t="s">
        <v>21</v>
      </c>
      <c t="s">
        <v>23</v>
      </c>
    </row>
    <row r="6" spans="1:9" ht="12.75" customHeight="1">
      <c r="A6" s="15"/>
      <c s="15"/>
      <c s="15"/>
      <c s="15"/>
      <c s="15"/>
      <c s="15"/>
      <c s="15"/>
      <c s="15" t="s">
        <v>39</v>
      </c>
      <c s="15" t="s">
        <v>41</v>
      </c>
    </row>
    <row r="7" spans="1:9" ht="12.75" customHeight="1">
      <c r="A7" s="15" t="s">
        <v>27</v>
      </c>
      <c s="15" t="s">
        <v>29</v>
      </c>
      <c s="15" t="s">
        <v>23</v>
      </c>
      <c s="15" t="s">
        <v>22</v>
      </c>
      <c s="15" t="s">
        <v>33</v>
      </c>
      <c s="15" t="s">
        <v>35</v>
      </c>
      <c s="15" t="s">
        <v>37</v>
      </c>
      <c s="15" t="s">
        <v>40</v>
      </c>
      <c s="15" t="s">
        <v>42</v>
      </c>
    </row>
    <row r="8" spans="1:18" ht="12.75" customHeight="1">
      <c r="A8" s="19" t="s">
        <v>43</v>
      </c>
      <c s="19"/>
      <c s="26" t="s">
        <v>27</v>
      </c>
      <c s="19"/>
      <c s="27" t="s">
        <v>44</v>
      </c>
      <c s="19"/>
      <c s="19"/>
      <c s="19"/>
      <c s="28">
        <f>0+Q8</f>
      </c>
      <c r="O8">
        <f>0+R8</f>
      </c>
      <c r="Q8">
        <f>0+I9</f>
      </c>
      <c>
        <f>0+O9</f>
      </c>
    </row>
    <row r="9" spans="1:16" ht="12.75">
      <c r="A9" s="25" t="s">
        <v>45</v>
      </c>
      <c s="29" t="s">
        <v>29</v>
      </c>
      <c s="29" t="s">
        <v>649</v>
      </c>
      <c s="25" t="s">
        <v>47</v>
      </c>
      <c s="30" t="s">
        <v>650</v>
      </c>
      <c s="31" t="s">
        <v>129</v>
      </c>
      <c s="32">
        <v>63.238</v>
      </c>
      <c s="33">
        <v>0</v>
      </c>
      <c s="34">
        <f>ROUND(ROUND(H9,2)*ROUND(G9,3),2)</f>
      </c>
      <c r="O9">
        <f>(I9*21)/100</f>
      </c>
      <c t="s">
        <v>23</v>
      </c>
    </row>
    <row r="10" spans="1:5" ht="12.75">
      <c r="A10" s="35" t="s">
        <v>50</v>
      </c>
      <c r="E10" s="36" t="s">
        <v>651</v>
      </c>
    </row>
    <row r="11" spans="1:5" ht="12.75">
      <c r="A11" s="37" t="s">
        <v>52</v>
      </c>
      <c r="E11" s="38" t="s">
        <v>652</v>
      </c>
    </row>
    <row r="12" spans="1:5" ht="25.5">
      <c r="A12" t="s">
        <v>53</v>
      </c>
      <c r="E12" s="36" t="s">
        <v>132</v>
      </c>
    </row>
    <row r="13" spans="1:18" ht="12.75" customHeight="1">
      <c r="A13" s="6" t="s">
        <v>43</v>
      </c>
      <c s="6"/>
      <c s="43" t="s">
        <v>22</v>
      </c>
      <c s="6"/>
      <c s="27" t="s">
        <v>246</v>
      </c>
      <c s="6"/>
      <c s="6"/>
      <c s="6"/>
      <c s="44">
        <f>0+Q13</f>
      </c>
      <c r="O13">
        <f>0+R13</f>
      </c>
      <c r="Q13">
        <f>0+I14+I18</f>
      </c>
      <c>
        <f>0+O14+O18</f>
      </c>
    </row>
    <row r="14" spans="1:16" ht="12.75">
      <c r="A14" s="25" t="s">
        <v>45</v>
      </c>
      <c s="29" t="s">
        <v>23</v>
      </c>
      <c s="29" t="s">
        <v>653</v>
      </c>
      <c s="25" t="s">
        <v>47</v>
      </c>
      <c s="30" t="s">
        <v>654</v>
      </c>
      <c s="31" t="s">
        <v>140</v>
      </c>
      <c s="32">
        <v>30.375</v>
      </c>
      <c s="33">
        <v>0</v>
      </c>
      <c s="34">
        <f>ROUND(ROUND(H14,2)*ROUND(G14,3),2)</f>
      </c>
      <c r="O14">
        <f>(I14*21)/100</f>
      </c>
      <c t="s">
        <v>23</v>
      </c>
    </row>
    <row r="15" spans="1:5" ht="12.75">
      <c r="A15" s="35" t="s">
        <v>50</v>
      </c>
      <c r="E15" s="36" t="s">
        <v>47</v>
      </c>
    </row>
    <row r="16" spans="1:5" ht="114.75">
      <c r="A16" s="37" t="s">
        <v>52</v>
      </c>
      <c r="E16" s="38" t="s">
        <v>655</v>
      </c>
    </row>
    <row r="17" spans="1:5" ht="369.75">
      <c r="A17" t="s">
        <v>53</v>
      </c>
      <c r="E17" s="36" t="s">
        <v>445</v>
      </c>
    </row>
    <row r="18" spans="1:16" ht="12.75">
      <c r="A18" s="25" t="s">
        <v>45</v>
      </c>
      <c s="29" t="s">
        <v>22</v>
      </c>
      <c s="29" t="s">
        <v>656</v>
      </c>
      <c s="25" t="s">
        <v>47</v>
      </c>
      <c s="30" t="s">
        <v>657</v>
      </c>
      <c s="31" t="s">
        <v>129</v>
      </c>
      <c s="32">
        <v>4.556</v>
      </c>
      <c s="33">
        <v>0</v>
      </c>
      <c s="34">
        <f>ROUND(ROUND(H18,2)*ROUND(G18,3),2)</f>
      </c>
      <c r="O18">
        <f>(I18*21)/100</f>
      </c>
      <c t="s">
        <v>23</v>
      </c>
    </row>
    <row r="19" spans="1:5" ht="12.75">
      <c r="A19" s="35" t="s">
        <v>50</v>
      </c>
      <c r="E19" s="36" t="s">
        <v>658</v>
      </c>
    </row>
    <row r="20" spans="1:5" ht="12.75">
      <c r="A20" s="37" t="s">
        <v>52</v>
      </c>
      <c r="E20" s="38" t="s">
        <v>659</v>
      </c>
    </row>
    <row r="21" spans="1:5" ht="267.75">
      <c r="A21" t="s">
        <v>53</v>
      </c>
      <c r="E21" s="36" t="s">
        <v>368</v>
      </c>
    </row>
    <row r="22" spans="1:18" ht="12.75" customHeight="1">
      <c r="A22" s="6" t="s">
        <v>43</v>
      </c>
      <c s="6"/>
      <c s="43" t="s">
        <v>33</v>
      </c>
      <c s="6"/>
      <c s="27" t="s">
        <v>260</v>
      </c>
      <c s="6"/>
      <c s="6"/>
      <c s="6"/>
      <c s="44">
        <f>0+Q22</f>
      </c>
      <c r="O22">
        <f>0+R22</f>
      </c>
      <c r="Q22">
        <f>0+I23</f>
      </c>
      <c>
        <f>0+O23</f>
      </c>
    </row>
    <row r="23" spans="1:16" ht="12.75">
      <c r="A23" s="25" t="s">
        <v>45</v>
      </c>
      <c s="29" t="s">
        <v>33</v>
      </c>
      <c s="29" t="s">
        <v>660</v>
      </c>
      <c s="25" t="s">
        <v>47</v>
      </c>
      <c s="30" t="s">
        <v>661</v>
      </c>
      <c s="31" t="s">
        <v>140</v>
      </c>
      <c s="32">
        <v>6.669</v>
      </c>
      <c s="33">
        <v>0</v>
      </c>
      <c s="34">
        <f>ROUND(ROUND(H23,2)*ROUND(G23,3),2)</f>
      </c>
      <c r="O23">
        <f>(I23*21)/100</f>
      </c>
      <c t="s">
        <v>23</v>
      </c>
    </row>
    <row r="24" spans="1:5" ht="12.75">
      <c r="A24" s="35" t="s">
        <v>50</v>
      </c>
      <c r="E24" s="36" t="s">
        <v>47</v>
      </c>
    </row>
    <row r="25" spans="1:5" ht="25.5">
      <c r="A25" s="37" t="s">
        <v>52</v>
      </c>
      <c r="E25" s="38" t="s">
        <v>662</v>
      </c>
    </row>
    <row r="26" spans="1:5" ht="369.75">
      <c r="A26" t="s">
        <v>53</v>
      </c>
      <c r="E26" s="36" t="s">
        <v>445</v>
      </c>
    </row>
    <row r="27" spans="1:18" ht="12.75" customHeight="1">
      <c r="A27" s="6" t="s">
        <v>43</v>
      </c>
      <c s="6"/>
      <c s="43" t="s">
        <v>71</v>
      </c>
      <c s="6"/>
      <c s="27" t="s">
        <v>520</v>
      </c>
      <c s="6"/>
      <c s="6"/>
      <c s="6"/>
      <c s="44">
        <f>0+Q27</f>
      </c>
      <c r="O27">
        <f>0+R27</f>
      </c>
      <c r="Q27">
        <f>0+I28+I32+I36</f>
      </c>
      <c>
        <f>0+O28+O32+O36</f>
      </c>
    </row>
    <row r="28" spans="1:16" ht="25.5">
      <c r="A28" s="25" t="s">
        <v>45</v>
      </c>
      <c s="29" t="s">
        <v>35</v>
      </c>
      <c s="29" t="s">
        <v>522</v>
      </c>
      <c s="25" t="s">
        <v>47</v>
      </c>
      <c s="30" t="s">
        <v>523</v>
      </c>
      <c s="31" t="s">
        <v>168</v>
      </c>
      <c s="32">
        <v>102.125</v>
      </c>
      <c s="33">
        <v>0</v>
      </c>
      <c s="34">
        <f>ROUND(ROUND(H28,2)*ROUND(G28,3),2)</f>
      </c>
      <c r="O28">
        <f>(I28*21)/100</f>
      </c>
      <c t="s">
        <v>23</v>
      </c>
    </row>
    <row r="29" spans="1:5" ht="12.75">
      <c r="A29" s="35" t="s">
        <v>50</v>
      </c>
      <c r="E29" s="36" t="s">
        <v>47</v>
      </c>
    </row>
    <row r="30" spans="1:5" ht="38.25">
      <c r="A30" s="37" t="s">
        <v>52</v>
      </c>
      <c r="E30" s="38" t="s">
        <v>663</v>
      </c>
    </row>
    <row r="31" spans="1:5" ht="191.25">
      <c r="A31" t="s">
        <v>53</v>
      </c>
      <c r="E31" s="36" t="s">
        <v>664</v>
      </c>
    </row>
    <row r="32" spans="1:16" ht="25.5">
      <c r="A32" s="25" t="s">
        <v>45</v>
      </c>
      <c s="29" t="s">
        <v>37</v>
      </c>
      <c s="29" t="s">
        <v>528</v>
      </c>
      <c s="25" t="s">
        <v>47</v>
      </c>
      <c s="30" t="s">
        <v>529</v>
      </c>
      <c s="31" t="s">
        <v>168</v>
      </c>
      <c s="32">
        <v>102.125</v>
      </c>
      <c s="33">
        <v>0</v>
      </c>
      <c s="34">
        <f>ROUND(ROUND(H32,2)*ROUND(G32,3),2)</f>
      </c>
      <c r="O32">
        <f>(I32*21)/100</f>
      </c>
      <c t="s">
        <v>23</v>
      </c>
    </row>
    <row r="33" spans="1:5" ht="12.75">
      <c r="A33" s="35" t="s">
        <v>50</v>
      </c>
      <c r="E33" s="36" t="s">
        <v>47</v>
      </c>
    </row>
    <row r="34" spans="1:5" ht="38.25">
      <c r="A34" s="37" t="s">
        <v>52</v>
      </c>
      <c r="E34" s="38" t="s">
        <v>663</v>
      </c>
    </row>
    <row r="35" spans="1:5" ht="191.25">
      <c r="A35" t="s">
        <v>53</v>
      </c>
      <c r="E35" s="36" t="s">
        <v>526</v>
      </c>
    </row>
    <row r="36" spans="1:16" ht="12.75">
      <c r="A36" s="25" t="s">
        <v>45</v>
      </c>
      <c s="29" t="s">
        <v>71</v>
      </c>
      <c s="29" t="s">
        <v>537</v>
      </c>
      <c s="25" t="s">
        <v>47</v>
      </c>
      <c s="30" t="s">
        <v>538</v>
      </c>
      <c s="31" t="s">
        <v>168</v>
      </c>
      <c s="32">
        <v>102.125</v>
      </c>
      <c s="33">
        <v>0</v>
      </c>
      <c s="34">
        <f>ROUND(ROUND(H36,2)*ROUND(G36,3),2)</f>
      </c>
      <c r="O36">
        <f>(I36*21)/100</f>
      </c>
      <c t="s">
        <v>23</v>
      </c>
    </row>
    <row r="37" spans="1:5" ht="12.75">
      <c r="A37" s="35" t="s">
        <v>50</v>
      </c>
      <c r="E37" s="36" t="s">
        <v>47</v>
      </c>
    </row>
    <row r="38" spans="1:5" ht="38.25">
      <c r="A38" s="37" t="s">
        <v>52</v>
      </c>
      <c r="E38" s="38" t="s">
        <v>663</v>
      </c>
    </row>
    <row r="39" spans="1:5" ht="38.25">
      <c r="A39" t="s">
        <v>53</v>
      </c>
      <c r="E39" s="36" t="s">
        <v>541</v>
      </c>
    </row>
    <row r="40" spans="1:18" ht="12.75" customHeight="1">
      <c r="A40" s="6" t="s">
        <v>43</v>
      </c>
      <c s="6"/>
      <c s="43" t="s">
        <v>77</v>
      </c>
      <c s="6"/>
      <c s="27" t="s">
        <v>548</v>
      </c>
      <c s="6"/>
      <c s="6"/>
      <c s="6"/>
      <c s="44">
        <f>0+Q40</f>
      </c>
      <c r="O40">
        <f>0+R40</f>
      </c>
      <c r="Q40">
        <f>0+I41+I45+I49+I53+I57</f>
      </c>
      <c>
        <f>0+O41+O45+O49+O53+O57</f>
      </c>
    </row>
    <row r="41" spans="1:16" ht="12.75">
      <c r="A41" s="25" t="s">
        <v>45</v>
      </c>
      <c s="29" t="s">
        <v>77</v>
      </c>
      <c s="29" t="s">
        <v>665</v>
      </c>
      <c s="25" t="s">
        <v>47</v>
      </c>
      <c s="30" t="s">
        <v>666</v>
      </c>
      <c s="31" t="s">
        <v>312</v>
      </c>
      <c s="32">
        <v>2</v>
      </c>
      <c s="33">
        <v>0</v>
      </c>
      <c s="34">
        <f>ROUND(ROUND(H41,2)*ROUND(G41,3),2)</f>
      </c>
      <c r="O41">
        <f>(I41*21)/100</f>
      </c>
      <c t="s">
        <v>23</v>
      </c>
    </row>
    <row r="42" spans="1:5" ht="12.75">
      <c r="A42" s="35" t="s">
        <v>50</v>
      </c>
      <c r="E42" s="36" t="s">
        <v>47</v>
      </c>
    </row>
    <row r="43" spans="1:5" ht="12.75">
      <c r="A43" s="37" t="s">
        <v>52</v>
      </c>
      <c r="E43" s="38" t="s">
        <v>47</v>
      </c>
    </row>
    <row r="44" spans="1:5" ht="51">
      <c r="A44" t="s">
        <v>53</v>
      </c>
      <c r="E44" s="36" t="s">
        <v>667</v>
      </c>
    </row>
    <row r="45" spans="1:16" ht="12.75">
      <c r="A45" s="25" t="s">
        <v>45</v>
      </c>
      <c s="29" t="s">
        <v>40</v>
      </c>
      <c s="29" t="s">
        <v>668</v>
      </c>
      <c s="25" t="s">
        <v>47</v>
      </c>
      <c s="30" t="s">
        <v>669</v>
      </c>
      <c s="31" t="s">
        <v>312</v>
      </c>
      <c s="32">
        <v>6</v>
      </c>
      <c s="33">
        <v>0</v>
      </c>
      <c s="34">
        <f>ROUND(ROUND(H45,2)*ROUND(G45,3),2)</f>
      </c>
      <c r="O45">
        <f>(I45*21)/100</f>
      </c>
      <c t="s">
        <v>23</v>
      </c>
    </row>
    <row r="46" spans="1:5" ht="12.75">
      <c r="A46" s="35" t="s">
        <v>50</v>
      </c>
      <c r="E46" s="36" t="s">
        <v>47</v>
      </c>
    </row>
    <row r="47" spans="1:5" ht="12.75">
      <c r="A47" s="37" t="s">
        <v>52</v>
      </c>
      <c r="E47" s="38" t="s">
        <v>670</v>
      </c>
    </row>
    <row r="48" spans="1:5" ht="255">
      <c r="A48" t="s">
        <v>53</v>
      </c>
      <c r="E48" s="36" t="s">
        <v>671</v>
      </c>
    </row>
    <row r="49" spans="1:16" ht="12.75">
      <c r="A49" s="25" t="s">
        <v>45</v>
      </c>
      <c s="29" t="s">
        <v>42</v>
      </c>
      <c s="29" t="s">
        <v>672</v>
      </c>
      <c s="25" t="s">
        <v>47</v>
      </c>
      <c s="30" t="s">
        <v>673</v>
      </c>
      <c s="31" t="s">
        <v>312</v>
      </c>
      <c s="32">
        <v>5</v>
      </c>
      <c s="33">
        <v>0</v>
      </c>
      <c s="34">
        <f>ROUND(ROUND(H49,2)*ROUND(G49,3),2)</f>
      </c>
      <c r="O49">
        <f>(I49*21)/100</f>
      </c>
      <c t="s">
        <v>23</v>
      </c>
    </row>
    <row r="50" spans="1:5" ht="12.75">
      <c r="A50" s="35" t="s">
        <v>50</v>
      </c>
      <c r="E50" s="36" t="s">
        <v>674</v>
      </c>
    </row>
    <row r="51" spans="1:5" ht="12.75">
      <c r="A51" s="37" t="s">
        <v>52</v>
      </c>
      <c r="E51" s="38" t="s">
        <v>47</v>
      </c>
    </row>
    <row r="52" spans="1:5" ht="255">
      <c r="A52" t="s">
        <v>53</v>
      </c>
      <c r="E52" s="36" t="s">
        <v>553</v>
      </c>
    </row>
    <row r="53" spans="1:16" ht="12.75">
      <c r="A53" s="25" t="s">
        <v>45</v>
      </c>
      <c s="29" t="s">
        <v>87</v>
      </c>
      <c s="29" t="s">
        <v>675</v>
      </c>
      <c s="25" t="s">
        <v>47</v>
      </c>
      <c s="30" t="s">
        <v>676</v>
      </c>
      <c s="31" t="s">
        <v>85</v>
      </c>
      <c s="32">
        <v>2</v>
      </c>
      <c s="33">
        <v>0</v>
      </c>
      <c s="34">
        <f>ROUND(ROUND(H53,2)*ROUND(G53,3),2)</f>
      </c>
      <c r="O53">
        <f>(I53*21)/100</f>
      </c>
      <c t="s">
        <v>23</v>
      </c>
    </row>
    <row r="54" spans="1:5" ht="12.75">
      <c r="A54" s="35" t="s">
        <v>50</v>
      </c>
      <c r="E54" s="36" t="s">
        <v>677</v>
      </c>
    </row>
    <row r="55" spans="1:5" ht="12.75">
      <c r="A55" s="37" t="s">
        <v>52</v>
      </c>
      <c r="E55" s="38" t="s">
        <v>47</v>
      </c>
    </row>
    <row r="56" spans="1:5" ht="12.75">
      <c r="A56" t="s">
        <v>53</v>
      </c>
      <c r="E56" s="36" t="s">
        <v>678</v>
      </c>
    </row>
    <row r="57" spans="1:16" ht="12.75">
      <c r="A57" s="25" t="s">
        <v>45</v>
      </c>
      <c s="29" t="s">
        <v>91</v>
      </c>
      <c s="29" t="s">
        <v>679</v>
      </c>
      <c s="25" t="s">
        <v>47</v>
      </c>
      <c s="30" t="s">
        <v>680</v>
      </c>
      <c s="31" t="s">
        <v>85</v>
      </c>
      <c s="32">
        <v>40</v>
      </c>
      <c s="33">
        <v>0</v>
      </c>
      <c s="34">
        <f>ROUND(ROUND(H57,2)*ROUND(G57,3),2)</f>
      </c>
      <c r="O57">
        <f>(I57*21)/100</f>
      </c>
      <c t="s">
        <v>23</v>
      </c>
    </row>
    <row r="58" spans="1:5" ht="12.75">
      <c r="A58" s="35" t="s">
        <v>50</v>
      </c>
      <c r="E58" s="36" t="s">
        <v>47</v>
      </c>
    </row>
    <row r="59" spans="1:5" ht="12.75">
      <c r="A59" s="37" t="s">
        <v>52</v>
      </c>
      <c r="E59" s="38" t="s">
        <v>47</v>
      </c>
    </row>
    <row r="60" spans="1:5" ht="38.25">
      <c r="A60" t="s">
        <v>53</v>
      </c>
      <c r="E60" s="36" t="s">
        <v>681</v>
      </c>
    </row>
    <row r="61" spans="1:18" ht="12.75" customHeight="1">
      <c r="A61" s="6" t="s">
        <v>43</v>
      </c>
      <c s="6"/>
      <c s="43" t="s">
        <v>40</v>
      </c>
      <c s="6"/>
      <c s="27" t="s">
        <v>209</v>
      </c>
      <c s="6"/>
      <c s="6"/>
      <c s="6"/>
      <c s="44">
        <f>0+Q61</f>
      </c>
      <c r="O61">
        <f>0+R61</f>
      </c>
      <c r="Q61">
        <f>0+I62+I66+I70+I74+I78+I82+I86+I90</f>
      </c>
      <c>
        <f>0+O62+O66+O70+O74+O78+O82+O86+O90</f>
      </c>
    </row>
    <row r="62" spans="1:16" ht="12.75">
      <c r="A62" s="25" t="s">
        <v>45</v>
      </c>
      <c s="29" t="s">
        <v>95</v>
      </c>
      <c s="29" t="s">
        <v>682</v>
      </c>
      <c s="25" t="s">
        <v>47</v>
      </c>
      <c s="30" t="s">
        <v>683</v>
      </c>
      <c s="31" t="s">
        <v>312</v>
      </c>
      <c s="32">
        <v>7.536</v>
      </c>
      <c s="33">
        <v>0</v>
      </c>
      <c s="34">
        <f>ROUND(ROUND(H62,2)*ROUND(G62,3),2)</f>
      </c>
      <c r="O62">
        <f>(I62*21)/100</f>
      </c>
      <c t="s">
        <v>23</v>
      </c>
    </row>
    <row r="63" spans="1:5" ht="12.75">
      <c r="A63" s="35" t="s">
        <v>50</v>
      </c>
      <c r="E63" s="36" t="s">
        <v>47</v>
      </c>
    </row>
    <row r="64" spans="1:5" ht="12.75">
      <c r="A64" s="37" t="s">
        <v>52</v>
      </c>
      <c r="E64" s="38" t="s">
        <v>684</v>
      </c>
    </row>
    <row r="65" spans="1:5" ht="25.5">
      <c r="A65" t="s">
        <v>53</v>
      </c>
      <c r="E65" s="36" t="s">
        <v>685</v>
      </c>
    </row>
    <row r="66" spans="1:16" ht="25.5">
      <c r="A66" s="25" t="s">
        <v>45</v>
      </c>
      <c s="29" t="s">
        <v>100</v>
      </c>
      <c s="29" t="s">
        <v>686</v>
      </c>
      <c s="25" t="s">
        <v>47</v>
      </c>
      <c s="30" t="s">
        <v>687</v>
      </c>
      <c s="31" t="s">
        <v>312</v>
      </c>
      <c s="32">
        <v>7.536</v>
      </c>
      <c s="33">
        <v>0</v>
      </c>
      <c s="34">
        <f>ROUND(ROUND(H66,2)*ROUND(G66,3),2)</f>
      </c>
      <c r="O66">
        <f>(I66*21)/100</f>
      </c>
      <c t="s">
        <v>23</v>
      </c>
    </row>
    <row r="67" spans="1:5" ht="12.75">
      <c r="A67" s="35" t="s">
        <v>50</v>
      </c>
      <c r="E67" s="36" t="s">
        <v>47</v>
      </c>
    </row>
    <row r="68" spans="1:5" ht="12.75">
      <c r="A68" s="37" t="s">
        <v>52</v>
      </c>
      <c r="E68" s="38" t="s">
        <v>684</v>
      </c>
    </row>
    <row r="69" spans="1:5" ht="38.25">
      <c r="A69" t="s">
        <v>53</v>
      </c>
      <c r="E69" s="36" t="s">
        <v>688</v>
      </c>
    </row>
    <row r="70" spans="1:16" ht="12.75">
      <c r="A70" s="25" t="s">
        <v>45</v>
      </c>
      <c s="29" t="s">
        <v>105</v>
      </c>
      <c s="29" t="s">
        <v>689</v>
      </c>
      <c s="25" t="s">
        <v>47</v>
      </c>
      <c s="30" t="s">
        <v>690</v>
      </c>
      <c s="31" t="s">
        <v>312</v>
      </c>
      <c s="32">
        <v>7.536</v>
      </c>
      <c s="33">
        <v>0</v>
      </c>
      <c s="34">
        <f>ROUND(ROUND(H70,2)*ROUND(G70,3),2)</f>
      </c>
      <c r="O70">
        <f>(I70*21)/100</f>
      </c>
      <c t="s">
        <v>23</v>
      </c>
    </row>
    <row r="71" spans="1:5" ht="12.75">
      <c r="A71" s="35" t="s">
        <v>50</v>
      </c>
      <c r="E71" s="36" t="s">
        <v>47</v>
      </c>
    </row>
    <row r="72" spans="1:5" ht="12.75">
      <c r="A72" s="37" t="s">
        <v>52</v>
      </c>
      <c r="E72" s="38" t="s">
        <v>684</v>
      </c>
    </row>
    <row r="73" spans="1:5" ht="25.5">
      <c r="A73" t="s">
        <v>53</v>
      </c>
      <c r="E73" s="36" t="s">
        <v>685</v>
      </c>
    </row>
    <row r="74" spans="1:16" ht="12.75">
      <c r="A74" s="25" t="s">
        <v>45</v>
      </c>
      <c s="29" t="s">
        <v>111</v>
      </c>
      <c s="29" t="s">
        <v>601</v>
      </c>
      <c s="25" t="s">
        <v>47</v>
      </c>
      <c s="30" t="s">
        <v>602</v>
      </c>
      <c s="31" t="s">
        <v>603</v>
      </c>
      <c s="32">
        <v>900</v>
      </c>
      <c s="33">
        <v>0</v>
      </c>
      <c s="34">
        <f>ROUND(ROUND(H74,2)*ROUND(G74,3),2)</f>
      </c>
      <c r="O74">
        <f>(I74*21)/100</f>
      </c>
      <c t="s">
        <v>23</v>
      </c>
    </row>
    <row r="75" spans="1:5" ht="25.5">
      <c r="A75" s="35" t="s">
        <v>50</v>
      </c>
      <c r="E75" s="36" t="s">
        <v>691</v>
      </c>
    </row>
    <row r="76" spans="1:5" ht="25.5">
      <c r="A76" s="37" t="s">
        <v>52</v>
      </c>
      <c r="E76" s="38" t="s">
        <v>692</v>
      </c>
    </row>
    <row r="77" spans="1:5" ht="409.5">
      <c r="A77" t="s">
        <v>53</v>
      </c>
      <c r="E77" s="36" t="s">
        <v>693</v>
      </c>
    </row>
    <row r="78" spans="1:16" ht="12.75">
      <c r="A78" s="25" t="s">
        <v>45</v>
      </c>
      <c s="29" t="s">
        <v>116</v>
      </c>
      <c s="29" t="s">
        <v>622</v>
      </c>
      <c s="25" t="s">
        <v>47</v>
      </c>
      <c s="30" t="s">
        <v>623</v>
      </c>
      <c s="31" t="s">
        <v>140</v>
      </c>
      <c s="32">
        <v>4.908</v>
      </c>
      <c s="33">
        <v>0</v>
      </c>
      <c s="34">
        <f>ROUND(ROUND(H78,2)*ROUND(G78,3),2)</f>
      </c>
      <c r="O78">
        <f>(I78*21)/100</f>
      </c>
      <c t="s">
        <v>23</v>
      </c>
    </row>
    <row r="79" spans="1:5" ht="12.75">
      <c r="A79" s="35" t="s">
        <v>50</v>
      </c>
      <c r="E79" s="36" t="s">
        <v>47</v>
      </c>
    </row>
    <row r="80" spans="1:5" ht="102">
      <c r="A80" s="37" t="s">
        <v>52</v>
      </c>
      <c r="E80" s="38" t="s">
        <v>694</v>
      </c>
    </row>
    <row r="81" spans="1:5" ht="102">
      <c r="A81" t="s">
        <v>53</v>
      </c>
      <c r="E81" s="36" t="s">
        <v>269</v>
      </c>
    </row>
    <row r="82" spans="1:16" ht="12.75">
      <c r="A82" s="25" t="s">
        <v>45</v>
      </c>
      <c s="29" t="s">
        <v>194</v>
      </c>
      <c s="29" t="s">
        <v>627</v>
      </c>
      <c s="25" t="s">
        <v>47</v>
      </c>
      <c s="30" t="s">
        <v>628</v>
      </c>
      <c s="31" t="s">
        <v>140</v>
      </c>
      <c s="32">
        <v>20.78</v>
      </c>
      <c s="33">
        <v>0</v>
      </c>
      <c s="34">
        <f>ROUND(ROUND(H82,2)*ROUND(G82,3),2)</f>
      </c>
      <c r="O82">
        <f>(I82*21)/100</f>
      </c>
      <c t="s">
        <v>23</v>
      </c>
    </row>
    <row r="83" spans="1:5" ht="12.75">
      <c r="A83" s="35" t="s">
        <v>50</v>
      </c>
      <c r="E83" s="36" t="s">
        <v>47</v>
      </c>
    </row>
    <row r="84" spans="1:5" ht="38.25">
      <c r="A84" s="37" t="s">
        <v>52</v>
      </c>
      <c r="E84" s="38" t="s">
        <v>695</v>
      </c>
    </row>
    <row r="85" spans="1:5" ht="102">
      <c r="A85" t="s">
        <v>53</v>
      </c>
      <c r="E85" s="36" t="s">
        <v>696</v>
      </c>
    </row>
    <row r="86" spans="1:16" ht="12.75">
      <c r="A86" s="25" t="s">
        <v>45</v>
      </c>
      <c s="29" t="s">
        <v>201</v>
      </c>
      <c s="29" t="s">
        <v>697</v>
      </c>
      <c s="25" t="s">
        <v>47</v>
      </c>
      <c s="30" t="s">
        <v>698</v>
      </c>
      <c s="31" t="s">
        <v>85</v>
      </c>
      <c s="32">
        <v>4</v>
      </c>
      <c s="33">
        <v>0</v>
      </c>
      <c s="34">
        <f>ROUND(ROUND(H86,2)*ROUND(G86,3),2)</f>
      </c>
      <c r="O86">
        <f>(I86*21)/100</f>
      </c>
      <c t="s">
        <v>23</v>
      </c>
    </row>
    <row r="87" spans="1:5" ht="12.75">
      <c r="A87" s="35" t="s">
        <v>50</v>
      </c>
      <c r="E87" s="36" t="s">
        <v>47</v>
      </c>
    </row>
    <row r="88" spans="1:5" ht="12.75">
      <c r="A88" s="37" t="s">
        <v>52</v>
      </c>
      <c r="E88" s="38" t="s">
        <v>47</v>
      </c>
    </row>
    <row r="89" spans="1:5" ht="89.25">
      <c r="A89" t="s">
        <v>53</v>
      </c>
      <c r="E89" s="36" t="s">
        <v>699</v>
      </c>
    </row>
    <row r="90" spans="1:16" ht="12.75">
      <c r="A90" s="25" t="s">
        <v>45</v>
      </c>
      <c s="29" t="s">
        <v>205</v>
      </c>
      <c s="29" t="s">
        <v>700</v>
      </c>
      <c s="25" t="s">
        <v>47</v>
      </c>
      <c s="30" t="s">
        <v>701</v>
      </c>
      <c s="31" t="s">
        <v>312</v>
      </c>
      <c s="32">
        <v>50</v>
      </c>
      <c s="33">
        <v>0</v>
      </c>
      <c s="34">
        <f>ROUND(ROUND(H90,2)*ROUND(G90,3),2)</f>
      </c>
      <c r="O90">
        <f>(I90*21)/100</f>
      </c>
      <c t="s">
        <v>23</v>
      </c>
    </row>
    <row r="91" spans="1:5" ht="12.75">
      <c r="A91" s="35" t="s">
        <v>50</v>
      </c>
      <c r="E91" s="36" t="s">
        <v>47</v>
      </c>
    </row>
    <row r="92" spans="1:5" ht="12.75">
      <c r="A92" s="37" t="s">
        <v>52</v>
      </c>
      <c r="E92" s="38" t="s">
        <v>702</v>
      </c>
    </row>
    <row r="93" spans="1:5" ht="76.5">
      <c r="A93" t="s">
        <v>53</v>
      </c>
      <c r="E93" s="36" t="s">
        <v>633</v>
      </c>
    </row>
  </sheetData>
  <sheetProtection password="D320"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