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38640" windowHeight="21120" activeTab="0"/>
  </bookViews>
  <sheets>
    <sheet name="Titulní list" sheetId="5" r:id="rId1"/>
    <sheet name="Rekapitulace stavby" sheetId="1" r:id="rId2"/>
    <sheet name="SO 101 - Komunikace a zpe..." sheetId="2" r:id="rId3"/>
    <sheet name="SO 103 - Vodovod - zemní ..." sheetId="3" r:id="rId4"/>
    <sheet name="VRN - Vedlejší rozpočtové..." sheetId="4" r:id="rId5"/>
  </sheets>
  <definedNames>
    <definedName name="_xlnm._FilterDatabase" localSheetId="2" hidden="1">'SO 101 - Komunikace a zpe...'!$C$126:$K$358</definedName>
    <definedName name="_xlnm._FilterDatabase" localSheetId="3" hidden="1">'SO 103 - Vodovod - zemní ...'!$C$119:$K$147</definedName>
    <definedName name="_xlnm._FilterDatabase" localSheetId="4" hidden="1">'VRN - Vedlejší rozpočtové...'!$C$120:$K$143</definedName>
    <definedName name="_xlnm.Print_Area" localSheetId="1">'Rekapitulace stavby'!$D$4:$AO$76,'Rekapitulace stavby'!$C$82:$AQ$98</definedName>
    <definedName name="_xlnm.Print_Area" localSheetId="2">'SO 101 - Komunikace a zpe...'!$C$4:$J$76,'SO 101 - Komunikace a zpe...'!$C$82:$J$108,'SO 101 - Komunikace a zpe...'!$C$114:$K$358</definedName>
    <definedName name="_xlnm.Print_Area" localSheetId="3">'SO 103 - Vodovod - zemní ...'!$C$4:$J$76,'SO 103 - Vodovod - zemní ...'!$C$82:$J$101,'SO 103 - Vodovod - zemní ...'!$C$107:$K$147</definedName>
    <definedName name="_xlnm.Print_Area" localSheetId="4">'VRN - Vedlejší rozpočtové...'!$C$4:$J$76,'VRN - Vedlejší rozpočtové...'!$C$82:$J$102,'VRN - Vedlejší rozpočtové...'!$C$108:$K$143</definedName>
    <definedName name="_xlnm.Print_Titles" localSheetId="1">'Rekapitulace stavby'!$92:$92</definedName>
    <definedName name="_xlnm.Print_Titles" localSheetId="2">'SO 101 - Komunikace a zpe...'!$126:$126</definedName>
    <definedName name="_xlnm.Print_Titles" localSheetId="3">'SO 103 - Vodovod - zemní ...'!$119:$119</definedName>
    <definedName name="_xlnm.Print_Titles" localSheetId="4">'VRN - Vedlejší rozpočtové...'!$120:$120</definedName>
  </definedNames>
  <calcPr calcId="191029"/>
  <extLst/>
</workbook>
</file>

<file path=xl/sharedStrings.xml><?xml version="1.0" encoding="utf-8"?>
<sst xmlns="http://schemas.openxmlformats.org/spreadsheetml/2006/main" count="3743" uniqueCount="840">
  <si>
    <t>Export Komplet</t>
  </si>
  <si>
    <t/>
  </si>
  <si>
    <t>2.0</t>
  </si>
  <si>
    <t>ZAMOK</t>
  </si>
  <si>
    <t>False</t>
  </si>
  <si>
    <t>{00f972fc-2d1e-49b0-b352-8414d4ca24d1}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</si>
  <si>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</si>
  <si>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</si>
  <si>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</si>
  <si>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</si>
  <si>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</si>
  <si>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</si>
  <si>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</si>
  <si>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</si>
  <si>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P282020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</si>
  <si>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</si>
  <si>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</si>
  <si>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Karlovy Vary, cyklotrasa B4 a křižovatka ul Západní a Šumavská</t>
  </si>
  <si>
    <t>KSO:</t>
  </si>
  <si>
    <t>CC-CZ:</t>
  </si>
  <si>
    <t>Místo:</t>
  </si>
  <si>
    <t>Karlovy Vary, Tuhnice</t>
  </si>
  <si>
    <t>Datum:</t>
  </si>
  <si>
    <t>23. 1. 2023</t>
  </si>
  <si>
    <t>Zadavatel:</t>
  </si>
  <si>
    <t>IČ:</t>
  </si>
  <si>
    <t>00254657</t>
  </si>
  <si>
    <t>Statutární město Karlovy Vary</t>
  </si>
  <si>
    <t>DIČ:</t>
  </si>
  <si>
    <t>CZ00254657</t>
  </si>
  <si>
    <t>Uchazeč:</t>
  </si>
  <si>
    <t>Vyplň údaj</t>
  </si>
  <si>
    <t>Projektant:</t>
  </si>
  <si>
    <t>06032354</t>
  </si>
  <si>
    <t>GEOprojectKV s.r.o.</t>
  </si>
  <si>
    <t>CZ06032354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</si>
  <si>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</si>
  <si>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</si>
  <si>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</si>
  <si>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</si>
  <si>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</si>
  <si>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</si>
  <si>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</si>
  <si>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</si>
  <si>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</si>
  <si>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</si>
  <si>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</si>
  <si>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</si>
  <si>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</si>
  <si>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</si>
  <si>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</si>
  <si>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</si>
  <si>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</si>
  <si>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</si>
  <si>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</si>
  <si>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</si>
  <si>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</si>
  <si>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</si>
  <si>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</si>
  <si>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</si>
  <si>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</si>
  <si>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</si>
  <si>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</si>
  <si>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</si>
  <si>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</si>
  <si>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</si>
  <si>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</si>
  <si>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</si>
  <si>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</si>
  <si>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</si>
  <si>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</si>
  <si>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</si>
  <si>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</si>
  <si>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</si>
  <si>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</si>
  <si>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</si>
  <si>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</si>
  <si>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</si>
  <si>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</si>
  <si>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</si>
  <si>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</si>
  <si>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</si>
  <si>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</si>
  <si>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</si>
  <si>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</si>
  <si>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a zpevněné plochy</t>
  </si>
  <si>
    <t>STA</t>
  </si>
  <si>
    <t>1</t>
  </si>
  <si>
    <t>{be99b3f9-43da-43e6-853a-eb93dafd6b87}</t>
  </si>
  <si>
    <t>2</t>
  </si>
  <si>
    <t>SO 103</t>
  </si>
  <si>
    <t>Vodovod - zemní práce</t>
  </si>
  <si>
    <t>{eb7d6098-ed88-4777-bdce-2c72a1ef5a9b}</t>
  </si>
  <si>
    <t>VRN</t>
  </si>
  <si>
    <t>Vedlejší rozpočtové náklady</t>
  </si>
  <si>
    <t>{20f0c4fa-dc15-4445-a9da-0cdd26a72c4b}</t>
  </si>
  <si>
    <t>KRYCÍ LIST SOUPISU PRACÍ</t>
  </si>
  <si>
    <t>Objekt:</t>
  </si>
  <si>
    <t>SO 101 - Komunikace a zpevněné plochy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</si>
  <si>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</si>
  <si>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</si>
  <si>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</si>
  <si>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</si>
  <si>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</si>
  <si>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</si>
  <si>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</si>
  <si>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</si>
  <si>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</si>
  <si>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  8.1 - Uliční vpusť DN 450 50x50</t>
  </si>
  <si>
    <t xml:space="preserve">      8.3 - Uliční vpusť DN 450 30x50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</si>
  <si>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</si>
  <si>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</si>
  <si>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</si>
  <si>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</si>
  <si>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</si>
  <si>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</si>
  <si>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</si>
  <si>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</si>
  <si>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</si>
  <si>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</si>
  <si>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</si>
  <si>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</si>
  <si>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</si>
  <si>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</si>
  <si>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</si>
  <si>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</si>
  <si>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</si>
  <si>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</si>
  <si>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</si>
  <si>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</si>
  <si>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</si>
  <si>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</si>
  <si>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</si>
  <si>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111212351</t>
  </si>
  <si>
    <t>Odstranění nevhodných dřevin průměru kmene do 100 mm výšky přes 1 m s odstraněním pařezu do 100 m2 v rovině nebo na svahu do 1:5</t>
  </si>
  <si>
    <t>m2</t>
  </si>
  <si>
    <t>CS ÚRS 2023 01</t>
  </si>
  <si>
    <t>4</t>
  </si>
  <si>
    <t>663117893</t>
  </si>
  <si>
    <t>112155311</t>
  </si>
  <si>
    <t>Štěpkování s naložením na dopravní prostředek a odvozem do 20 km keřového porostu středně hustého</t>
  </si>
  <si>
    <t>1723136128</t>
  </si>
  <si>
    <t>3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</si>
  <si>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</si>
  <si>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</si>
  <si>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-461410291</t>
  </si>
  <si>
    <t>P</t>
  </si>
  <si>
    <t>Poznámka k položce:
stávající chodník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</si>
  <si>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</si>
  <si>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</si>
  <si>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832240173</t>
  </si>
  <si>
    <t>Poznámka k položce:
stávající komunikace</t>
  </si>
  <si>
    <t>5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</si>
  <si>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</si>
  <si>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</si>
  <si>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-1051091001</t>
  </si>
  <si>
    <t>6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</si>
  <si>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</si>
  <si>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</si>
  <si>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-1191303936</t>
  </si>
  <si>
    <t>Poznámka k položce:
stávající chodníky</t>
  </si>
  <si>
    <t>VV</t>
  </si>
  <si>
    <t>1320+60</t>
  </si>
  <si>
    <t>7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</si>
  <si>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</si>
  <si>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</si>
  <si>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159969175</t>
  </si>
  <si>
    <t>8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</si>
  <si>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</si>
  <si>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</si>
  <si>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</si>
  <si>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2049400111</t>
  </si>
  <si>
    <t>Poznámka k položce:
odvoz na skládku města</t>
  </si>
  <si>
    <t>9</t>
  </si>
  <si>
    <t>113204111</t>
  </si>
  <si>
    <t>Vytrhání obrub s vybouráním lože, s přemístěním hmot na skládku na vzdálenost do 3 m nebo s naložením na dopravní prostředek záhonových</t>
  </si>
  <si>
    <t>-1946000876</t>
  </si>
  <si>
    <t>10</t>
  </si>
  <si>
    <t>121151123</t>
  </si>
  <si>
    <t>Sejmutí ornice strojně při souvislé ploše přes 500 m2, tl. vrstvy do 200 mm</t>
  </si>
  <si>
    <t>862097579</t>
  </si>
  <si>
    <t>11</t>
  </si>
  <si>
    <t>122252205</t>
  </si>
  <si>
    <t>Odkopávky a prokopávky nezapažené pro silnice a dálnice strojně v hornině třídy těžitelnosti I přes 500 do 1 000 m3</t>
  </si>
  <si>
    <t>m3</t>
  </si>
  <si>
    <t>796566651</t>
  </si>
  <si>
    <t>12</t>
  </si>
  <si>
    <t>131151205</t>
  </si>
  <si>
    <t>Hloubení zapažených jam a zářezů strojně s urovnáním dna do předepsaného profilu a spádu v hornině třídy těžitelnosti I skupiny 1 a 2 přes 500 do 1 000 m3</t>
  </si>
  <si>
    <t>-1692250015</t>
  </si>
  <si>
    <t>"nové uliční vpusti" 9*1,5</t>
  </si>
  <si>
    <t>13</t>
  </si>
  <si>
    <t>132154102</t>
  </si>
  <si>
    <t>Hloubení zapažených rýh šířky do 800 mm strojně s urovnáním dna do předepsaného profilu a spádu v hornině třídy těžitelnosti I skupiny 1 a 2 přes 20 do 50 m3</t>
  </si>
  <si>
    <t>24141663</t>
  </si>
  <si>
    <t>Poznámka k položce:
přípojky UV a chráničky</t>
  </si>
  <si>
    <t>14</t>
  </si>
  <si>
    <t>151101101</t>
  </si>
  <si>
    <t>Zřízení pažení a rozepření stěn rýh pro podzemní vedení příložné pro jakoukoliv mezerovitost, hloubky do 2 m</t>
  </si>
  <si>
    <t>1784108951</t>
  </si>
  <si>
    <t>151101111</t>
  </si>
  <si>
    <t>Odstranění pažení a rozepření stěn rýh pro podzemní vedení s uložením materiálu na vzdálenost do 3 m od kraje výkopu příložné, hloubky do 2 m</t>
  </si>
  <si>
    <t>404500247</t>
  </si>
  <si>
    <t>16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</si>
  <si>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</si>
  <si>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</si>
  <si>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-932141788</t>
  </si>
  <si>
    <t>2*(40+120)</t>
  </si>
  <si>
    <t>17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</si>
  <si>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</si>
  <si>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</si>
  <si>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-154451273</t>
  </si>
  <si>
    <t>98+720-120+13,5+47-40</t>
  </si>
  <si>
    <t>18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</si>
  <si>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</si>
  <si>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</si>
  <si>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381123670</t>
  </si>
  <si>
    <t>19</t>
  </si>
  <si>
    <t>167151111</t>
  </si>
  <si>
    <t>Nakládání, skládání a překládání neulehlého výkopku nebo sypaniny strojně nakládání, množství přes 100 m3, z hornin třídy těžitelnosti I, skupiny 1 až 3</t>
  </si>
  <si>
    <t>-1567645278</t>
  </si>
  <si>
    <t>120+40</t>
  </si>
  <si>
    <t>20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</si>
  <si>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</si>
  <si>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</si>
  <si>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1531136954</t>
  </si>
  <si>
    <t>171251201</t>
  </si>
  <si>
    <t>Uložení sypaniny na skládky nebo meziskládky bez hutnění s upravením uložené sypaniny do předepsaného tvaru</t>
  </si>
  <si>
    <t>-800090021</t>
  </si>
  <si>
    <t>22</t>
  </si>
  <si>
    <t>171201221</t>
  </si>
  <si>
    <t>Poplatek za uložení stavebního odpadu na skládce (skládkovné) zeminy a kamení zatříděného do Katalogu odpadů pod kódem 17 05 04</t>
  </si>
  <si>
    <t>t</t>
  </si>
  <si>
    <t>1754073225</t>
  </si>
  <si>
    <t>718,5*1,6 'Přepočtené koeficientem množství</t>
  </si>
  <si>
    <t>23</t>
  </si>
  <si>
    <t>174111101</t>
  </si>
  <si>
    <t>Zásyp sypaninou z jakékoliv horniny ručně s uložením výkopku ve vrstvách se zhutněním jam, šachet, rýh nebo kolem objektů v těchto vykopávkách</t>
  </si>
  <si>
    <t>-1400035871</t>
  </si>
  <si>
    <t>24</t>
  </si>
  <si>
    <t>181152302</t>
  </si>
  <si>
    <t>Úprava pláně na stavbách silnic a dálnic strojně v zářezech mimo skalních se zhutněním</t>
  </si>
  <si>
    <t>455324436</t>
  </si>
  <si>
    <t>2050+325+1080+176+535+40+70</t>
  </si>
  <si>
    <t>25</t>
  </si>
  <si>
    <t>181351113</t>
  </si>
  <si>
    <t>Rozprostření a urovnání ornice v rovině nebo ve svahu sklonu do 1:5 strojně při souvislé ploše přes 500 m2, tl. vrstvy do 200 mm</t>
  </si>
  <si>
    <t>-1309751558</t>
  </si>
  <si>
    <t>26</t>
  </si>
  <si>
    <t>M</t>
  </si>
  <si>
    <t>10364101</t>
  </si>
  <si>
    <t>zemina pro terénní úpravy - ornice</t>
  </si>
  <si>
    <t>897211221</t>
  </si>
  <si>
    <t>1410*0,16 'Přepočtené koeficientem množství</t>
  </si>
  <si>
    <t>27</t>
  </si>
  <si>
    <t>181451121</t>
  </si>
  <si>
    <t>Založení trávníku na půdě předem připravené plochy přes 1000 m2 výsevem včetně utažení lučního v rovině nebo na svahu do 1:5</t>
  </si>
  <si>
    <t>-1101277669</t>
  </si>
  <si>
    <t>28</t>
  </si>
  <si>
    <t>00572470</t>
  </si>
  <si>
    <t>osivo směs travní univerzál</t>
  </si>
  <si>
    <t>kg</t>
  </si>
  <si>
    <t>1734929558</t>
  </si>
  <si>
    <t>1410*0,02 'Přepočtené koeficientem množství</t>
  </si>
  <si>
    <t>Komunikace pozemní</t>
  </si>
  <si>
    <t>29</t>
  </si>
  <si>
    <t>561021R1</t>
  </si>
  <si>
    <t>Sanace zemní pláně tl. 200 mm</t>
  </si>
  <si>
    <t>-371887492</t>
  </si>
  <si>
    <t>Poznámka k položce:
Položka bude využita v případě nedosažení požadovaných hodnot únosnosti pláně
Zahrnuje výkop stávající zeminy, odvoz a uložení na skládku
Dodávka a uložení nového materiálu včetně zhutnění</t>
  </si>
  <si>
    <t>30</t>
  </si>
  <si>
    <t>564851111</t>
  </si>
  <si>
    <t>Podklad ze štěrkodrti ŠD s rozprostřením a zhutněním plochy přes 100 m2, po zhutnění tl. 150 mm</t>
  </si>
  <si>
    <t>-1905010393</t>
  </si>
  <si>
    <t>"skladba B" 325+325</t>
  </si>
  <si>
    <t>"skladba C" 1080</t>
  </si>
  <si>
    <t>"skladba E" 535</t>
  </si>
  <si>
    <t>Součet</t>
  </si>
  <si>
    <t>31</t>
  </si>
  <si>
    <t>564871111</t>
  </si>
  <si>
    <t>Podklad ze štěrkodrti ŠD s rozprostřením a zhutněním plochy přes 100 m2, po zhutnění tl. 250 mm</t>
  </si>
  <si>
    <t>1128063417</t>
  </si>
  <si>
    <t>"skladba A" 2050</t>
  </si>
  <si>
    <t>"skladba D" 176</t>
  </si>
  <si>
    <t>"skladba F" 40</t>
  </si>
  <si>
    <t>"skladba G" 70</t>
  </si>
  <si>
    <t>32</t>
  </si>
  <si>
    <t>564921511</t>
  </si>
  <si>
    <t>Podklad nebo podsyp z R-materiálu s rozprostřením a zhutněním plochy přes 100 m2, po zhutnění tl. 60 mm</t>
  </si>
  <si>
    <t>-1777802877</t>
  </si>
  <si>
    <t>Poznámka k položce:
Skladba E</t>
  </si>
  <si>
    <t>33</t>
  </si>
  <si>
    <t>565166122</t>
  </si>
  <si>
    <t>Asfaltový beton vrstva podkladní ACP 22 (obalované kamenivo hrubozrnné - OKH) s rozprostřením a zhutněním v pruhu šířky přes 3 m, po zhutnění tl. 90 mm</t>
  </si>
  <si>
    <t>-2059005803</t>
  </si>
  <si>
    <t>Poznámka k položce:
Skladba A</t>
  </si>
  <si>
    <t>34</t>
  </si>
  <si>
    <t>565155121</t>
  </si>
  <si>
    <t>Asfaltový beton vrstva podkladní ACP 16 (obalované kamenivo střednězrnné - OKS) s rozprostřením a zhutněním v pruhu šířky přes 3 m, po zhutnění tl. 70 mm</t>
  </si>
  <si>
    <t>-2114817472</t>
  </si>
  <si>
    <t>Poznámka k položce:
Skladba B</t>
  </si>
  <si>
    <t>35</t>
  </si>
  <si>
    <t>577155122</t>
  </si>
  <si>
    <t>Asfaltový beton vrstva ložní ACL 16 (ABH) s rozprostřením a zhutněním z nemodifikovaného asfaltu v pruhu šířky přes 3 m, po zhutnění tl. 60 mm</t>
  </si>
  <si>
    <t>-1580911666</t>
  </si>
  <si>
    <t>36</t>
  </si>
  <si>
    <t>577134121</t>
  </si>
  <si>
    <t>Asfaltový beton vrstva obrusná ACO 11 (ABS) s rozprostřením a se zhutněním z nemodifikovaného asfaltu v pruhu šířky přes 3 m tř. I, po zhutnění tl. 40 mm</t>
  </si>
  <si>
    <t>-1730335457</t>
  </si>
  <si>
    <t>"skladba B" 325</t>
  </si>
  <si>
    <t>37</t>
  </si>
  <si>
    <t>577133111</t>
  </si>
  <si>
    <t>Asfaltový beton vrstva obrusná ACO 8 (ABJ) s rozprostřením a se zhutněním z nemodifikovaného asfaltu v pruhu šířky do 3 m, po zhutnění tl. 40 mm</t>
  </si>
  <si>
    <t>-232408294</t>
  </si>
  <si>
    <t>38</t>
  </si>
  <si>
    <t>573111111</t>
  </si>
  <si>
    <t>Postřik infiltrační PI z asfaltu silničního s posypem kamenivem, v množství 0,60 kg/m2</t>
  </si>
  <si>
    <t>-124355759</t>
  </si>
  <si>
    <t>39</t>
  </si>
  <si>
    <t>573211107</t>
  </si>
  <si>
    <t>Postřik spojovací PS bez posypu kamenivem z asfaltu silničního, v množství 0,30 kg/m2</t>
  </si>
  <si>
    <t>-1052225204</t>
  </si>
  <si>
    <t>40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</si>
  <si>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</si>
  <si>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</si>
  <si>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419986917</t>
  </si>
  <si>
    <t>Poznámka k položce:
Skladba G</t>
  </si>
  <si>
    <t>41</t>
  </si>
  <si>
    <t>58381007</t>
  </si>
  <si>
    <t>kostka štípaná dlažební žula drobná 8/10</t>
  </si>
  <si>
    <t>28862096</t>
  </si>
  <si>
    <t>42</t>
  </si>
  <si>
    <t>596211113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</si>
  <si>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</si>
  <si>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-1087775052</t>
  </si>
  <si>
    <t>Poznámka k položce:
Skladba C</t>
  </si>
  <si>
    <t>43</t>
  </si>
  <si>
    <t>59245006</t>
  </si>
  <si>
    <t>dlažba tvar obdélník betonová pro nevidomé 200x100x60mm barevná</t>
  </si>
  <si>
    <t>678665042</t>
  </si>
  <si>
    <t>44</t>
  </si>
  <si>
    <t>59245018</t>
  </si>
  <si>
    <t>dlažba tvar obdélník betonová 200x100x60mm přírodní</t>
  </si>
  <si>
    <t>2052597290</t>
  </si>
  <si>
    <t>45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</si>
  <si>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</si>
  <si>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</si>
  <si>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-468479016</t>
  </si>
  <si>
    <t>Poznámka k položce:
Skladba F</t>
  </si>
  <si>
    <t>46</t>
  </si>
  <si>
    <t>59245005</t>
  </si>
  <si>
    <t>dlažba tvar obdélník betonová 200x100x80mm barevná</t>
  </si>
  <si>
    <t>-1611763018</t>
  </si>
  <si>
    <t>47</t>
  </si>
  <si>
    <t>59245020</t>
  </si>
  <si>
    <t>dlažba tvar obdélník betonová 200x100x80mm přírodní</t>
  </si>
  <si>
    <t>-1619422040</t>
  </si>
  <si>
    <t>48</t>
  </si>
  <si>
    <t>596412212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</si>
  <si>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</si>
  <si>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1352436238</t>
  </si>
  <si>
    <t>Poznámka k položce:
Skladba D</t>
  </si>
  <si>
    <t>49</t>
  </si>
  <si>
    <t>59245035</t>
  </si>
  <si>
    <t>dlažba plošná betonová vegetační 200x200x80mm přírodní</t>
  </si>
  <si>
    <t>-499210675</t>
  </si>
  <si>
    <t>161,764705882353*1,02 'Přepočtené koeficientem množství</t>
  </si>
  <si>
    <t>50</t>
  </si>
  <si>
    <t>59245036</t>
  </si>
  <si>
    <t>dlažba plošná betonová vegetační 200x200x80mm barevná</t>
  </si>
  <si>
    <t>553627511</t>
  </si>
  <si>
    <t>Poznámka k položce:
VDZ
Skladba D</t>
  </si>
  <si>
    <t>10,7843137254902*1,02 'Přepočtené koeficientem množství</t>
  </si>
  <si>
    <t>51</t>
  </si>
  <si>
    <t>599141111</t>
  </si>
  <si>
    <t>Vyplnění spár mezi silničními dílci jakékoliv tloušťky živičnou zálivkou</t>
  </si>
  <si>
    <t>-463937886</t>
  </si>
  <si>
    <t>Trubní vedení</t>
  </si>
  <si>
    <t>52</t>
  </si>
  <si>
    <t>890411851</t>
  </si>
  <si>
    <t>Bourání šachet a jímek strojně velikosti obestavěného prostoru do 1,5 m3 z prefabrikovaných skruží</t>
  </si>
  <si>
    <t>-756642597</t>
  </si>
  <si>
    <t>53</t>
  </si>
  <si>
    <t>899202211</t>
  </si>
  <si>
    <t>Demontáž mříží litinových včetně rámů, hmotnosti jednotlivě přes 50 do 100 Kg</t>
  </si>
  <si>
    <t>kus</t>
  </si>
  <si>
    <t>1218944054</t>
  </si>
  <si>
    <t>54</t>
  </si>
  <si>
    <t>899331111</t>
  </si>
  <si>
    <t>Výšková úprava uličního vstupu nebo vpusti do 200 mm zvýšením poklopu</t>
  </si>
  <si>
    <t>2057700445</t>
  </si>
  <si>
    <t>55</t>
  </si>
  <si>
    <t>899431111</t>
  </si>
  <si>
    <t>Výšková úprava uličního vstupu nebo vpusti do 200 mm zvýšením krycího hrnce, šoupěte nebo hydrantu bez úpravy armatur</t>
  </si>
  <si>
    <t>-1164779591</t>
  </si>
  <si>
    <t>8.1</t>
  </si>
  <si>
    <t>Uliční vpusť DN 450 50x50</t>
  </si>
  <si>
    <t>56</t>
  </si>
  <si>
    <t>871315221</t>
  </si>
  <si>
    <t>Kanalizační potrubí z tvrdého PVC v otevřeném výkopu ve sklonu do 20 %, hladkého plnostěnného jednovrstvého, tuhost třídy SN 8 DN 160</t>
  </si>
  <si>
    <t>705336274</t>
  </si>
  <si>
    <t>57</t>
  </si>
  <si>
    <t>877315211</t>
  </si>
  <si>
    <t>Montáž tvarovek na kanalizačním potrubí z trub z plastu z tvrdého PVC nebo z polypropylenu v otevřeném výkopu jednoosých DN 160</t>
  </si>
  <si>
    <t>-1791587508</t>
  </si>
  <si>
    <t>58</t>
  </si>
  <si>
    <t>28611362</t>
  </si>
  <si>
    <t>koleno kanalizace PVC KG 160x67°</t>
  </si>
  <si>
    <t>382570218</t>
  </si>
  <si>
    <t>59</t>
  </si>
  <si>
    <t>895941301</t>
  </si>
  <si>
    <t>Osazení vpusti uliční z betonových dílců DN 450 dno s výtokem</t>
  </si>
  <si>
    <t>1570565646</t>
  </si>
  <si>
    <t>60</t>
  </si>
  <si>
    <t>59223850</t>
  </si>
  <si>
    <t>dno pro uliční vpusť s výtokovým otvorem betonové 450x330x50mm</t>
  </si>
  <si>
    <t>850771239</t>
  </si>
  <si>
    <t>61</t>
  </si>
  <si>
    <t>895941314</t>
  </si>
  <si>
    <t>Osazení vpusti uliční z betonových dílců DN 450 skruž horní 570 mm</t>
  </si>
  <si>
    <t>1380495105</t>
  </si>
  <si>
    <t>62</t>
  </si>
  <si>
    <t>59224486</t>
  </si>
  <si>
    <t>vpusť uliční DN 450 skruž horní betonová 450/570x50mm</t>
  </si>
  <si>
    <t>846013862</t>
  </si>
  <si>
    <t>63</t>
  </si>
  <si>
    <t>895941322</t>
  </si>
  <si>
    <t>Osazení vpusti uliční z betonových dílců DN 450 skruž středová 295 mm</t>
  </si>
  <si>
    <t>-793539975</t>
  </si>
  <si>
    <t>64</t>
  </si>
  <si>
    <t>59224487</t>
  </si>
  <si>
    <t>vpusť uliční DN 450 skruž střední betonová 450/295x50mm</t>
  </si>
  <si>
    <t>-1501346050</t>
  </si>
  <si>
    <t>65</t>
  </si>
  <si>
    <t>899104112</t>
  </si>
  <si>
    <t>Osazení poklopů litinových a ocelových včetně rámů pro třídu zatížení D400, E600</t>
  </si>
  <si>
    <t>994867941</t>
  </si>
  <si>
    <t>66</t>
  </si>
  <si>
    <t>59224481</t>
  </si>
  <si>
    <t>mříž vtoková s rámem pro uliční vpusť 500x500, zatížení 40 tun</t>
  </si>
  <si>
    <t>792218107</t>
  </si>
  <si>
    <t>67</t>
  </si>
  <si>
    <t>28661789</t>
  </si>
  <si>
    <t>koš kalový ocelový pro silniční vpusť 425mm vč. madla</t>
  </si>
  <si>
    <t>-1801438156</t>
  </si>
  <si>
    <t>68</t>
  </si>
  <si>
    <t>59224483</t>
  </si>
  <si>
    <t>vpusť uliční DN 450 vyrovnávací prstenec pro rám 300x500mm</t>
  </si>
  <si>
    <t>-675526159</t>
  </si>
  <si>
    <t>69</t>
  </si>
  <si>
    <t>899722111</t>
  </si>
  <si>
    <t>Krytí potrubí z plastů výstražnou fólií z PVC šířky 20 cm</t>
  </si>
  <si>
    <t>1822088825</t>
  </si>
  <si>
    <t>8.3</t>
  </si>
  <si>
    <t>Uliční vpusť DN 450 30x50</t>
  </si>
  <si>
    <t>70</t>
  </si>
  <si>
    <t>871315221.1</t>
  </si>
  <si>
    <t>1910980227</t>
  </si>
  <si>
    <t>71</t>
  </si>
  <si>
    <t>877315211.1</t>
  </si>
  <si>
    <t>-1255266046</t>
  </si>
  <si>
    <t>72</t>
  </si>
  <si>
    <t>28611362.1</t>
  </si>
  <si>
    <t>439409766</t>
  </si>
  <si>
    <t>73</t>
  </si>
  <si>
    <t>895941301.1</t>
  </si>
  <si>
    <t>564521053</t>
  </si>
  <si>
    <t>74</t>
  </si>
  <si>
    <t>635605850</t>
  </si>
  <si>
    <t>75</t>
  </si>
  <si>
    <t>895941314.1</t>
  </si>
  <si>
    <t>1714236835</t>
  </si>
  <si>
    <t>76</t>
  </si>
  <si>
    <t>-52993732</t>
  </si>
  <si>
    <t>77</t>
  </si>
  <si>
    <t>895941322.1</t>
  </si>
  <si>
    <t>-1463777562</t>
  </si>
  <si>
    <t>78</t>
  </si>
  <si>
    <t>730084439</t>
  </si>
  <si>
    <t>79</t>
  </si>
  <si>
    <t>899104112.1</t>
  </si>
  <si>
    <t>2037541635</t>
  </si>
  <si>
    <t>80</t>
  </si>
  <si>
    <t>59224482</t>
  </si>
  <si>
    <t>mříž vtoková s rámem pro uliční vpusť 500x300, zatížení 25 tun</t>
  </si>
  <si>
    <t>980872648</t>
  </si>
  <si>
    <t>81</t>
  </si>
  <si>
    <t>1633479043</t>
  </si>
  <si>
    <t>82</t>
  </si>
  <si>
    <t>-953697525</t>
  </si>
  <si>
    <t>83</t>
  </si>
  <si>
    <t>-1323592599</t>
  </si>
  <si>
    <t>Ostatní konstrukce a práce, bourání</t>
  </si>
  <si>
    <t>84</t>
  </si>
  <si>
    <t>912411111</t>
  </si>
  <si>
    <t>Pružný výstražný maják plastový průměru 290 mm běžný ostrůvek neprosvětlený</t>
  </si>
  <si>
    <t>74738103</t>
  </si>
  <si>
    <t>85</t>
  </si>
  <si>
    <t>914111111</t>
  </si>
  <si>
    <t>Montáž svislé dopravní značky základní velikosti do 1 m2 objímkami na sloupky nebo konzoly</t>
  </si>
  <si>
    <t>1942515832</t>
  </si>
  <si>
    <t>86</t>
  </si>
  <si>
    <t>40445620</t>
  </si>
  <si>
    <t>zákazové, příkazové dopravní značky B1-B34, C1-15 700mm</t>
  </si>
  <si>
    <t>-1393173353</t>
  </si>
  <si>
    <t>87</t>
  </si>
  <si>
    <t>40445626</t>
  </si>
  <si>
    <t>informativní značky provozní IP14-IP29, IP31 750x1000mm</t>
  </si>
  <si>
    <t>2140714627</t>
  </si>
  <si>
    <t>88</t>
  </si>
  <si>
    <t>40445621</t>
  </si>
  <si>
    <t>informativní značky provozní IP1-IP3, IP4b-IP7, IP10a, b 500x500mm</t>
  </si>
  <si>
    <t>1036536785</t>
  </si>
  <si>
    <t>89</t>
  </si>
  <si>
    <t>40445639</t>
  </si>
  <si>
    <t>informativní značky směrové IS 18a, IS21 300x200mm</t>
  </si>
  <si>
    <t>-221086941</t>
  </si>
  <si>
    <t>90</t>
  </si>
  <si>
    <t>914511111</t>
  </si>
  <si>
    <t>Montáž sloupku dopravních značek délky do 3,5 m do betonového základu</t>
  </si>
  <si>
    <t>1935335282</t>
  </si>
  <si>
    <t>91</t>
  </si>
  <si>
    <t>914511112</t>
  </si>
  <si>
    <t>Montáž sloupku dopravních značek délky do 3,5 m do hliníkové patky pro sloupek D 60 mm</t>
  </si>
  <si>
    <t>1502754501</t>
  </si>
  <si>
    <t>92</t>
  </si>
  <si>
    <t>40445230</t>
  </si>
  <si>
    <t>sloupek pro dopravní značku Zn D 70mm v 3,5m</t>
  </si>
  <si>
    <t>517123650</t>
  </si>
  <si>
    <t>93</t>
  </si>
  <si>
    <t>40445241</t>
  </si>
  <si>
    <t>patka pro sloupek Al D 70mm</t>
  </si>
  <si>
    <t>-756599276</t>
  </si>
  <si>
    <t>94</t>
  </si>
  <si>
    <t>40445254</t>
  </si>
  <si>
    <t>víčko plastové na sloupek D 70mm</t>
  </si>
  <si>
    <t>-1612560302</t>
  </si>
  <si>
    <t>95</t>
  </si>
  <si>
    <t>912211131</t>
  </si>
  <si>
    <t>Montáž směrového sloupku plastového pružného - balisety přišroubováním k podkladu</t>
  </si>
  <si>
    <t>-435885212</t>
  </si>
  <si>
    <t>96</t>
  </si>
  <si>
    <t>56288000</t>
  </si>
  <si>
    <t>sloupek plastový baliseta</t>
  </si>
  <si>
    <t>-2076061651</t>
  </si>
  <si>
    <t>97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</si>
  <si>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</si>
  <si>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</si>
  <si>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-1026681479</t>
  </si>
  <si>
    <t>98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</si>
  <si>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</si>
  <si>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</si>
  <si>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-1623095301</t>
  </si>
  <si>
    <t>99</t>
  </si>
  <si>
    <t>915121121</t>
  </si>
  <si>
    <t>Vodorovné dopravní značení stříkané barvou vodící čára bílá šířky 250 mm přerušovaná základní</t>
  </si>
  <si>
    <t>-1623415977</t>
  </si>
  <si>
    <t>100</t>
  </si>
  <si>
    <t>915221121</t>
  </si>
  <si>
    <t>Vodorovné dopravní značení stříkaným plastem vodící čára bílá šířky 250 mm přerušovaná základní</t>
  </si>
  <si>
    <t>1004772896</t>
  </si>
  <si>
    <t>101</t>
  </si>
  <si>
    <t>915111121</t>
  </si>
  <si>
    <t>Vodorovné dopravní značení stříkané barvou dělící čára šířky 125 mm přerušovaná bílá základní</t>
  </si>
  <si>
    <t>2035129049</t>
  </si>
  <si>
    <t>102</t>
  </si>
  <si>
    <t>915211121</t>
  </si>
  <si>
    <t>Vodorovné dopravní značení stříkaným plastem dělící čára šířky 125 mm přerušovaná bílá základní</t>
  </si>
  <si>
    <t>2034459055</t>
  </si>
  <si>
    <t>103</t>
  </si>
  <si>
    <t>915111111</t>
  </si>
  <si>
    <t>Vodorovné dopravní značení stříkané barvou dělící čára šířky 125 mm souvislá bílá základní</t>
  </si>
  <si>
    <t>-621576795</t>
  </si>
  <si>
    <t>104</t>
  </si>
  <si>
    <t>915211111</t>
  </si>
  <si>
    <t>Vodorovné dopravní značení stříkaným plastem dělící čára šířky 125 mm souvislá bílá základní</t>
  </si>
  <si>
    <t>366372022</t>
  </si>
  <si>
    <t>105</t>
  </si>
  <si>
    <t>915131111</t>
  </si>
  <si>
    <t>Vodorovné dopravní značení stříkané barvou přechody pro chodce, šipky, symboly bílé základní</t>
  </si>
  <si>
    <t>1045274328</t>
  </si>
  <si>
    <t>106</t>
  </si>
  <si>
    <t>915231111</t>
  </si>
  <si>
    <t>Vodorovné dopravní značení stříkaným plastem přechody pro chodce, šipky, symboly nápisy bílé základní</t>
  </si>
  <si>
    <t>723235087</t>
  </si>
  <si>
    <t>107</t>
  </si>
  <si>
    <t>915611111</t>
  </si>
  <si>
    <t>Předznačení pro vodorovné značení stříkané barvou nebo prováděné z nátěrových hmot liniové dělicí čáry, vodicí proužky</t>
  </si>
  <si>
    <t>188997297</t>
  </si>
  <si>
    <t>31+235+645</t>
  </si>
  <si>
    <t>108</t>
  </si>
  <si>
    <t>915621111</t>
  </si>
  <si>
    <t>Předznačení pro vodorovné značení stříkané barvou nebo prováděné z nátěrových hmot plošné šipky, symboly, nápisy</t>
  </si>
  <si>
    <t>18886669</t>
  </si>
  <si>
    <t>109</t>
  </si>
  <si>
    <t>915223111</t>
  </si>
  <si>
    <t>Orientační prvky pro nevidomé z plastu na pozemních komunikacích a komunikacích pro pěší varovný pás šířky 420 mm</t>
  </si>
  <si>
    <t>-1051838998</t>
  </si>
  <si>
    <t>110</t>
  </si>
  <si>
    <t>966001211</t>
  </si>
  <si>
    <t>Odstranění lavičky parkové stabilní zabetonované</t>
  </si>
  <si>
    <t>-1397192893</t>
  </si>
  <si>
    <t>Poznámka k položce:
přesun lavičky</t>
  </si>
  <si>
    <t>111</t>
  </si>
  <si>
    <t>936124112</t>
  </si>
  <si>
    <t>Montáž lavičky parkové stabilní se zabetonováním noh</t>
  </si>
  <si>
    <t>-1132584923</t>
  </si>
  <si>
    <t>112</t>
  </si>
  <si>
    <t>9660066131</t>
  </si>
  <si>
    <t>Odstranění ocelového billboardu</t>
  </si>
  <si>
    <t>1878753297</t>
  </si>
  <si>
    <t>Poznámka k položce:
přesun billboardu viz. TZ</t>
  </si>
  <si>
    <t>113</t>
  </si>
  <si>
    <t>9182412351</t>
  </si>
  <si>
    <t>Montáž ocelového billboardu</t>
  </si>
  <si>
    <t>1413466903</t>
  </si>
  <si>
    <t>114</t>
  </si>
  <si>
    <t>916241213</t>
  </si>
  <si>
    <t>Osazení obrubníku kamenného se zřízením lože, s vyplněním a zatřením spár cementovou maltou stojatého s boční opěrou z betonu prostého, do lože z betonu prostého</t>
  </si>
  <si>
    <t>-1979494106</t>
  </si>
  <si>
    <t>115</t>
  </si>
  <si>
    <t>58380005</t>
  </si>
  <si>
    <t>obrubník kamenný žulový přímý 1000x200x250mm</t>
  </si>
  <si>
    <t>1463862341</t>
  </si>
  <si>
    <t>Poznámka k položce:
Hmotnost: 120 kg/bm</t>
  </si>
  <si>
    <t>116</t>
  </si>
  <si>
    <t>58380416</t>
  </si>
  <si>
    <t>obrubník kamenný žulový obloukový R 0,5-1m 200x250mm</t>
  </si>
  <si>
    <t>-1409289238</t>
  </si>
  <si>
    <t>117</t>
  </si>
  <si>
    <t>58380426</t>
  </si>
  <si>
    <t>obrubník kamenný žulový obloukový R 1-3m 200x250mm</t>
  </si>
  <si>
    <t>1499564813</t>
  </si>
  <si>
    <t>118</t>
  </si>
  <si>
    <t>58380446</t>
  </si>
  <si>
    <t>obrubník kamenný žulový obloukový R 5-10m 200x250mm</t>
  </si>
  <si>
    <t>1205322792</t>
  </si>
  <si>
    <t>119</t>
  </si>
  <si>
    <t>58380456</t>
  </si>
  <si>
    <t>obrubník kamenný žulový obloukový R 10-25m 200x250mm</t>
  </si>
  <si>
    <t>1750066716</t>
  </si>
  <si>
    <t>120</t>
  </si>
  <si>
    <t>916241113</t>
  </si>
  <si>
    <t>Osazení obrubníku kamenného se zřízením lože, s vyplněním a zatřením spár cementovou maltou ležatého s boční opěrou z betonu prostého, do lože z betonu prostého</t>
  </si>
  <si>
    <t>306752216</t>
  </si>
  <si>
    <t>Poznámka k položce:
Sklopené obrubníky ostrůvků</t>
  </si>
  <si>
    <t>121</t>
  </si>
  <si>
    <t>583800021</t>
  </si>
  <si>
    <t>obrubník kamenný žulový sklopený přímý 500x300x300/220mm</t>
  </si>
  <si>
    <t>1371033966</t>
  </si>
  <si>
    <t>14,4+6,7+1,75+17,4+11,9</t>
  </si>
  <si>
    <t>52,15*1,02 'Přepočtené koeficientem množství</t>
  </si>
  <si>
    <t>122</t>
  </si>
  <si>
    <t>583804101</t>
  </si>
  <si>
    <t>obrubník kamenný žulový sklopený obloukový R 0,5-1m 500x300x300/220mm</t>
  </si>
  <si>
    <t>-1425229556</t>
  </si>
  <si>
    <t>"R0,3" 0,95+6,3</t>
  </si>
  <si>
    <t>"R0,5" 0,56+1,35</t>
  </si>
  <si>
    <t>"R1" 2,45+2,9</t>
  </si>
  <si>
    <t>14,51*1,02 'Přepočtené koeficientem množství</t>
  </si>
  <si>
    <t>123</t>
  </si>
  <si>
    <t>583804401</t>
  </si>
  <si>
    <t>obrubník kamenný žulový sklopený obloukový R 5-10m 500x300x300/220mm</t>
  </si>
  <si>
    <t>1160825514</t>
  </si>
  <si>
    <t>Poznámka k položce:
R9</t>
  </si>
  <si>
    <t>6*1,02 'Přepočtené koeficientem množství</t>
  </si>
  <si>
    <t>124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</si>
  <si>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</si>
  <si>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</si>
  <si>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-1059055589</t>
  </si>
  <si>
    <t>125</t>
  </si>
  <si>
    <t>59217016</t>
  </si>
  <si>
    <t>obrubník betonový chodníkový 1000x80x250mm</t>
  </si>
  <si>
    <t>1523818202</t>
  </si>
  <si>
    <t>126</t>
  </si>
  <si>
    <t>59217036</t>
  </si>
  <si>
    <t>obrubník betonový parkový přírodní 500x80x250mm</t>
  </si>
  <si>
    <t>927688340</t>
  </si>
  <si>
    <t>127</t>
  </si>
  <si>
    <t>59217035R1</t>
  </si>
  <si>
    <t>obrubník betonový obloukový vnější 780x80x250mm</t>
  </si>
  <si>
    <t>-1899347234</t>
  </si>
  <si>
    <t>Poznámka k položce:
R0,5 - 5 m
R1 - 22 m</t>
  </si>
  <si>
    <t>5+22</t>
  </si>
  <si>
    <t>128</t>
  </si>
  <si>
    <t>919726123R1</t>
  </si>
  <si>
    <t>Geotextilie pro ochranu a zachycení ropných látek netkaná měrná hmotnost 400 g/m2</t>
  </si>
  <si>
    <t>30627492</t>
  </si>
  <si>
    <t>129</t>
  </si>
  <si>
    <t>919735111</t>
  </si>
  <si>
    <t>Řezání stávajícího živičného krytu nebo podkladu hloubky do 50 mm</t>
  </si>
  <si>
    <t>1295561420</t>
  </si>
  <si>
    <t>130</t>
  </si>
  <si>
    <t>919735113</t>
  </si>
  <si>
    <t>Řezání stávajícího živičného krytu nebo podkladu hloubky přes 100 do 150 mm</t>
  </si>
  <si>
    <t>217636365</t>
  </si>
  <si>
    <t>131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</si>
  <si>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</si>
  <si>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</si>
  <si>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2008138671</t>
  </si>
  <si>
    <t>26+155</t>
  </si>
  <si>
    <t>997</t>
  </si>
  <si>
    <t>Přesun sutě</t>
  </si>
  <si>
    <t>132</t>
  </si>
  <si>
    <t>997221561</t>
  </si>
  <si>
    <t>Vodorovná doprava suti bez naložení, ale se složením a s hrubým urovnáním z kusových materiálů, na vzdálenost do 1 km</t>
  </si>
  <si>
    <t>1528015515</t>
  </si>
  <si>
    <t>133</t>
  </si>
  <si>
    <t>997221569</t>
  </si>
  <si>
    <t>Vodorovná doprava suti bez naložení, ale se složením a s hrubým urovnáním Příplatek k ceně za každý další i započatý 1 km přes 1 km</t>
  </si>
  <si>
    <t>-2008807863</t>
  </si>
  <si>
    <t>2297,026*10 'Přepočtené koeficientem množství</t>
  </si>
  <si>
    <t>134</t>
  </si>
  <si>
    <t>997221615</t>
  </si>
  <si>
    <t>Poplatek za uložení stavebního odpadu na skládce (skládkovné) z prostého betonu zatříděného do Katalogu odpadů pod kódem 17 01 01</t>
  </si>
  <si>
    <t>650485384</t>
  </si>
  <si>
    <t>15,6+29,8+23,04</t>
  </si>
  <si>
    <t>135</t>
  </si>
  <si>
    <t>997221645</t>
  </si>
  <si>
    <t>Poplatek za uložení stavebního odpadu na skládce (skládkovné) asfaltového bez obsahu dehtu zatříděného do Katalogu odpadů pod kódem 17 03 02</t>
  </si>
  <si>
    <t>160614020</t>
  </si>
  <si>
    <t>821,6+290,40</t>
  </si>
  <si>
    <t>136</t>
  </si>
  <si>
    <t>997221655</t>
  </si>
  <si>
    <t>538249499</t>
  </si>
  <si>
    <t>754+234,6</t>
  </si>
  <si>
    <t>998</t>
  </si>
  <si>
    <t>Přesun hmot</t>
  </si>
  <si>
    <t>137</t>
  </si>
  <si>
    <t>998225111</t>
  </si>
  <si>
    <t>Přesun hmot pro komunikace s krytem z kameniva, monolitickým betonovým nebo živičným dopravní vzdálenost do 200 m jakékoliv délky objektu</t>
  </si>
  <si>
    <t>-52315218</t>
  </si>
  <si>
    <t>Práce a dodávky M</t>
  </si>
  <si>
    <t>21-M</t>
  </si>
  <si>
    <t>Elektromontáže</t>
  </si>
  <si>
    <t>138</t>
  </si>
  <si>
    <t>460791114</t>
  </si>
  <si>
    <t>Montáž trubek ochranných uložených volně do rýhy plastových tuhých, vnitřního průměru přes 90 do 110 mm</t>
  </si>
  <si>
    <t>1683430489</t>
  </si>
  <si>
    <t>139</t>
  </si>
  <si>
    <t>34571365</t>
  </si>
  <si>
    <t>trubka elektroinstalační HDPE tuhá dvouplášťová korugovaná D 94/110mm</t>
  </si>
  <si>
    <t>-1101877344</t>
  </si>
  <si>
    <t>"chráničky pro související VO" 14+8+3+11</t>
  </si>
  <si>
    <t>140</t>
  </si>
  <si>
    <t>34571098</t>
  </si>
  <si>
    <t>trubka elektroinstalační dělená (chránička) D 100/110mm, HDPE</t>
  </si>
  <si>
    <t>-525977116</t>
  </si>
  <si>
    <t>"chráničky pro kabely elektro" 27+10+7+21+23+16</t>
  </si>
  <si>
    <t>SO 103 - Vodovod - zemní práce</t>
  </si>
  <si>
    <t xml:space="preserve">    4 - Vodorovné konstrukce</t>
  </si>
  <si>
    <t>132151103</t>
  </si>
  <si>
    <t>Hloubení nezapažených rýh šířky do 800 mm strojně s urovnáním dna do předepsaného profilu a spádu v hornině třídy těžitelnosti I skupiny 1 a 2 přes 50 do 100 m3</t>
  </si>
  <si>
    <t>1887124923</t>
  </si>
  <si>
    <t>0,8*2*31"nový vodovod</t>
  </si>
  <si>
    <t>0,8*2*23"stávající vodovod</t>
  </si>
  <si>
    <t>86,4*1,6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</si>
  <si>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</si>
  <si>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</si>
  <si>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518027854</t>
  </si>
  <si>
    <t xml:space="preserve">"nový materiál na zásyp, obsyp a lože potrubí - z deponie" 37,2+9,92+2,48 </t>
  </si>
  <si>
    <t>-1899285967</t>
  </si>
  <si>
    <t>174151101</t>
  </si>
  <si>
    <t>Zásyp sypaninou z jakékoliv horniny strojně s uložením výkopku ve vrstvách se zhutněním jam, šachet, rýh nebo kolem objektů v těchto vykopávkách</t>
  </si>
  <si>
    <t>-682487441</t>
  </si>
  <si>
    <t>0,8*1,5*31</t>
  </si>
  <si>
    <t>58331200</t>
  </si>
  <si>
    <t>štěrkopísek netříděný</t>
  </si>
  <si>
    <t>-1478206279</t>
  </si>
  <si>
    <t>37,2*2 'Přepočtené koeficientem množství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</si>
  <si>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</si>
  <si>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</si>
  <si>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1626671042</t>
  </si>
  <si>
    <t>0,8*0,4*31</t>
  </si>
  <si>
    <t>58337303</t>
  </si>
  <si>
    <t>štěrkopísek frakce 0/8</t>
  </si>
  <si>
    <t>1279709894</t>
  </si>
  <si>
    <t>9,92*2 'Přepočtené koeficientem množství</t>
  </si>
  <si>
    <t>Vodorovné konstrukce</t>
  </si>
  <si>
    <t>451541111</t>
  </si>
  <si>
    <t>Lože pod potrubí, stoky a drobné objekty v otevřeném výkopu ze štěrkodrtě 0-63 mm</t>
  </si>
  <si>
    <t>1912500958</t>
  </si>
  <si>
    <t>0,8*0,1*31</t>
  </si>
  <si>
    <t>899722112</t>
  </si>
  <si>
    <t>Krytí potrubí z plastů výstražnou fólií z PVC šířky 25 cm</t>
  </si>
  <si>
    <t>1193348613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</si>
  <si>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</si>
  <si>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</si>
  <si>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</si>
  <si>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</si>
  <si>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</si>
  <si>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</si>
  <si>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</si>
  <si>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012103000</t>
  </si>
  <si>
    <t>Geodetické práce před výstavbou</t>
  </si>
  <si>
    <t>…</t>
  </si>
  <si>
    <t>1024</t>
  </si>
  <si>
    <t>392848835</t>
  </si>
  <si>
    <t>Poznámka k položce:
Vytyčení průběhů IS, atd.</t>
  </si>
  <si>
    <t>012203000</t>
  </si>
  <si>
    <t>Geodetické práce při provádění stavby</t>
  </si>
  <si>
    <t>1312368794</t>
  </si>
  <si>
    <t>012303000</t>
  </si>
  <si>
    <t>Geodetické práce po výstavbě</t>
  </si>
  <si>
    <t>-2043296283</t>
  </si>
  <si>
    <t>Poznámka k položce:
Zaměření skutečného provedení stavby vč. akceptačního protokolu
Geometrický plán stavby
Geometrický plán rozparcelování lokality</t>
  </si>
  <si>
    <t>013254000</t>
  </si>
  <si>
    <t>Dokumentace skutečného provedení stavby</t>
  </si>
  <si>
    <t>-1163072760</t>
  </si>
  <si>
    <t>013294000</t>
  </si>
  <si>
    <t>Ostatní dokumentace</t>
  </si>
  <si>
    <t>1870228611</t>
  </si>
  <si>
    <t>Poznámka k položce:
Dokumentace RDS</t>
  </si>
  <si>
    <t>VRN3</t>
  </si>
  <si>
    <t>Zařízení staveniště</t>
  </si>
  <si>
    <t>030001000</t>
  </si>
  <si>
    <t>CS ÚRS 2022 02</t>
  </si>
  <si>
    <t>741020470</t>
  </si>
  <si>
    <t>Poznámka k položce:
Skladáka materiálů, oplocení staveniště, zázemí, atd.</t>
  </si>
  <si>
    <t>034503000</t>
  </si>
  <si>
    <t>Informační tabule na staveništi</t>
  </si>
  <si>
    <t>-53587690</t>
  </si>
  <si>
    <t>VRN4</t>
  </si>
  <si>
    <t>Inženýrská činnost</t>
  </si>
  <si>
    <t>042903000</t>
  </si>
  <si>
    <t>Ostatní posudky</t>
  </si>
  <si>
    <t>453207124</t>
  </si>
  <si>
    <t xml:space="preserve">Poznámka k položce:
Návrh sanace geotechnikem, atd. </t>
  </si>
  <si>
    <t>043002000</t>
  </si>
  <si>
    <t>Zkoušky a ostatní měření</t>
  </si>
  <si>
    <t>565355706</t>
  </si>
  <si>
    <t>Poznámka k položce:
Zkoušky únosnosti pláně a jednotlivých vrstev
Zkoušky materiálů</t>
  </si>
  <si>
    <t>VRN7</t>
  </si>
  <si>
    <t>Provozní vlivy</t>
  </si>
  <si>
    <t>072002000</t>
  </si>
  <si>
    <t>Silniční provoz</t>
  </si>
  <si>
    <t>2109962686</t>
  </si>
  <si>
    <t>Poznámka k položce:
Dopravně inženýrské opratření během výstavby</t>
  </si>
  <si>
    <t>SOUPIS PRACÍ
S VÝKAZEM VÝMĚR</t>
  </si>
  <si>
    <t>Karlovy Vary, cyklotrasa B4
a křižovatka ul. Západní a Šumavská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</si>
</sst>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48"/>
      <color rgb="FF00B050"/>
      <name val="Calibri"/>
      <family val="2"/>
      <scheme val="minor"/>
    </font>
    <font>
      <sz val="48"/>
      <color theme="9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74</xdr:row>
      <xdr:rowOff>76200</xdr:rowOff>
    </xdr:from>
    <xdr:to>
      <xdr:col>8</xdr:col>
      <xdr:colOff>485775</xdr:colOff>
      <xdr:row>77</xdr:row>
      <xdr:rowOff>76200</xdr:rowOff>
    </xdr:to>
    <xdr:grpSp>
      <xdr:nvGrpSpPr>
        <xdr:cNvPr id="2" name="Grafický objekt 2"/>
        <xdr:cNvGrpSpPr>
          <a:grpSpLocks noChangeAspect="1"/>
        </xdr:cNvGrpSpPr>
      </xdr:nvGrpSpPr>
      <xdr:grpSpPr>
        <a:xfrm>
          <a:off x="2486025" y="10744200"/>
          <a:ext cx="3267075" cy="428625"/>
          <a:chOff x="1971416" y="10606683"/>
          <a:chExt cx="3267863" cy="497016"/>
        </a:xfrm>
      </xdr:grpSpPr>
      <xdr:grpSp>
        <xdr:nvGrpSpPr>
          <xdr:cNvPr id="3" name="Grafický objekt 2"/>
          <xdr:cNvGrpSpPr/>
        </xdr:nvGrpSpPr>
        <xdr:grpSpPr>
          <a:xfrm>
            <a:off x="1972233" y="10628055"/>
            <a:ext cx="3267046" cy="475644"/>
            <a:chOff x="1972048" y="10628066"/>
            <a:chExt cx="3267232" cy="475632"/>
          </a:xfrm>
        </xdr:grpSpPr>
        <xdr:sp macro="" textlink="">
          <xdr:nvSpPr>
            <xdr:cNvPr id="8" name="Volný tvar: obrazec 7"/>
            <xdr:cNvSpPr/>
          </xdr:nvSpPr>
          <xdr:spPr>
            <a:xfrm>
              <a:off x="1972048" y="10628066"/>
              <a:ext cx="317738" cy="367426"/>
            </a:xfrm>
            <a:custGeom>
              <a:avLst/>
              <a:gdLst>
                <a:gd name="connsiteX0" fmla="*/ 317609 w 317536"/>
                <a:gd name="connsiteY0" fmla="*/ 347411 h 367416"/>
                <a:gd name="connsiteX1" fmla="*/ 197081 w 317536"/>
                <a:gd name="connsiteY1" fmla="*/ 367499 h 367416"/>
                <a:gd name="connsiteX2" fmla="*/ 50633 w 317536"/>
                <a:gd name="connsiteY2" fmla="*/ 318899 h 367416"/>
                <a:gd name="connsiteX3" fmla="*/ 89 w 317536"/>
                <a:gd name="connsiteY3" fmla="*/ 188003 h 367416"/>
                <a:gd name="connsiteX4" fmla="*/ 205505 w 317536"/>
                <a:gd name="connsiteY4" fmla="*/ 83 h 367416"/>
                <a:gd name="connsiteX5" fmla="*/ 305945 w 317536"/>
                <a:gd name="connsiteY5" fmla="*/ 17579 h 367416"/>
                <a:gd name="connsiteX6" fmla="*/ 288449 w 317536"/>
                <a:gd name="connsiteY6" fmla="*/ 82379 h 367416"/>
                <a:gd name="connsiteX7" fmla="*/ 204857 w 317536"/>
                <a:gd name="connsiteY7" fmla="*/ 66827 h 367416"/>
                <a:gd name="connsiteX8" fmla="*/ 85625 w 317536"/>
                <a:gd name="connsiteY8" fmla="*/ 183467 h 367416"/>
                <a:gd name="connsiteX9" fmla="*/ 199025 w 317536"/>
                <a:gd name="connsiteY9" fmla="*/ 302051 h 367416"/>
                <a:gd name="connsiteX10" fmla="*/ 238553 w 317536"/>
                <a:gd name="connsiteY10" fmla="*/ 296219 h 367416"/>
                <a:gd name="connsiteX11" fmla="*/ 238553 w 317536"/>
                <a:gd name="connsiteY11" fmla="*/ 221051 h 367416"/>
                <a:gd name="connsiteX12" fmla="*/ 183473 w 317536"/>
                <a:gd name="connsiteY12" fmla="*/ 221051 h 367416"/>
                <a:gd name="connsiteX13" fmla="*/ 183473 w 317536"/>
                <a:gd name="connsiteY13" fmla="*/ 157547 h 367416"/>
                <a:gd name="connsiteX14" fmla="*/ 317609 w 317536"/>
                <a:gd name="connsiteY14" fmla="*/ 157547 h 367416"/>
                <a:gd name="connsiteX15" fmla="*/ 317609 w 317536"/>
                <a:gd name="connsiteY15" fmla="*/ 347411 h 36741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</a:cxnLst>
              <a:rect l="l" t="t" r="r" b="b"/>
              <a:pathLst>
                <a:path h="367499" w="317609">
                  <a:moveTo>
                    <a:pt x="317609" y="347411"/>
                  </a:moveTo>
                  <a:cubicBezTo>
                    <a:pt x="292337" y="355835"/>
                    <a:pt x="245033" y="367499"/>
                    <a:pt x="197081" y="367499"/>
                  </a:cubicBezTo>
                  <a:cubicBezTo>
                    <a:pt x="131633" y="367499"/>
                    <a:pt x="83681" y="351299"/>
                    <a:pt x="50633" y="318899"/>
                  </a:cubicBezTo>
                  <a:cubicBezTo>
                    <a:pt x="17585" y="287795"/>
                    <a:pt x="-559" y="241139"/>
                    <a:pt x="89" y="188003"/>
                  </a:cubicBezTo>
                  <a:cubicBezTo>
                    <a:pt x="737" y="68123"/>
                    <a:pt x="87569" y="83"/>
                    <a:pt x="205505" y="83"/>
                  </a:cubicBezTo>
                  <a:cubicBezTo>
                    <a:pt x="252161" y="83"/>
                    <a:pt x="287801" y="9155"/>
                    <a:pt x="305945" y="17579"/>
                  </a:cubicBezTo>
                  <a:lnTo>
                    <a:pt x="288449" y="82379"/>
                  </a:lnTo>
                  <a:cubicBezTo>
                    <a:pt x="269009" y="73955"/>
                    <a:pt x="244385" y="66827"/>
                    <a:pt x="204857" y="66827"/>
                  </a:cubicBezTo>
                  <a:cubicBezTo>
                    <a:pt x="136817" y="66827"/>
                    <a:pt x="85625" y="105707"/>
                    <a:pt x="85625" y="183467"/>
                  </a:cubicBezTo>
                  <a:cubicBezTo>
                    <a:pt x="85625" y="257987"/>
                    <a:pt x="131633" y="302051"/>
                    <a:pt x="199025" y="302051"/>
                  </a:cubicBezTo>
                  <a:cubicBezTo>
                    <a:pt x="217169" y="302051"/>
                    <a:pt x="232721" y="299459"/>
                    <a:pt x="238553" y="296219"/>
                  </a:cubicBezTo>
                  <a:lnTo>
                    <a:pt x="238553" y="221051"/>
                  </a:lnTo>
                  <a:lnTo>
                    <a:pt x="183473" y="221051"/>
                  </a:lnTo>
                  <a:lnTo>
                    <a:pt x="183473" y="157547"/>
                  </a:lnTo>
                  <a:lnTo>
                    <a:pt x="317609" y="157547"/>
                  </a:lnTo>
                  <a:lnTo>
                    <a:pt x="317609" y="347411"/>
                  </a:lnTo>
                  <a:close/>
                </a:path>
              </a:pathLst>
            </a:custGeom>
            <a:solidFill>
              <a:srgbClr val="231F20"/>
            </a:solidFill>
            <a:ln w="4039" cap="flat">
              <a:noFill/>
            </a:ln>
          </xdr:spPr>
          <xdr:txBody>
            <a:bodyPr rtlCol="0" anchor="ctr"/>
            <a:lstStyle/>
            <a:p>
              <a:endParaRPr lang="cs-CZ"/>
            </a:p>
          </xdr:txBody>
        </xdr:sp>
        <xdr:sp macro="" textlink="">
          <xdr:nvSpPr>
            <xdr:cNvPr id="9" name="Volný tvar: obrazec 8"/>
            <xdr:cNvSpPr/>
          </xdr:nvSpPr>
          <xdr:spPr>
            <a:xfrm>
              <a:off x="2353497" y="10631277"/>
              <a:ext cx="229523" cy="360291"/>
            </a:xfrm>
            <a:custGeom>
              <a:avLst/>
              <a:gdLst>
                <a:gd name="connsiteX0" fmla="*/ 214608 w 229391"/>
                <a:gd name="connsiteY0" fmla="*/ 208057 h 360287"/>
                <a:gd name="connsiteX1" fmla="*/ 81768 w 229391"/>
                <a:gd name="connsiteY1" fmla="*/ 208057 h 360287"/>
                <a:gd name="connsiteX2" fmla="*/ 81768 w 229391"/>
                <a:gd name="connsiteY2" fmla="*/ 293593 h 360287"/>
                <a:gd name="connsiteX3" fmla="*/ 229512 w 229391"/>
                <a:gd name="connsiteY3" fmla="*/ 293593 h 360287"/>
                <a:gd name="connsiteX4" fmla="*/ 229512 w 229391"/>
                <a:gd name="connsiteY4" fmla="*/ 360337 h 360287"/>
                <a:gd name="connsiteX5" fmla="*/ 120 w 229391"/>
                <a:gd name="connsiteY5" fmla="*/ 360337 h 360287"/>
                <a:gd name="connsiteX6" fmla="*/ 120 w 229391"/>
                <a:gd name="connsiteY6" fmla="*/ 49 h 360287"/>
                <a:gd name="connsiteX7" fmla="*/ 222384 w 229391"/>
                <a:gd name="connsiteY7" fmla="*/ 49 h 360287"/>
                <a:gd name="connsiteX8" fmla="*/ 222384 w 229391"/>
                <a:gd name="connsiteY8" fmla="*/ 66793 h 360287"/>
                <a:gd name="connsiteX9" fmla="*/ 81768 w 229391"/>
                <a:gd name="connsiteY9" fmla="*/ 66793 h 360287"/>
                <a:gd name="connsiteX10" fmla="*/ 81768 w 229391"/>
                <a:gd name="connsiteY10" fmla="*/ 141961 h 360287"/>
                <a:gd name="connsiteX11" fmla="*/ 214608 w 229391"/>
                <a:gd name="connsiteY11" fmla="*/ 141961 h 360287"/>
                <a:gd name="connsiteX12" fmla="*/ 214608 w 229391"/>
                <a:gd name="connsiteY12" fmla="*/ 208057 h 3602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h="360337" w="229512">
                  <a:moveTo>
                    <a:pt x="214608" y="208057"/>
                  </a:moveTo>
                  <a:lnTo>
                    <a:pt x="81768" y="208057"/>
                  </a:lnTo>
                  <a:lnTo>
                    <a:pt x="81768" y="293593"/>
                  </a:lnTo>
                  <a:lnTo>
                    <a:pt x="229512" y="293593"/>
                  </a:lnTo>
                  <a:lnTo>
                    <a:pt x="229512" y="360337"/>
                  </a:lnTo>
                  <a:lnTo>
                    <a:pt x="120" y="360337"/>
                  </a:lnTo>
                  <a:lnTo>
                    <a:pt x="120" y="49"/>
                  </a:lnTo>
                  <a:lnTo>
                    <a:pt x="222384" y="49"/>
                  </a:lnTo>
                  <a:lnTo>
                    <a:pt x="222384" y="66793"/>
                  </a:lnTo>
                  <a:lnTo>
                    <a:pt x="81768" y="66793"/>
                  </a:lnTo>
                  <a:lnTo>
                    <a:pt x="81768" y="141961"/>
                  </a:lnTo>
                  <a:lnTo>
                    <a:pt x="214608" y="141961"/>
                  </a:lnTo>
                  <a:lnTo>
                    <a:pt x="214608" y="208057"/>
                  </a:lnTo>
                  <a:close/>
                </a:path>
              </a:pathLst>
            </a:custGeom>
            <a:solidFill>
              <a:srgbClr val="231F20"/>
            </a:solidFill>
            <a:ln w="4039" cap="flat">
              <a:noFill/>
            </a:ln>
          </xdr:spPr>
          <xdr:txBody>
            <a:bodyPr rtlCol="0" anchor="ctr"/>
            <a:lstStyle/>
            <a:p>
              <a:endParaRPr lang="cs-CZ"/>
            </a:p>
          </xdr:txBody>
        </xdr:sp>
        <xdr:sp macro="" textlink="">
          <xdr:nvSpPr>
            <xdr:cNvPr id="10" name="Volný tvar: obrazec 9"/>
            <xdr:cNvSpPr/>
          </xdr:nvSpPr>
          <xdr:spPr>
            <a:xfrm>
              <a:off x="3023280" y="10727235"/>
              <a:ext cx="246676" cy="370636"/>
            </a:xfrm>
            <a:custGeom>
              <a:avLst/>
              <a:gdLst>
                <a:gd name="connsiteX0" fmla="*/ 48803 w 246887"/>
                <a:gd name="connsiteY0" fmla="*/ 159463 h 370656"/>
                <a:gd name="connsiteX1" fmla="*/ 50747 w 246887"/>
                <a:gd name="connsiteY1" fmla="*/ 178903 h 370656"/>
                <a:gd name="connsiteX2" fmla="*/ 121379 w 246887"/>
                <a:gd name="connsiteY2" fmla="*/ 233983 h 370656"/>
                <a:gd name="connsiteX3" fmla="*/ 200435 w 246887"/>
                <a:gd name="connsiteY3" fmla="*/ 133543 h 370656"/>
                <a:gd name="connsiteX4" fmla="*/ 123323 w 246887"/>
                <a:gd name="connsiteY4" fmla="*/ 37639 h 370656"/>
                <a:gd name="connsiteX5" fmla="*/ 52043 w 246887"/>
                <a:gd name="connsiteY5" fmla="*/ 95959 h 370656"/>
                <a:gd name="connsiteX6" fmla="*/ 48803 w 246887"/>
                <a:gd name="connsiteY6" fmla="*/ 114751 h 370656"/>
                <a:gd name="connsiteX7" fmla="*/ 48803 w 246887"/>
                <a:gd name="connsiteY7" fmla="*/ 159463 h 370656"/>
                <a:gd name="connsiteX8" fmla="*/ 2147 w 246887"/>
                <a:gd name="connsiteY8" fmla="*/ 90127 h 370656"/>
                <a:gd name="connsiteX9" fmla="*/ 203 w 246887"/>
                <a:gd name="connsiteY9" fmla="*/ 5887 h 370656"/>
                <a:gd name="connsiteX10" fmla="*/ 42323 w 246887"/>
                <a:gd name="connsiteY10" fmla="*/ 5887 h 370656"/>
                <a:gd name="connsiteX11" fmla="*/ 44915 w 246887"/>
                <a:gd name="connsiteY11" fmla="*/ 50599 h 370656"/>
                <a:gd name="connsiteX12" fmla="*/ 45563 w 246887"/>
                <a:gd name="connsiteY12" fmla="*/ 50599 h 370656"/>
                <a:gd name="connsiteX13" fmla="*/ 137579 w 246887"/>
                <a:gd name="connsiteY13" fmla="*/ 55 h 370656"/>
                <a:gd name="connsiteX14" fmla="*/ 247091 w 246887"/>
                <a:gd name="connsiteY14" fmla="*/ 131599 h 370656"/>
                <a:gd name="connsiteX15" fmla="*/ 129803 w 246887"/>
                <a:gd name="connsiteY15" fmla="*/ 270271 h 370656"/>
                <a:gd name="connsiteX16" fmla="*/ 50099 w 246887"/>
                <a:gd name="connsiteY16" fmla="*/ 230095 h 370656"/>
                <a:gd name="connsiteX17" fmla="*/ 48803 w 246887"/>
                <a:gd name="connsiteY17" fmla="*/ 230095 h 370656"/>
                <a:gd name="connsiteX18" fmla="*/ 48803 w 246887"/>
                <a:gd name="connsiteY18" fmla="*/ 370711 h 370656"/>
                <a:gd name="connsiteX19" fmla="*/ 2147 w 246887"/>
                <a:gd name="connsiteY19" fmla="*/ 370711 h 370656"/>
                <a:gd name="connsiteX20" fmla="*/ 2147 w 246887"/>
                <a:gd name="connsiteY20" fmla="*/ 90127 h 3706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</a:cxnLst>
              <a:rect l="l" t="t" r="r" b="b"/>
              <a:pathLst>
                <a:path h="370711" w="247091">
                  <a:moveTo>
                    <a:pt x="48803" y="159463"/>
                  </a:moveTo>
                  <a:cubicBezTo>
                    <a:pt x="48803" y="166591"/>
                    <a:pt x="50099" y="172423"/>
                    <a:pt x="50747" y="178903"/>
                  </a:cubicBezTo>
                  <a:cubicBezTo>
                    <a:pt x="59819" y="211303"/>
                    <a:pt x="87683" y="233983"/>
                    <a:pt x="121379" y="233983"/>
                  </a:cubicBezTo>
                  <a:cubicBezTo>
                    <a:pt x="171275" y="233983"/>
                    <a:pt x="200435" y="193159"/>
                    <a:pt x="200435" y="133543"/>
                  </a:cubicBezTo>
                  <a:cubicBezTo>
                    <a:pt x="200435" y="81703"/>
                    <a:pt x="173219" y="37639"/>
                    <a:pt x="123323" y="37639"/>
                  </a:cubicBezTo>
                  <a:cubicBezTo>
                    <a:pt x="90923" y="37639"/>
                    <a:pt x="61115" y="60319"/>
                    <a:pt x="52043" y="95959"/>
                  </a:cubicBezTo>
                  <a:cubicBezTo>
                    <a:pt x="50747" y="101791"/>
                    <a:pt x="48803" y="108271"/>
                    <a:pt x="48803" y="114751"/>
                  </a:cubicBezTo>
                  <a:lnTo>
                    <a:pt x="48803" y="159463"/>
                  </a:lnTo>
                  <a:close/>
                  <a:moveTo>
                    <a:pt x="2147" y="90127"/>
                  </a:moveTo>
                  <a:cubicBezTo>
                    <a:pt x="2147" y="57079"/>
                    <a:pt x="1499" y="30511"/>
                    <a:pt x="203" y="5887"/>
                  </a:cubicBezTo>
                  <a:lnTo>
                    <a:pt x="42323" y="5887"/>
                  </a:lnTo>
                  <a:lnTo>
                    <a:pt x="44915" y="50599"/>
                  </a:lnTo>
                  <a:lnTo>
                    <a:pt x="45563" y="50599"/>
                  </a:lnTo>
                  <a:cubicBezTo>
                    <a:pt x="65003" y="18847"/>
                    <a:pt x="95459" y="55"/>
                    <a:pt x="137579" y="55"/>
                  </a:cubicBezTo>
                  <a:cubicBezTo>
                    <a:pt x="200435" y="55"/>
                    <a:pt x="247091" y="53191"/>
                    <a:pt x="247091" y="131599"/>
                  </a:cubicBezTo>
                  <a:cubicBezTo>
                    <a:pt x="247091" y="224911"/>
                    <a:pt x="190715" y="270271"/>
                    <a:pt x="129803" y="270271"/>
                  </a:cubicBezTo>
                  <a:cubicBezTo>
                    <a:pt x="95459" y="270271"/>
                    <a:pt x="65651" y="255367"/>
                    <a:pt x="50099" y="230095"/>
                  </a:cubicBezTo>
                  <a:lnTo>
                    <a:pt x="48803" y="230095"/>
                  </a:lnTo>
                  <a:lnTo>
                    <a:pt x="48803" y="370711"/>
                  </a:lnTo>
                  <a:lnTo>
                    <a:pt x="2147" y="370711"/>
                  </a:lnTo>
                  <a:lnTo>
                    <a:pt x="2147" y="90127"/>
                  </a:lnTo>
                  <a:close/>
                </a:path>
              </a:pathLst>
            </a:custGeom>
            <a:solidFill>
              <a:srgbClr val="36B449"/>
            </a:solidFill>
            <a:ln w="4039" cap="flat">
              <a:noFill/>
            </a:ln>
          </xdr:spPr>
          <xdr:txBody>
            <a:bodyPr rtlCol="0" anchor="ctr"/>
            <a:lstStyle/>
            <a:p>
              <a:endParaRPr lang="cs-CZ"/>
            </a:p>
          </xdr:txBody>
        </xdr:sp>
        <xdr:sp macro="" textlink="">
          <xdr:nvSpPr>
            <xdr:cNvPr id="11" name="Volný tvar: obrazec 10"/>
            <xdr:cNvSpPr/>
          </xdr:nvSpPr>
          <xdr:spPr>
            <a:xfrm>
              <a:off x="3327132" y="10727235"/>
              <a:ext cx="129872" cy="264332"/>
            </a:xfrm>
            <a:custGeom>
              <a:avLst/>
              <a:gdLst>
                <a:gd name="connsiteX0" fmla="*/ 2843 w 130248"/>
                <a:gd name="connsiteY0" fmla="*/ 86872 h 264384"/>
                <a:gd name="connsiteX1" fmla="*/ 251 w 130248"/>
                <a:gd name="connsiteY1" fmla="*/ 5872 h 264384"/>
                <a:gd name="connsiteX2" fmla="*/ 41723 w 130248"/>
                <a:gd name="connsiteY2" fmla="*/ 5872 h 264384"/>
                <a:gd name="connsiteX3" fmla="*/ 43019 w 130248"/>
                <a:gd name="connsiteY3" fmla="*/ 56416 h 264384"/>
                <a:gd name="connsiteX4" fmla="*/ 45611 w 130248"/>
                <a:gd name="connsiteY4" fmla="*/ 56416 h 264384"/>
                <a:gd name="connsiteX5" fmla="*/ 116891 w 130248"/>
                <a:gd name="connsiteY5" fmla="*/ 40 h 264384"/>
                <a:gd name="connsiteX6" fmla="*/ 130499 w 130248"/>
                <a:gd name="connsiteY6" fmla="*/ 1336 h 264384"/>
                <a:gd name="connsiteX7" fmla="*/ 130499 w 130248"/>
                <a:gd name="connsiteY7" fmla="*/ 46048 h 264384"/>
                <a:gd name="connsiteX8" fmla="*/ 114299 w 130248"/>
                <a:gd name="connsiteY8" fmla="*/ 44104 h 264384"/>
                <a:gd name="connsiteX9" fmla="*/ 51443 w 130248"/>
                <a:gd name="connsiteY9" fmla="*/ 105016 h 264384"/>
                <a:gd name="connsiteX10" fmla="*/ 48851 w 130248"/>
                <a:gd name="connsiteY10" fmla="*/ 127048 h 264384"/>
                <a:gd name="connsiteX11" fmla="*/ 48851 w 130248"/>
                <a:gd name="connsiteY11" fmla="*/ 264424 h 264384"/>
                <a:gd name="connsiteX12" fmla="*/ 2843 w 130248"/>
                <a:gd name="connsiteY12" fmla="*/ 264424 h 264384"/>
                <a:gd name="connsiteX13" fmla="*/ 2843 w 130248"/>
                <a:gd name="connsiteY13" fmla="*/ 86872 h 26438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h="264424" w="130499">
                  <a:moveTo>
                    <a:pt x="2843" y="86872"/>
                  </a:moveTo>
                  <a:cubicBezTo>
                    <a:pt x="2843" y="56416"/>
                    <a:pt x="2195" y="29848"/>
                    <a:pt x="251" y="5872"/>
                  </a:cubicBezTo>
                  <a:lnTo>
                    <a:pt x="41723" y="5872"/>
                  </a:lnTo>
                  <a:lnTo>
                    <a:pt x="43019" y="56416"/>
                  </a:lnTo>
                  <a:lnTo>
                    <a:pt x="45611" y="56416"/>
                  </a:lnTo>
                  <a:cubicBezTo>
                    <a:pt x="57275" y="22072"/>
                    <a:pt x="85787" y="40"/>
                    <a:pt x="116891" y="40"/>
                  </a:cubicBezTo>
                  <a:cubicBezTo>
                    <a:pt x="122075" y="40"/>
                    <a:pt x="125963" y="688"/>
                    <a:pt x="130499" y="1336"/>
                  </a:cubicBezTo>
                  <a:lnTo>
                    <a:pt x="130499" y="46048"/>
                  </a:lnTo>
                  <a:cubicBezTo>
                    <a:pt x="125315" y="44752"/>
                    <a:pt x="120779" y="44104"/>
                    <a:pt x="114299" y="44104"/>
                  </a:cubicBezTo>
                  <a:cubicBezTo>
                    <a:pt x="81251" y="44104"/>
                    <a:pt x="57923" y="69376"/>
                    <a:pt x="51443" y="105016"/>
                  </a:cubicBezTo>
                  <a:cubicBezTo>
                    <a:pt x="50147" y="111496"/>
                    <a:pt x="48851" y="118624"/>
                    <a:pt x="48851" y="127048"/>
                  </a:cubicBezTo>
                  <a:lnTo>
                    <a:pt x="48851" y="264424"/>
                  </a:lnTo>
                  <a:lnTo>
                    <a:pt x="2843" y="264424"/>
                  </a:lnTo>
                  <a:lnTo>
                    <a:pt x="2843" y="86872"/>
                  </a:lnTo>
                  <a:close/>
                </a:path>
              </a:pathLst>
            </a:custGeom>
            <a:solidFill>
              <a:srgbClr val="36B449"/>
            </a:solidFill>
            <a:ln w="4039" cap="flat">
              <a:noFill/>
            </a:ln>
          </xdr:spPr>
          <xdr:txBody>
            <a:bodyPr rtlCol="0" anchor="ctr"/>
            <a:lstStyle/>
            <a:p>
              <a:endParaRPr lang="cs-CZ"/>
            </a:p>
          </xdr:txBody>
        </xdr:sp>
        <xdr:sp macro="" textlink="">
          <xdr:nvSpPr>
            <xdr:cNvPr id="12" name="Volný tvar: obrazec 11"/>
            <xdr:cNvSpPr/>
          </xdr:nvSpPr>
          <xdr:spPr>
            <a:xfrm>
              <a:off x="3479876" y="10727235"/>
              <a:ext cx="252394" cy="270159"/>
            </a:xfrm>
            <a:custGeom>
              <a:avLst/>
              <a:gdLst>
                <a:gd name="connsiteX0" fmla="*/ 48239 w 252720"/>
                <a:gd name="connsiteY0" fmla="*/ 136132 h 270215"/>
                <a:gd name="connsiteX1" fmla="*/ 126647 w 252720"/>
                <a:gd name="connsiteY1" fmla="*/ 235276 h 270215"/>
                <a:gd name="connsiteX2" fmla="*/ 205055 w 252720"/>
                <a:gd name="connsiteY2" fmla="*/ 134836 h 270215"/>
                <a:gd name="connsiteX3" fmla="*/ 127943 w 252720"/>
                <a:gd name="connsiteY3" fmla="*/ 35044 h 270215"/>
                <a:gd name="connsiteX4" fmla="*/ 48239 w 252720"/>
                <a:gd name="connsiteY4" fmla="*/ 136132 h 270215"/>
                <a:gd name="connsiteX5" fmla="*/ 253007 w 252720"/>
                <a:gd name="connsiteY5" fmla="*/ 132892 h 270215"/>
                <a:gd name="connsiteX6" fmla="*/ 124703 w 252720"/>
                <a:gd name="connsiteY6" fmla="*/ 270268 h 270215"/>
                <a:gd name="connsiteX7" fmla="*/ 287 w 252720"/>
                <a:gd name="connsiteY7" fmla="*/ 137428 h 270215"/>
                <a:gd name="connsiteX8" fmla="*/ 128591 w 252720"/>
                <a:gd name="connsiteY8" fmla="*/ 52 h 270215"/>
                <a:gd name="connsiteX9" fmla="*/ 253007 w 252720"/>
                <a:gd name="connsiteY9" fmla="*/ 132892 h 27021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</a:cxnLst>
              <a:rect l="l" t="t" r="r" b="b"/>
              <a:pathLst>
                <a:path h="270268" w="253007">
                  <a:moveTo>
                    <a:pt x="48239" y="136132"/>
                  </a:moveTo>
                  <a:cubicBezTo>
                    <a:pt x="48239" y="192508"/>
                    <a:pt x="80639" y="235276"/>
                    <a:pt x="126647" y="235276"/>
                  </a:cubicBezTo>
                  <a:cubicBezTo>
                    <a:pt x="171359" y="235276"/>
                    <a:pt x="205055" y="193156"/>
                    <a:pt x="205055" y="134836"/>
                  </a:cubicBezTo>
                  <a:cubicBezTo>
                    <a:pt x="205055" y="90772"/>
                    <a:pt x="183023" y="35044"/>
                    <a:pt x="127943" y="35044"/>
                  </a:cubicBezTo>
                  <a:cubicBezTo>
                    <a:pt x="72215" y="35044"/>
                    <a:pt x="48239" y="86884"/>
                    <a:pt x="48239" y="136132"/>
                  </a:cubicBezTo>
                  <a:close/>
                  <a:moveTo>
                    <a:pt x="253007" y="132892"/>
                  </a:moveTo>
                  <a:cubicBezTo>
                    <a:pt x="253007" y="228796"/>
                    <a:pt x="186911" y="270268"/>
                    <a:pt x="124703" y="270268"/>
                  </a:cubicBezTo>
                  <a:cubicBezTo>
                    <a:pt x="54719" y="270268"/>
                    <a:pt x="287" y="219076"/>
                    <a:pt x="287" y="137428"/>
                  </a:cubicBezTo>
                  <a:cubicBezTo>
                    <a:pt x="287" y="50596"/>
                    <a:pt x="57311" y="52"/>
                    <a:pt x="128591" y="52"/>
                  </a:cubicBezTo>
                  <a:cubicBezTo>
                    <a:pt x="203111" y="52"/>
                    <a:pt x="253007" y="53836"/>
                    <a:pt x="253007" y="132892"/>
                  </a:cubicBezTo>
                  <a:close/>
                </a:path>
              </a:pathLst>
            </a:custGeom>
            <a:solidFill>
              <a:srgbClr val="36B449"/>
            </a:solidFill>
            <a:ln w="4039" cap="flat">
              <a:noFill/>
            </a:ln>
          </xdr:spPr>
          <xdr:txBody>
            <a:bodyPr rtlCol="0" anchor="ctr"/>
            <a:lstStyle/>
            <a:p>
              <a:endParaRPr lang="cs-CZ"/>
            </a:p>
          </xdr:txBody>
        </xdr:sp>
        <xdr:sp macro="" textlink="">
          <xdr:nvSpPr>
            <xdr:cNvPr id="13" name="Volný tvar: obrazec 12"/>
            <xdr:cNvSpPr/>
          </xdr:nvSpPr>
          <xdr:spPr>
            <a:xfrm>
              <a:off x="3729819" y="10630682"/>
              <a:ext cx="120888" cy="473016"/>
            </a:xfrm>
            <a:custGeom>
              <a:avLst/>
              <a:gdLst>
                <a:gd name="connsiteX0" fmla="*/ 121531 w 121201"/>
                <a:gd name="connsiteY0" fmla="*/ 29810 h 473040"/>
                <a:gd name="connsiteX1" fmla="*/ 91723 w 121201"/>
                <a:gd name="connsiteY1" fmla="*/ 58322 h 473040"/>
                <a:gd name="connsiteX2" fmla="*/ 63211 w 121201"/>
                <a:gd name="connsiteY2" fmla="*/ 29810 h 473040"/>
                <a:gd name="connsiteX3" fmla="*/ 93019 w 121201"/>
                <a:gd name="connsiteY3" fmla="*/ 2 h 473040"/>
                <a:gd name="connsiteX4" fmla="*/ 121531 w 121201"/>
                <a:gd name="connsiteY4" fmla="*/ 29810 h 473040"/>
                <a:gd name="connsiteX5" fmla="*/ 355 w 121201"/>
                <a:gd name="connsiteY5" fmla="*/ 436106 h 473040"/>
                <a:gd name="connsiteX6" fmla="*/ 51547 w 121201"/>
                <a:gd name="connsiteY6" fmla="*/ 416018 h 473040"/>
                <a:gd name="connsiteX7" fmla="*/ 69043 w 121201"/>
                <a:gd name="connsiteY7" fmla="*/ 318818 h 473040"/>
                <a:gd name="connsiteX8" fmla="*/ 69043 w 121201"/>
                <a:gd name="connsiteY8" fmla="*/ 102386 h 473040"/>
                <a:gd name="connsiteX9" fmla="*/ 116347 w 121201"/>
                <a:gd name="connsiteY9" fmla="*/ 102386 h 473040"/>
                <a:gd name="connsiteX10" fmla="*/ 116347 w 121201"/>
                <a:gd name="connsiteY10" fmla="*/ 336962 h 473040"/>
                <a:gd name="connsiteX11" fmla="*/ 85243 w 121201"/>
                <a:gd name="connsiteY11" fmla="*/ 443234 h 473040"/>
                <a:gd name="connsiteX12" fmla="*/ 4891 w 121201"/>
                <a:gd name="connsiteY12" fmla="*/ 473042 h 473040"/>
                <a:gd name="connsiteX13" fmla="*/ 355 w 121201"/>
                <a:gd name="connsiteY13" fmla="*/ 436106 h 4730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h="473042" w="122179">
                  <a:moveTo>
                    <a:pt x="121531" y="29810"/>
                  </a:moveTo>
                  <a:cubicBezTo>
                    <a:pt x="122179" y="45362"/>
                    <a:pt x="110515" y="58322"/>
                    <a:pt x="91723" y="58322"/>
                  </a:cubicBezTo>
                  <a:cubicBezTo>
                    <a:pt x="74227" y="58322"/>
                    <a:pt x="63211" y="45362"/>
                    <a:pt x="63211" y="29810"/>
                  </a:cubicBezTo>
                  <a:cubicBezTo>
                    <a:pt x="63211" y="12962"/>
                    <a:pt x="75523" y="2"/>
                    <a:pt x="93019" y="2"/>
                  </a:cubicBezTo>
                  <a:cubicBezTo>
                    <a:pt x="110515" y="2"/>
                    <a:pt x="121531" y="12962"/>
                    <a:pt x="121531" y="29810"/>
                  </a:cubicBezTo>
                  <a:close/>
                  <a:moveTo>
                    <a:pt x="355" y="436106"/>
                  </a:moveTo>
                  <a:cubicBezTo>
                    <a:pt x="21739" y="434162"/>
                    <a:pt x="39883" y="428330"/>
                    <a:pt x="51547" y="416018"/>
                  </a:cubicBezTo>
                  <a:cubicBezTo>
                    <a:pt x="64507" y="401114"/>
                    <a:pt x="69043" y="381026"/>
                    <a:pt x="69043" y="318818"/>
                  </a:cubicBezTo>
                  <a:lnTo>
                    <a:pt x="69043" y="102386"/>
                  </a:lnTo>
                  <a:lnTo>
                    <a:pt x="116347" y="102386"/>
                  </a:lnTo>
                  <a:lnTo>
                    <a:pt x="116347" y="336962"/>
                  </a:lnTo>
                  <a:cubicBezTo>
                    <a:pt x="116347" y="387506"/>
                    <a:pt x="107923" y="419906"/>
                    <a:pt x="85243" y="443234"/>
                  </a:cubicBezTo>
                  <a:cubicBezTo>
                    <a:pt x="64507" y="464618"/>
                    <a:pt x="30163" y="473042"/>
                    <a:pt x="4891" y="473042"/>
                  </a:cubicBezTo>
                  <a:lnTo>
                    <a:pt x="355" y="436106"/>
                  </a:lnTo>
                  <a:close/>
                </a:path>
              </a:pathLst>
            </a:custGeom>
            <a:solidFill>
              <a:srgbClr val="36B449"/>
            </a:solidFill>
            <a:ln w="4039" cap="flat">
              <a:noFill/>
            </a:ln>
          </xdr:spPr>
          <xdr:txBody>
            <a:bodyPr rtlCol="0" anchor="ctr"/>
            <a:lstStyle/>
            <a:p>
              <a:endParaRPr lang="cs-CZ"/>
            </a:p>
          </xdr:txBody>
        </xdr:sp>
        <xdr:sp macro="" textlink="">
          <xdr:nvSpPr>
            <xdr:cNvPr id="14" name="Volný tvar: obrazec 13"/>
            <xdr:cNvSpPr/>
          </xdr:nvSpPr>
          <xdr:spPr>
            <a:xfrm>
              <a:off x="3902982" y="10727235"/>
              <a:ext cx="228706" cy="270159"/>
            </a:xfrm>
            <a:custGeom>
              <a:avLst/>
              <a:gdLst>
                <a:gd name="connsiteX0" fmla="*/ 183783 w 228743"/>
                <a:gd name="connsiteY0" fmla="*/ 110206 h 270216"/>
                <a:gd name="connsiteX1" fmla="*/ 118335 w 228743"/>
                <a:gd name="connsiteY1" fmla="*/ 33742 h 270216"/>
                <a:gd name="connsiteX2" fmla="*/ 46407 w 228743"/>
                <a:gd name="connsiteY2" fmla="*/ 110206 h 270216"/>
                <a:gd name="connsiteX3" fmla="*/ 183783 w 228743"/>
                <a:gd name="connsiteY3" fmla="*/ 110206 h 270216"/>
                <a:gd name="connsiteX4" fmla="*/ 45759 w 228743"/>
                <a:gd name="connsiteY4" fmla="*/ 143902 h 270216"/>
                <a:gd name="connsiteX5" fmla="*/ 134535 w 228743"/>
                <a:gd name="connsiteY5" fmla="*/ 233974 h 270216"/>
                <a:gd name="connsiteX6" fmla="*/ 205815 w 228743"/>
                <a:gd name="connsiteY6" fmla="*/ 220366 h 270216"/>
                <a:gd name="connsiteX7" fmla="*/ 214239 w 228743"/>
                <a:gd name="connsiteY7" fmla="*/ 254062 h 270216"/>
                <a:gd name="connsiteX8" fmla="*/ 128055 w 228743"/>
                <a:gd name="connsiteY8" fmla="*/ 270262 h 270216"/>
                <a:gd name="connsiteX9" fmla="*/ 399 w 228743"/>
                <a:gd name="connsiteY9" fmla="*/ 139366 h 270216"/>
                <a:gd name="connsiteX10" fmla="*/ 122223 w 228743"/>
                <a:gd name="connsiteY10" fmla="*/ 46 h 270216"/>
                <a:gd name="connsiteX11" fmla="*/ 229143 w 228743"/>
                <a:gd name="connsiteY11" fmla="*/ 121870 h 270216"/>
                <a:gd name="connsiteX12" fmla="*/ 227199 w 228743"/>
                <a:gd name="connsiteY12" fmla="*/ 143902 h 270216"/>
                <a:gd name="connsiteX13" fmla="*/ 45759 w 228743"/>
                <a:gd name="connsiteY13" fmla="*/ 143902 h 27021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h="270262" w="229143">
                  <a:moveTo>
                    <a:pt x="183783" y="110206"/>
                  </a:moveTo>
                  <a:cubicBezTo>
                    <a:pt x="183783" y="80398"/>
                    <a:pt x="171471" y="33742"/>
                    <a:pt x="118335" y="33742"/>
                  </a:cubicBezTo>
                  <a:cubicBezTo>
                    <a:pt x="71031" y="33742"/>
                    <a:pt x="49647" y="77806"/>
                    <a:pt x="46407" y="110206"/>
                  </a:cubicBezTo>
                  <a:lnTo>
                    <a:pt x="183783" y="110206"/>
                  </a:lnTo>
                  <a:close/>
                  <a:moveTo>
                    <a:pt x="45759" y="143902"/>
                  </a:moveTo>
                  <a:cubicBezTo>
                    <a:pt x="46407" y="207406"/>
                    <a:pt x="87231" y="233974"/>
                    <a:pt x="134535" y="233974"/>
                  </a:cubicBezTo>
                  <a:cubicBezTo>
                    <a:pt x="168231" y="233974"/>
                    <a:pt x="188319" y="227494"/>
                    <a:pt x="205815" y="220366"/>
                  </a:cubicBezTo>
                  <a:lnTo>
                    <a:pt x="214239" y="254062"/>
                  </a:lnTo>
                  <a:cubicBezTo>
                    <a:pt x="197391" y="261190"/>
                    <a:pt x="168879" y="270262"/>
                    <a:pt x="128055" y="270262"/>
                  </a:cubicBezTo>
                  <a:cubicBezTo>
                    <a:pt x="48351" y="270262"/>
                    <a:pt x="399" y="217774"/>
                    <a:pt x="399" y="139366"/>
                  </a:cubicBezTo>
                  <a:cubicBezTo>
                    <a:pt x="399" y="61606"/>
                    <a:pt x="46407" y="46"/>
                    <a:pt x="122223" y="46"/>
                  </a:cubicBezTo>
                  <a:cubicBezTo>
                    <a:pt x="206463" y="46"/>
                    <a:pt x="229143" y="74566"/>
                    <a:pt x="229143" y="121870"/>
                  </a:cubicBezTo>
                  <a:cubicBezTo>
                    <a:pt x="229143" y="131590"/>
                    <a:pt x="227847" y="138718"/>
                    <a:pt x="227199" y="143902"/>
                  </a:cubicBezTo>
                  <a:lnTo>
                    <a:pt x="45759" y="143902"/>
                  </a:lnTo>
                  <a:close/>
                </a:path>
              </a:pathLst>
            </a:custGeom>
            <a:solidFill>
              <a:srgbClr val="36B449"/>
            </a:solidFill>
            <a:ln w="4039" cap="flat">
              <a:noFill/>
            </a:ln>
          </xdr:spPr>
          <xdr:txBody>
            <a:bodyPr rtlCol="0" anchor="ctr"/>
            <a:lstStyle/>
            <a:p>
              <a:endParaRPr lang="cs-CZ"/>
            </a:p>
          </xdr:txBody>
        </xdr:sp>
        <xdr:sp macro="" textlink="">
          <xdr:nvSpPr>
            <xdr:cNvPr id="15" name="Volný tvar: obrazec 14"/>
            <xdr:cNvSpPr/>
          </xdr:nvSpPr>
          <xdr:spPr>
            <a:xfrm>
              <a:off x="4171712" y="10727830"/>
              <a:ext cx="204202" cy="269564"/>
            </a:xfrm>
            <a:custGeom>
              <a:avLst/>
              <a:gdLst>
                <a:gd name="connsiteX0" fmla="*/ 203279 w 204120"/>
                <a:gd name="connsiteY0" fmla="*/ 254097 h 269568"/>
                <a:gd name="connsiteX1" fmla="*/ 129407 w 204120"/>
                <a:gd name="connsiteY1" fmla="*/ 269649 h 269568"/>
                <a:gd name="connsiteX2" fmla="*/ 455 w 204120"/>
                <a:gd name="connsiteY2" fmla="*/ 137457 h 269568"/>
                <a:gd name="connsiteX3" fmla="*/ 139127 w 204120"/>
                <a:gd name="connsiteY3" fmla="*/ 81 h 269568"/>
                <a:gd name="connsiteX4" fmla="*/ 204575 w 204120"/>
                <a:gd name="connsiteY4" fmla="*/ 13041 h 269568"/>
                <a:gd name="connsiteX5" fmla="*/ 193559 w 204120"/>
                <a:gd name="connsiteY5" fmla="*/ 49977 h 269568"/>
                <a:gd name="connsiteX6" fmla="*/ 139127 w 204120"/>
                <a:gd name="connsiteY6" fmla="*/ 37665 h 269568"/>
                <a:gd name="connsiteX7" fmla="*/ 47759 w 204120"/>
                <a:gd name="connsiteY7" fmla="*/ 135513 h 269568"/>
                <a:gd name="connsiteX8" fmla="*/ 137831 w 204120"/>
                <a:gd name="connsiteY8" fmla="*/ 232065 h 269568"/>
                <a:gd name="connsiteX9" fmla="*/ 195503 w 204120"/>
                <a:gd name="connsiteY9" fmla="*/ 219105 h 269568"/>
                <a:gd name="connsiteX10" fmla="*/ 203279 w 204120"/>
                <a:gd name="connsiteY10" fmla="*/ 254097 h 2695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h="269649" w="204575">
                  <a:moveTo>
                    <a:pt x="203279" y="254097"/>
                  </a:moveTo>
                  <a:cubicBezTo>
                    <a:pt x="190967" y="260577"/>
                    <a:pt x="163751" y="269649"/>
                    <a:pt x="129407" y="269649"/>
                  </a:cubicBezTo>
                  <a:cubicBezTo>
                    <a:pt x="50999" y="269649"/>
                    <a:pt x="455" y="216513"/>
                    <a:pt x="455" y="137457"/>
                  </a:cubicBezTo>
                  <a:cubicBezTo>
                    <a:pt x="455" y="57753"/>
                    <a:pt x="54887" y="81"/>
                    <a:pt x="139127" y="81"/>
                  </a:cubicBezTo>
                  <a:cubicBezTo>
                    <a:pt x="166991" y="81"/>
                    <a:pt x="191615" y="7209"/>
                    <a:pt x="204575" y="13041"/>
                  </a:cubicBezTo>
                  <a:lnTo>
                    <a:pt x="193559" y="49977"/>
                  </a:lnTo>
                  <a:cubicBezTo>
                    <a:pt x="182543" y="43497"/>
                    <a:pt x="165047" y="37665"/>
                    <a:pt x="139127" y="37665"/>
                  </a:cubicBezTo>
                  <a:cubicBezTo>
                    <a:pt x="80159" y="37665"/>
                    <a:pt x="47759" y="81081"/>
                    <a:pt x="47759" y="135513"/>
                  </a:cubicBezTo>
                  <a:cubicBezTo>
                    <a:pt x="47759" y="195129"/>
                    <a:pt x="86639" y="232065"/>
                    <a:pt x="137831" y="232065"/>
                  </a:cubicBezTo>
                  <a:cubicBezTo>
                    <a:pt x="164399" y="232065"/>
                    <a:pt x="181895" y="224937"/>
                    <a:pt x="195503" y="219105"/>
                  </a:cubicBezTo>
                  <a:lnTo>
                    <a:pt x="203279" y="254097"/>
                  </a:lnTo>
                  <a:close/>
                </a:path>
              </a:pathLst>
            </a:custGeom>
            <a:solidFill>
              <a:srgbClr val="36B449"/>
            </a:solidFill>
            <a:ln w="4039" cap="flat">
              <a:noFill/>
            </a:ln>
          </xdr:spPr>
          <xdr:txBody>
            <a:bodyPr rtlCol="0" anchor="ctr"/>
            <a:lstStyle/>
            <a:p>
              <a:endParaRPr lang="cs-CZ"/>
            </a:p>
          </xdr:txBody>
        </xdr:sp>
        <xdr:sp macro="" textlink="">
          <xdr:nvSpPr>
            <xdr:cNvPr id="16" name="Volný tvar: obrazec 15"/>
            <xdr:cNvSpPr/>
          </xdr:nvSpPr>
          <xdr:spPr>
            <a:xfrm>
              <a:off x="4406953" y="10658506"/>
              <a:ext cx="153560" cy="338888"/>
            </a:xfrm>
            <a:custGeom>
              <a:avLst/>
              <a:gdLst>
                <a:gd name="connsiteX0" fmla="*/ 86655 w 153576"/>
                <a:gd name="connsiteY0" fmla="*/ 4 h 338904"/>
                <a:gd name="connsiteX1" fmla="*/ 86655 w 153576"/>
                <a:gd name="connsiteY1" fmla="*/ 74524 h 338904"/>
                <a:gd name="connsiteX2" fmla="*/ 154047 w 153576"/>
                <a:gd name="connsiteY2" fmla="*/ 74524 h 338904"/>
                <a:gd name="connsiteX3" fmla="*/ 154047 w 153576"/>
                <a:gd name="connsiteY3" fmla="*/ 110164 h 338904"/>
                <a:gd name="connsiteX4" fmla="*/ 86655 w 153576"/>
                <a:gd name="connsiteY4" fmla="*/ 110164 h 338904"/>
                <a:gd name="connsiteX5" fmla="*/ 86655 w 153576"/>
                <a:gd name="connsiteY5" fmla="*/ 250132 h 338904"/>
                <a:gd name="connsiteX6" fmla="*/ 122295 w 153576"/>
                <a:gd name="connsiteY6" fmla="*/ 300028 h 338904"/>
                <a:gd name="connsiteX7" fmla="*/ 149511 w 153576"/>
                <a:gd name="connsiteY7" fmla="*/ 296788 h 338904"/>
                <a:gd name="connsiteX8" fmla="*/ 151455 w 153576"/>
                <a:gd name="connsiteY8" fmla="*/ 332428 h 338904"/>
                <a:gd name="connsiteX9" fmla="*/ 109983 w 153576"/>
                <a:gd name="connsiteY9" fmla="*/ 338908 h 338904"/>
                <a:gd name="connsiteX10" fmla="*/ 58791 w 153576"/>
                <a:gd name="connsiteY10" fmla="*/ 318820 h 338904"/>
                <a:gd name="connsiteX11" fmla="*/ 40647 w 153576"/>
                <a:gd name="connsiteY11" fmla="*/ 251428 h 338904"/>
                <a:gd name="connsiteX12" fmla="*/ 40647 w 153576"/>
                <a:gd name="connsiteY12" fmla="*/ 110164 h 338904"/>
                <a:gd name="connsiteX13" fmla="*/ 471 w 153576"/>
                <a:gd name="connsiteY13" fmla="*/ 110164 h 338904"/>
                <a:gd name="connsiteX14" fmla="*/ 471 w 153576"/>
                <a:gd name="connsiteY14" fmla="*/ 74524 h 338904"/>
                <a:gd name="connsiteX15" fmla="*/ 40647 w 153576"/>
                <a:gd name="connsiteY15" fmla="*/ 74524 h 338904"/>
                <a:gd name="connsiteX16" fmla="*/ 40647 w 153576"/>
                <a:gd name="connsiteY16" fmla="*/ 12316 h 338904"/>
                <a:gd name="connsiteX17" fmla="*/ 86655 w 153576"/>
                <a:gd name="connsiteY17" fmla="*/ 4 h 33890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</a:cxnLst>
              <a:rect l="l" t="t" r="r" b="b"/>
              <a:pathLst>
                <a:path h="338908" w="154047">
                  <a:moveTo>
                    <a:pt x="86655" y="4"/>
                  </a:moveTo>
                  <a:lnTo>
                    <a:pt x="86655" y="74524"/>
                  </a:lnTo>
                  <a:lnTo>
                    <a:pt x="154047" y="74524"/>
                  </a:lnTo>
                  <a:lnTo>
                    <a:pt x="154047" y="110164"/>
                  </a:lnTo>
                  <a:lnTo>
                    <a:pt x="86655" y="110164"/>
                  </a:lnTo>
                  <a:lnTo>
                    <a:pt x="86655" y="250132"/>
                  </a:lnTo>
                  <a:cubicBezTo>
                    <a:pt x="86655" y="281884"/>
                    <a:pt x="95727" y="300028"/>
                    <a:pt x="122295" y="300028"/>
                  </a:cubicBezTo>
                  <a:cubicBezTo>
                    <a:pt x="134607" y="300028"/>
                    <a:pt x="143679" y="298732"/>
                    <a:pt x="149511" y="296788"/>
                  </a:cubicBezTo>
                  <a:lnTo>
                    <a:pt x="151455" y="332428"/>
                  </a:lnTo>
                  <a:cubicBezTo>
                    <a:pt x="142383" y="335668"/>
                    <a:pt x="128127" y="338908"/>
                    <a:pt x="109983" y="338908"/>
                  </a:cubicBezTo>
                  <a:cubicBezTo>
                    <a:pt x="87951" y="338908"/>
                    <a:pt x="70455" y="331780"/>
                    <a:pt x="58791" y="318820"/>
                  </a:cubicBezTo>
                  <a:cubicBezTo>
                    <a:pt x="45831" y="305212"/>
                    <a:pt x="40647" y="281884"/>
                    <a:pt x="40647" y="251428"/>
                  </a:cubicBezTo>
                  <a:lnTo>
                    <a:pt x="40647" y="110164"/>
                  </a:lnTo>
                  <a:lnTo>
                    <a:pt x="471" y="110164"/>
                  </a:lnTo>
                  <a:lnTo>
                    <a:pt x="471" y="74524"/>
                  </a:lnTo>
                  <a:lnTo>
                    <a:pt x="40647" y="74524"/>
                  </a:lnTo>
                  <a:lnTo>
                    <a:pt x="40647" y="12316"/>
                  </a:lnTo>
                  <a:lnTo>
                    <a:pt x="86655" y="4"/>
                  </a:lnTo>
                  <a:close/>
                </a:path>
              </a:pathLst>
            </a:custGeom>
            <a:solidFill>
              <a:srgbClr val="36B449"/>
            </a:solidFill>
            <a:ln w="4039" cap="flat">
              <a:noFill/>
            </a:ln>
          </xdr:spPr>
          <xdr:txBody>
            <a:bodyPr rtlCol="0" anchor="ctr"/>
            <a:lstStyle/>
            <a:p>
              <a:endParaRPr lang="cs-CZ"/>
            </a:p>
          </xdr:txBody>
        </xdr:sp>
        <xdr:sp macro="" textlink="">
          <xdr:nvSpPr>
            <xdr:cNvPr id="17" name="Volný tvar: obrazec 16"/>
            <xdr:cNvSpPr/>
          </xdr:nvSpPr>
          <xdr:spPr>
            <a:xfrm>
              <a:off x="4609521" y="10631277"/>
              <a:ext cx="294868" cy="360291"/>
            </a:xfrm>
            <a:custGeom>
              <a:avLst/>
              <a:gdLst>
                <a:gd name="connsiteX0" fmla="*/ 483 w 294840"/>
                <a:gd name="connsiteY0" fmla="*/ -2 h 360287"/>
                <a:gd name="connsiteX1" fmla="*/ 81483 w 294840"/>
                <a:gd name="connsiteY1" fmla="*/ -2 h 360287"/>
                <a:gd name="connsiteX2" fmla="*/ 81483 w 294840"/>
                <a:gd name="connsiteY2" fmla="*/ 159406 h 360287"/>
                <a:gd name="connsiteX3" fmla="*/ 82779 w 294840"/>
                <a:gd name="connsiteY3" fmla="*/ 159406 h 360287"/>
                <a:gd name="connsiteX4" fmla="*/ 107403 w 294840"/>
                <a:gd name="connsiteY4" fmla="*/ 119878 h 360287"/>
                <a:gd name="connsiteX5" fmla="*/ 189051 w 294840"/>
                <a:gd name="connsiteY5" fmla="*/ -2 h 360287"/>
                <a:gd name="connsiteX6" fmla="*/ 289491 w 294840"/>
                <a:gd name="connsiteY6" fmla="*/ -2 h 360287"/>
                <a:gd name="connsiteX7" fmla="*/ 170259 w 294840"/>
                <a:gd name="connsiteY7" fmla="*/ 153574 h 360287"/>
                <a:gd name="connsiteX8" fmla="*/ 295323 w 294840"/>
                <a:gd name="connsiteY8" fmla="*/ 360286 h 360287"/>
                <a:gd name="connsiteX9" fmla="*/ 200715 w 294840"/>
                <a:gd name="connsiteY9" fmla="*/ 360286 h 360287"/>
                <a:gd name="connsiteX10" fmla="*/ 111939 w 294840"/>
                <a:gd name="connsiteY10" fmla="*/ 204766 h 360287"/>
                <a:gd name="connsiteX11" fmla="*/ 81483 w 294840"/>
                <a:gd name="connsiteY11" fmla="*/ 242998 h 360287"/>
                <a:gd name="connsiteX12" fmla="*/ 81483 w 294840"/>
                <a:gd name="connsiteY12" fmla="*/ 360286 h 360287"/>
                <a:gd name="connsiteX13" fmla="*/ 483 w 294840"/>
                <a:gd name="connsiteY13" fmla="*/ 360286 h 360287"/>
                <a:gd name="connsiteX14" fmla="*/ 483 w 294840"/>
                <a:gd name="connsiteY14" fmla="*/ -2 h 3602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</a:cxnLst>
              <a:rect l="l" t="t" r="r" b="b"/>
              <a:pathLst>
                <a:path h="360287" w="295323">
                  <a:moveTo>
                    <a:pt x="483" y="-2"/>
                  </a:moveTo>
                  <a:lnTo>
                    <a:pt x="81483" y="-2"/>
                  </a:lnTo>
                  <a:lnTo>
                    <a:pt x="81483" y="159406"/>
                  </a:lnTo>
                  <a:lnTo>
                    <a:pt x="82779" y="159406"/>
                  </a:lnTo>
                  <a:cubicBezTo>
                    <a:pt x="90555" y="145798"/>
                    <a:pt x="99627" y="132838"/>
                    <a:pt x="107403" y="119878"/>
                  </a:cubicBezTo>
                  <a:lnTo>
                    <a:pt x="189051" y="-2"/>
                  </a:lnTo>
                  <a:lnTo>
                    <a:pt x="289491" y="-2"/>
                  </a:lnTo>
                  <a:lnTo>
                    <a:pt x="170259" y="153574"/>
                  </a:lnTo>
                  <a:lnTo>
                    <a:pt x="295323" y="360286"/>
                  </a:lnTo>
                  <a:lnTo>
                    <a:pt x="200715" y="360286"/>
                  </a:lnTo>
                  <a:lnTo>
                    <a:pt x="111939" y="204766"/>
                  </a:lnTo>
                  <a:lnTo>
                    <a:pt x="81483" y="242998"/>
                  </a:lnTo>
                  <a:lnTo>
                    <a:pt x="81483" y="360286"/>
                  </a:lnTo>
                  <a:lnTo>
                    <a:pt x="483" y="360286"/>
                  </a:lnTo>
                  <a:lnTo>
                    <a:pt x="483" y="-2"/>
                  </a:lnTo>
                  <a:close/>
                </a:path>
              </a:pathLst>
            </a:custGeom>
            <a:solidFill>
              <a:srgbClr val="231F20"/>
            </a:solidFill>
            <a:ln w="4039" cap="flat">
              <a:noFill/>
            </a:ln>
          </xdr:spPr>
          <xdr:txBody>
            <a:bodyPr rtlCol="0" anchor="ctr"/>
            <a:lstStyle/>
            <a:p>
              <a:endParaRPr lang="cs-CZ"/>
            </a:p>
          </xdr:txBody>
        </xdr:sp>
        <xdr:sp macro="" textlink="">
          <xdr:nvSpPr>
            <xdr:cNvPr id="18" name="Volný tvar: obrazec 17"/>
            <xdr:cNvSpPr/>
          </xdr:nvSpPr>
          <xdr:spPr>
            <a:xfrm>
              <a:off x="4906839" y="10631277"/>
              <a:ext cx="332441" cy="360291"/>
            </a:xfrm>
            <a:custGeom>
              <a:avLst/>
              <a:gdLst>
                <a:gd name="connsiteX0" fmla="*/ 116557 w 332423"/>
                <a:gd name="connsiteY0" fmla="*/ 360375 h 360287"/>
                <a:gd name="connsiteX1" fmla="*/ 565 w 332423"/>
                <a:gd name="connsiteY1" fmla="*/ 87 h 360287"/>
                <a:gd name="connsiteX2" fmla="*/ 89989 w 332423"/>
                <a:gd name="connsiteY2" fmla="*/ 87 h 360287"/>
                <a:gd name="connsiteX3" fmla="*/ 134053 w 332423"/>
                <a:gd name="connsiteY3" fmla="*/ 152367 h 360287"/>
                <a:gd name="connsiteX4" fmla="*/ 165805 w 332423"/>
                <a:gd name="connsiteY4" fmla="*/ 281319 h 360287"/>
                <a:gd name="connsiteX5" fmla="*/ 167749 w 332423"/>
                <a:gd name="connsiteY5" fmla="*/ 281319 h 360287"/>
                <a:gd name="connsiteX6" fmla="*/ 200149 w 332423"/>
                <a:gd name="connsiteY6" fmla="*/ 154311 h 360287"/>
                <a:gd name="connsiteX7" fmla="*/ 246157 w 332423"/>
                <a:gd name="connsiteY7" fmla="*/ 87 h 360287"/>
                <a:gd name="connsiteX8" fmla="*/ 332989 w 332423"/>
                <a:gd name="connsiteY8" fmla="*/ 87 h 360287"/>
                <a:gd name="connsiteX9" fmla="*/ 211165 w 332423"/>
                <a:gd name="connsiteY9" fmla="*/ 360375 h 360287"/>
                <a:gd name="connsiteX10" fmla="*/ 116557 w 332423"/>
                <a:gd name="connsiteY10" fmla="*/ 360375 h 3602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h="360375" w="332989">
                  <a:moveTo>
                    <a:pt x="116557" y="360375"/>
                  </a:moveTo>
                  <a:lnTo>
                    <a:pt x="565" y="87"/>
                  </a:lnTo>
                  <a:lnTo>
                    <a:pt x="89989" y="87"/>
                  </a:lnTo>
                  <a:lnTo>
                    <a:pt x="134053" y="152367"/>
                  </a:lnTo>
                  <a:cubicBezTo>
                    <a:pt x="146365" y="195135"/>
                    <a:pt x="157381" y="236607"/>
                    <a:pt x="165805" y="281319"/>
                  </a:cubicBezTo>
                  <a:lnTo>
                    <a:pt x="167749" y="281319"/>
                  </a:lnTo>
                  <a:cubicBezTo>
                    <a:pt x="176821" y="237903"/>
                    <a:pt x="187837" y="195135"/>
                    <a:pt x="200149" y="154311"/>
                  </a:cubicBezTo>
                  <a:lnTo>
                    <a:pt x="246157" y="87"/>
                  </a:lnTo>
                  <a:lnTo>
                    <a:pt x="332989" y="87"/>
                  </a:lnTo>
                  <a:lnTo>
                    <a:pt x="211165" y="360375"/>
                  </a:lnTo>
                  <a:lnTo>
                    <a:pt x="116557" y="360375"/>
                  </a:lnTo>
                  <a:close/>
                </a:path>
              </a:pathLst>
            </a:custGeom>
            <a:solidFill>
              <a:srgbClr val="231F20"/>
            </a:solidFill>
            <a:ln w="4039" cap="flat">
              <a:noFill/>
            </a:ln>
          </xdr:spPr>
          <xdr:txBody>
            <a:bodyPr rtlCol="0" anchor="ctr"/>
            <a:lstStyle/>
            <a:p>
              <a:endParaRPr lang="cs-CZ"/>
            </a:p>
          </xdr:txBody>
        </xdr:sp>
      </xdr:grpSp>
      <xdr:sp macro="" textlink="">
        <xdr:nvSpPr>
          <xdr:cNvPr id="4" name="Volný tvar: obrazec 3"/>
          <xdr:cNvSpPr/>
        </xdr:nvSpPr>
        <xdr:spPr>
          <a:xfrm>
            <a:off x="1971416" y="11039584"/>
            <a:ext cx="3146952" cy="10313"/>
          </a:xfrm>
          <a:custGeom>
            <a:avLst/>
            <a:gdLst>
              <a:gd name="connsiteX0" fmla="*/ 1931590 w 3147336"/>
              <a:gd name="connsiteY0" fmla="*/ -226 h 10367"/>
              <a:gd name="connsiteX1" fmla="*/ 3147238 w 3147336"/>
              <a:gd name="connsiteY1" fmla="*/ -226 h 10367"/>
              <a:gd name="connsiteX2" fmla="*/ 3147238 w 3147336"/>
              <a:gd name="connsiteY2" fmla="*/ 10142 h 10367"/>
              <a:gd name="connsiteX3" fmla="*/ 1931590 w 3147336"/>
              <a:gd name="connsiteY3" fmla="*/ 10142 h 10367"/>
              <a:gd name="connsiteX4" fmla="*/ 1931590 w 3147336"/>
              <a:gd name="connsiteY4" fmla="*/ -226 h 10367"/>
              <a:gd name="connsiteX5" fmla="*/ 1174726 w 3147336"/>
              <a:gd name="connsiteY5" fmla="*/ -226 h 10367"/>
              <a:gd name="connsiteX6" fmla="*/ 1635454 w 3147336"/>
              <a:gd name="connsiteY6" fmla="*/ -226 h 10367"/>
              <a:gd name="connsiteX7" fmla="*/ 1635454 w 3147336"/>
              <a:gd name="connsiteY7" fmla="*/ 10142 h 10367"/>
              <a:gd name="connsiteX8" fmla="*/ 1174726 w 3147336"/>
              <a:gd name="connsiteY8" fmla="*/ 10142 h 10367"/>
              <a:gd name="connsiteX9" fmla="*/ 1174726 w 3147336"/>
              <a:gd name="connsiteY9" fmla="*/ -226 h 10367"/>
              <a:gd name="connsiteX10" fmla="*/ -98 w 3147336"/>
              <a:gd name="connsiteY10" fmla="*/ -226 h 10367"/>
              <a:gd name="connsiteX11" fmla="*/ 997174 w 3147336"/>
              <a:gd name="connsiteY11" fmla="*/ -226 h 10367"/>
              <a:gd name="connsiteX12" fmla="*/ 997174 w 3147336"/>
              <a:gd name="connsiteY12" fmla="*/ 10142 h 10367"/>
              <a:gd name="connsiteX13" fmla="*/ -98 w 3147336"/>
              <a:gd name="connsiteY13" fmla="*/ 10142 h 10367"/>
              <a:gd name="connsiteX14" fmla="*/ -98 w 3147336"/>
              <a:gd name="connsiteY14" fmla="*/ -226 h 103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h="10367" w="3147336">
                <a:moveTo>
                  <a:pt x="1931590" y="-226"/>
                </a:moveTo>
                <a:lnTo>
                  <a:pt x="3147238" y="-226"/>
                </a:lnTo>
                <a:lnTo>
                  <a:pt x="3147238" y="10142"/>
                </a:lnTo>
                <a:lnTo>
                  <a:pt x="1931590" y="10142"/>
                </a:lnTo>
                <a:lnTo>
                  <a:pt x="1931590" y="-226"/>
                </a:lnTo>
                <a:close/>
                <a:moveTo>
                  <a:pt x="1174726" y="-226"/>
                </a:moveTo>
                <a:lnTo>
                  <a:pt x="1635454" y="-226"/>
                </a:lnTo>
                <a:lnTo>
                  <a:pt x="1635454" y="10142"/>
                </a:lnTo>
                <a:lnTo>
                  <a:pt x="1174726" y="10142"/>
                </a:lnTo>
                <a:lnTo>
                  <a:pt x="1174726" y="-226"/>
                </a:lnTo>
                <a:close/>
                <a:moveTo>
                  <a:pt x="-98" y="-226"/>
                </a:moveTo>
                <a:lnTo>
                  <a:pt x="997174" y="-226"/>
                </a:lnTo>
                <a:lnTo>
                  <a:pt x="997174" y="10142"/>
                </a:lnTo>
                <a:lnTo>
                  <a:pt x="-98" y="10142"/>
                </a:lnTo>
                <a:lnTo>
                  <a:pt x="-98" y="-226"/>
                </a:lnTo>
                <a:close/>
              </a:path>
            </a:pathLst>
          </a:custGeom>
          <a:solidFill>
            <a:srgbClr val="231F20"/>
          </a:solidFill>
          <a:ln w="4039" cap="flat">
            <a:noFill/>
          </a:ln>
        </xdr:spPr>
        <xdr:txBody>
          <a:bodyPr rtlCol="0" anchor="ctr"/>
          <a:lstStyle/>
          <a:p>
            <a:endParaRPr lang="cs-CZ"/>
          </a:p>
        </xdr:txBody>
      </xdr:sp>
      <xdr:sp macro="" textlink="">
        <xdr:nvSpPr>
          <xdr:cNvPr id="5" name="Volný tvar: obrazec 4"/>
          <xdr:cNvSpPr/>
        </xdr:nvSpPr>
        <xdr:spPr>
          <a:xfrm>
            <a:off x="2611917" y="10630664"/>
            <a:ext cx="361099" cy="361579"/>
          </a:xfrm>
          <a:custGeom>
            <a:avLst/>
            <a:gdLst>
              <a:gd name="connsiteX0" fmla="*/ 361129 w 360950"/>
              <a:gd name="connsiteY0" fmla="*/ 180834 h 361583"/>
              <a:gd name="connsiteX1" fmla="*/ 303457 w 360950"/>
              <a:gd name="connsiteY1" fmla="*/ 180834 h 361583"/>
              <a:gd name="connsiteX2" fmla="*/ 267817 w 360950"/>
              <a:gd name="connsiteY2" fmla="*/ 268314 h 361583"/>
              <a:gd name="connsiteX3" fmla="*/ 180985 w 360950"/>
              <a:gd name="connsiteY3" fmla="*/ 303954 h 361583"/>
              <a:gd name="connsiteX4" fmla="*/ 93505 w 360950"/>
              <a:gd name="connsiteY4" fmla="*/ 268314 h 361583"/>
              <a:gd name="connsiteX5" fmla="*/ 57865 w 360950"/>
              <a:gd name="connsiteY5" fmla="*/ 180834 h 361583"/>
              <a:gd name="connsiteX6" fmla="*/ 93505 w 360950"/>
              <a:gd name="connsiteY6" fmla="*/ 94002 h 361583"/>
              <a:gd name="connsiteX7" fmla="*/ 180985 w 360950"/>
              <a:gd name="connsiteY7" fmla="*/ 58362 h 361583"/>
              <a:gd name="connsiteX8" fmla="*/ 267817 w 360950"/>
              <a:gd name="connsiteY8" fmla="*/ 94002 h 361583"/>
              <a:gd name="connsiteX9" fmla="*/ 303457 w 360950"/>
              <a:gd name="connsiteY9" fmla="*/ 180834 h 361583"/>
              <a:gd name="connsiteX10" fmla="*/ 361129 w 360950"/>
              <a:gd name="connsiteY10" fmla="*/ 180834 h 361583"/>
              <a:gd name="connsiteX11" fmla="*/ 308641 w 360950"/>
              <a:gd name="connsiteY11" fmla="*/ 53178 h 361583"/>
              <a:gd name="connsiteX12" fmla="*/ 180985 w 360950"/>
              <a:gd name="connsiteY12" fmla="*/ 42 h 361583"/>
              <a:gd name="connsiteX13" fmla="*/ 53329 w 360950"/>
              <a:gd name="connsiteY13" fmla="*/ 53178 h 361583"/>
              <a:gd name="connsiteX14" fmla="*/ 193 w 360950"/>
              <a:gd name="connsiteY14" fmla="*/ 180834 h 361583"/>
              <a:gd name="connsiteX15" fmla="*/ 53329 w 360950"/>
              <a:gd name="connsiteY15" fmla="*/ 308490 h 361583"/>
              <a:gd name="connsiteX16" fmla="*/ 180985 w 360950"/>
              <a:gd name="connsiteY16" fmla="*/ 361626 h 361583"/>
              <a:gd name="connsiteX17" fmla="*/ 308641 w 360950"/>
              <a:gd name="connsiteY17" fmla="*/ 308490 h 361583"/>
              <a:gd name="connsiteX18" fmla="*/ 361129 w 360950"/>
              <a:gd name="connsiteY18" fmla="*/ 180834 h 3615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</a:cxnLst>
            <a:rect l="l" t="t" r="r" b="b"/>
            <a:pathLst>
              <a:path h="361626" w="361777">
                <a:moveTo>
                  <a:pt x="361129" y="180834"/>
                </a:moveTo>
                <a:lnTo>
                  <a:pt x="303457" y="180834"/>
                </a:lnTo>
                <a:cubicBezTo>
                  <a:pt x="303457" y="215178"/>
                  <a:pt x="289849" y="245634"/>
                  <a:pt x="267817" y="268314"/>
                </a:cubicBezTo>
                <a:cubicBezTo>
                  <a:pt x="245137" y="290346"/>
                  <a:pt x="214681" y="303954"/>
                  <a:pt x="180985" y="303954"/>
                </a:cubicBezTo>
                <a:cubicBezTo>
                  <a:pt x="146641" y="303954"/>
                  <a:pt x="116185" y="290346"/>
                  <a:pt x="93505" y="268314"/>
                </a:cubicBezTo>
                <a:cubicBezTo>
                  <a:pt x="71473" y="245634"/>
                  <a:pt x="57865" y="215178"/>
                  <a:pt x="57865" y="180834"/>
                </a:cubicBezTo>
                <a:cubicBezTo>
                  <a:pt x="57865" y="147138"/>
                  <a:pt x="71473" y="116682"/>
                  <a:pt x="93505" y="94002"/>
                </a:cubicBezTo>
                <a:cubicBezTo>
                  <a:pt x="116185" y="71970"/>
                  <a:pt x="146641" y="58362"/>
                  <a:pt x="180985" y="58362"/>
                </a:cubicBezTo>
                <a:cubicBezTo>
                  <a:pt x="214681" y="58362"/>
                  <a:pt x="245137" y="71970"/>
                  <a:pt x="267817" y="94002"/>
                </a:cubicBezTo>
                <a:cubicBezTo>
                  <a:pt x="289849" y="116682"/>
                  <a:pt x="303457" y="147138"/>
                  <a:pt x="303457" y="180834"/>
                </a:cubicBezTo>
                <a:lnTo>
                  <a:pt x="361129" y="180834"/>
                </a:lnTo>
                <a:cubicBezTo>
                  <a:pt x="361777" y="130938"/>
                  <a:pt x="341041" y="85578"/>
                  <a:pt x="308641" y="53178"/>
                </a:cubicBezTo>
                <a:cubicBezTo>
                  <a:pt x="276241" y="20778"/>
                  <a:pt x="230881" y="42"/>
                  <a:pt x="180985" y="42"/>
                </a:cubicBezTo>
                <a:cubicBezTo>
                  <a:pt x="131089" y="42"/>
                  <a:pt x="85729" y="20778"/>
                  <a:pt x="53329" y="53178"/>
                </a:cubicBezTo>
                <a:cubicBezTo>
                  <a:pt x="20281" y="85578"/>
                  <a:pt x="193" y="130938"/>
                  <a:pt x="193" y="180834"/>
                </a:cubicBezTo>
                <a:cubicBezTo>
                  <a:pt x="193" y="230730"/>
                  <a:pt x="20281" y="276090"/>
                  <a:pt x="53329" y="308490"/>
                </a:cubicBezTo>
                <a:cubicBezTo>
                  <a:pt x="85729" y="341538"/>
                  <a:pt x="131089" y="361626"/>
                  <a:pt x="180985" y="361626"/>
                </a:cubicBezTo>
                <a:cubicBezTo>
                  <a:pt x="230881" y="361626"/>
                  <a:pt x="276241" y="341538"/>
                  <a:pt x="308641" y="308490"/>
                </a:cubicBezTo>
                <a:cubicBezTo>
                  <a:pt x="341041" y="276090"/>
                  <a:pt x="361777" y="230730"/>
                  <a:pt x="361129" y="180834"/>
                </a:cubicBezTo>
                <a:close/>
              </a:path>
            </a:pathLst>
          </a:custGeom>
          <a:solidFill>
            <a:srgbClr val="231F20"/>
          </a:solidFill>
          <a:ln w="4039" cap="flat">
            <a:noFill/>
          </a:ln>
        </xdr:spPr>
        <xdr:txBody>
          <a:bodyPr rtlCol="0" anchor="ctr"/>
          <a:lstStyle/>
          <a:p>
            <a:endParaRPr lang="cs-CZ"/>
          </a:p>
        </xdr:txBody>
      </xdr:sp>
      <xdr:sp macro="" textlink="">
        <xdr:nvSpPr>
          <xdr:cNvPr id="6" name="Volný tvar: obrazec 5"/>
          <xdr:cNvSpPr/>
        </xdr:nvSpPr>
        <xdr:spPr>
          <a:xfrm>
            <a:off x="2588225" y="10806235"/>
            <a:ext cx="409300" cy="10313"/>
          </a:xfrm>
          <a:custGeom>
            <a:avLst/>
            <a:gdLst>
              <a:gd name="connsiteX0" fmla="*/ -52 w 409536"/>
              <a:gd name="connsiteY0" fmla="*/ -211 h 10368"/>
              <a:gd name="connsiteX1" fmla="*/ 409484 w 409536"/>
              <a:gd name="connsiteY1" fmla="*/ -211 h 10368"/>
              <a:gd name="connsiteX2" fmla="*/ 409484 w 409536"/>
              <a:gd name="connsiteY2" fmla="*/ 10157 h 10368"/>
              <a:gd name="connsiteX3" fmla="*/ -52 w 409536"/>
              <a:gd name="connsiteY3" fmla="*/ 10157 h 1036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h="10368" w="409536">
                <a:moveTo>
                  <a:pt x="-52" y="-211"/>
                </a:moveTo>
                <a:lnTo>
                  <a:pt x="409484" y="-211"/>
                </a:lnTo>
                <a:lnTo>
                  <a:pt x="409484" y="10157"/>
                </a:lnTo>
                <a:lnTo>
                  <a:pt x="-52" y="10157"/>
                </a:lnTo>
                <a:close/>
              </a:path>
            </a:pathLst>
          </a:custGeom>
          <a:solidFill>
            <a:srgbClr val="231F20"/>
          </a:solidFill>
          <a:ln w="4039" cap="flat">
            <a:noFill/>
          </a:ln>
        </xdr:spPr>
        <xdr:txBody>
          <a:bodyPr rtlCol="0" anchor="ctr"/>
          <a:lstStyle/>
          <a:p>
            <a:endParaRPr lang="cs-CZ"/>
          </a:p>
        </xdr:txBody>
      </xdr:sp>
      <xdr:sp macro="" textlink="">
        <xdr:nvSpPr>
          <xdr:cNvPr id="7" name="Volný tvar: obrazec 6"/>
          <xdr:cNvSpPr/>
        </xdr:nvSpPr>
        <xdr:spPr>
          <a:xfrm>
            <a:off x="2787565" y="10606683"/>
            <a:ext cx="10621" cy="409541"/>
          </a:xfrm>
          <a:custGeom>
            <a:avLst/>
            <a:gdLst>
              <a:gd name="connsiteX0" fmla="*/ -52 w 10368"/>
              <a:gd name="connsiteY0" fmla="*/ -211 h 409536"/>
              <a:gd name="connsiteX1" fmla="*/ 10316 w 10368"/>
              <a:gd name="connsiteY1" fmla="*/ -211 h 409536"/>
              <a:gd name="connsiteX2" fmla="*/ 10316 w 10368"/>
              <a:gd name="connsiteY2" fmla="*/ 409325 h 409536"/>
              <a:gd name="connsiteX3" fmla="*/ -52 w 10368"/>
              <a:gd name="connsiteY3" fmla="*/ 409325 h 4095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h="409536" w="10368">
                <a:moveTo>
                  <a:pt x="-52" y="-211"/>
                </a:moveTo>
                <a:lnTo>
                  <a:pt x="10316" y="-211"/>
                </a:lnTo>
                <a:lnTo>
                  <a:pt x="10316" y="409325"/>
                </a:lnTo>
                <a:lnTo>
                  <a:pt x="-52" y="409325"/>
                </a:lnTo>
                <a:close/>
              </a:path>
            </a:pathLst>
          </a:custGeom>
          <a:solidFill>
            <a:srgbClr val="231F20"/>
          </a:solidFill>
          <a:ln w="4039" cap="flat">
            <a:noFill/>
          </a:ln>
        </xdr:spPr>
        <xdr:txBody>
          <a:bodyPr rtlCol="0" anchor="ctr"/>
          <a:lstStyle/>
          <a:p>
            <a:endParaRPr lang="cs-CZ"/>
          </a:p>
        </xdr:txBody>
      </xdr:sp>
    </xdr:grpSp>
    <xdr:clientData/>
  </xdr:twoCellAnchor>
  <xdr:twoCellAnchor editAs="oneCell">
    <xdr:from>
      <xdr:col>0</xdr:col>
      <xdr:colOff>95250</xdr:colOff>
      <xdr:row>0</xdr:row>
      <xdr:rowOff>66675</xdr:rowOff>
    </xdr:from>
    <xdr:to>
      <xdr:col>12</xdr:col>
      <xdr:colOff>523875</xdr:colOff>
      <xdr:row>13</xdr:row>
      <xdr:rowOff>28575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675"/>
          <a:ext cx="8172450" cy="1914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3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81</xdr:row>
      <xdr:rowOff>0</xdr:rowOff>
    </xdr:from>
    <xdr:to>
      <xdr:col>41</xdr:col>
      <xdr:colOff>180975</xdr:colOff>
      <xdr:row>81</xdr:row>
      <xdr:rowOff>238125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3011150"/>
          <a:ext cx="1647825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68275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113</xdr:row>
      <xdr:rowOff>0</xdr:rowOff>
    </xdr:from>
    <xdr:to>
      <xdr:col>9</xdr:col>
      <xdr:colOff>1219200</xdr:colOff>
      <xdr:row>113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9230975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68275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106</xdr:row>
      <xdr:rowOff>0</xdr:rowOff>
    </xdr:from>
    <xdr:to>
      <xdr:col>9</xdr:col>
      <xdr:colOff>1219200</xdr:colOff>
      <xdr:row>106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56410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68275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107</xdr:row>
      <xdr:rowOff>0</xdr:rowOff>
    </xdr:from>
    <xdr:to>
      <xdr:col>9</xdr:col>
      <xdr:colOff>1219200</xdr:colOff>
      <xdr:row>107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8117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2B98B-337B-4418-9BA9-05BD2E62176E}">
  <dimension ref="A11:M78"/>
  <sheetViews>
    <sheetView tabSelected="1" workbookViewId="0" topLeftCell="A1">
      <selection activeCell="A11" sqref="A11:M40"/>
    </sheetView>
  </sheetViews>
  <sheetFormatPr defaultColWidth="9.28125" defaultRowHeight="12"/>
  <cols>
    <col min="1" max="1" width="14.00390625" style="0" customWidth="1"/>
  </cols>
  <sheetData>
    <row r="11" spans="1:13" ht="11.25" customHeight="1">
      <c r="A11" s="181" t="s">
        <v>838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ht="11.25" customHeight="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</row>
    <row r="13" spans="1:13" ht="11.25" customHeight="1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</row>
    <row r="14" spans="1:13" ht="11.25" customHeight="1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 ht="11.25" customHeight="1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</row>
    <row r="16" spans="1:13" ht="11.25" customHeight="1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</row>
    <row r="17" spans="1:13" ht="11.25" customHeight="1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</row>
    <row r="18" spans="1:13" ht="11.25" customHeight="1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</row>
    <row r="19" spans="1:13" ht="11.25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</row>
    <row r="20" spans="1:13" ht="11.25" customHeight="1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</row>
    <row r="21" spans="1:13" ht="11.25" customHeight="1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</row>
    <row r="22" spans="1:13" ht="11.25" customHeight="1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</row>
    <row r="23" spans="1:13" ht="11.25" customHeight="1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</row>
    <row r="24" spans="1:13" ht="11.25" customHeight="1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</row>
    <row r="25" spans="1:13" ht="11.25" customHeight="1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</row>
    <row r="26" spans="1:13" ht="11.25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</row>
    <row r="27" spans="1:13" ht="11.25" customHeight="1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</row>
    <row r="28" spans="1:13" ht="11.25" customHeigh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</row>
    <row r="29" spans="1:13" ht="11.25" customHeight="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</row>
    <row r="30" spans="1:13" ht="11.25" customHeight="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</row>
    <row r="31" spans="1:13" ht="11.25" customHeight="1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</row>
    <row r="32" spans="1:13" ht="11.25" customHeight="1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</row>
    <row r="33" spans="1:13" ht="11.25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</row>
    <row r="34" spans="1:13" ht="11.25" customHeight="1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</row>
    <row r="35" spans="1:13" ht="11.25" customHeight="1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</row>
    <row r="36" spans="1:13" ht="11.25" customHeight="1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</row>
    <row r="37" spans="1:13" ht="11.25" customHeigh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</row>
    <row r="38" spans="1:13" ht="11.25" customHeigh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</row>
    <row r="39" spans="1:13" ht="11.25" customHeight="1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</row>
    <row r="40" spans="1:13" ht="11.25" customHeight="1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</row>
    <row r="41" spans="1:13" ht="11.25" customHeight="1">
      <c r="A41" s="183" t="s">
        <v>839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</row>
    <row r="42" spans="1:13" ht="11.25" customHeight="1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</row>
    <row r="43" spans="1:13" ht="11.25" customHeigh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1.25" customHeight="1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</row>
    <row r="45" spans="1:13" ht="11.25" customHeight="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</row>
    <row r="46" spans="1:13" ht="11.25" customHeight="1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1:13" ht="11.25" customHeight="1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  <row r="48" spans="1:13" ht="11.2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</row>
    <row r="49" spans="1:13" ht="11.25" customHeight="1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ht="11.25" customHeight="1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</row>
    <row r="51" spans="1:13" ht="11.25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ht="11.25" customHeight="1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</row>
    <row r="53" spans="1:13" ht="11.25" customHeight="1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 ht="11.25" customHeigh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11.25" customHeight="1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1.25" customHeight="1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11.25" customHeight="1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ht="11.25" customHeight="1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ht="11.25" customHeight="1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ht="11.25" customHeight="1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ht="11.25" customHeight="1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  <row r="62" spans="1:13" ht="11.25" customHeight="1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</row>
    <row r="63" spans="1:13" ht="11.25" customHeight="1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</row>
    <row r="64" spans="1:13" ht="11.25" customHeight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</row>
    <row r="65" spans="1:13" ht="11.25" customHeight="1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</row>
    <row r="66" spans="1:13" ht="11.25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</row>
    <row r="67" spans="1:13" ht="11.25" customHeight="1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</row>
    <row r="68" spans="1:13" ht="11.25" customHeight="1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</row>
    <row r="69" spans="1:13" ht="11.25" customHeight="1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</row>
    <row r="70" spans="1:13" ht="11.25" customHeight="1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</row>
    <row r="71" spans="1:13" ht="11.25" customHeight="1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</row>
    <row r="72" spans="1:13" ht="11.25" customHeight="1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</row>
    <row r="73" spans="1:13" ht="11.25" customHeight="1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</row>
    <row r="74" spans="1:13" ht="11.25" customHeight="1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</row>
    <row r="75" spans="1:13" ht="11.25" customHeight="1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</row>
    <row r="76" spans="1:13" ht="11.25" customHeight="1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</row>
    <row r="77" spans="1:13" ht="11.25" customHeight="1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</row>
    <row r="78" spans="1:13" ht="11.25" customHeight="1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</row>
  </sheetData>
  <sheetProtection algorithmName="SHA-512" hashValue="PkCQ7LpR/NRvjzucaR0UE4Bhb+P5isJPnllgBMXTeOgt8Gz0ypehxiQziUvDFWJwK8cg1cpzKvnaTnK0aii2Gw==" saltValue="yfq57RT/FCzP5LkIolUzUg==" spinCount="100000" sheet="1" objects="1" scenarios="1"/>
  <mergeCells count="3">
    <mergeCell ref="A11:M40"/>
    <mergeCell ref="A41:M74"/>
    <mergeCell ref="A75:M7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15" t="s">
        <v>14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R5" s="18"/>
      <c r="BE5" s="212" t="s">
        <v>15</v>
      </c>
      <c r="BS5" s="15" t="s">
        <v>6</v>
      </c>
    </row>
    <row r="6" spans="2:71" ht="36.95" customHeight="1">
      <c r="B6" s="18"/>
      <c r="D6" s="24" t="s">
        <v>16</v>
      </c>
      <c r="K6" s="216" t="s">
        <v>17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R6" s="18"/>
      <c r="BE6" s="213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213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213"/>
      <c r="BS8" s="15" t="s">
        <v>6</v>
      </c>
    </row>
    <row r="9" spans="2:71" ht="14.45" customHeight="1">
      <c r="B9" s="18"/>
      <c r="AR9" s="18"/>
      <c r="BE9" s="213"/>
      <c r="BS9" s="15" t="s">
        <v>6</v>
      </c>
    </row>
    <row r="10" spans="2:71" ht="12" customHeight="1">
      <c r="B10" s="18"/>
      <c r="D10" s="25" t="s">
        <v>24</v>
      </c>
      <c r="AK10" s="25" t="s">
        <v>25</v>
      </c>
      <c r="AN10" s="23" t="s">
        <v>26</v>
      </c>
      <c r="AR10" s="18"/>
      <c r="BE10" s="213"/>
      <c r="BS10" s="15" t="s">
        <v>6</v>
      </c>
    </row>
    <row r="11" spans="2:71" ht="18.4" customHeight="1">
      <c r="B11" s="18"/>
      <c r="E11" s="23" t="s">
        <v>27</v>
      </c>
      <c r="AK11" s="25" t="s">
        <v>28</v>
      </c>
      <c r="AN11" s="23" t="s">
        <v>29</v>
      </c>
      <c r="AR11" s="18"/>
      <c r="BE11" s="213"/>
      <c r="BS11" s="15" t="s">
        <v>6</v>
      </c>
    </row>
    <row r="12" spans="2:71" ht="6.95" customHeight="1">
      <c r="B12" s="18"/>
      <c r="AR12" s="18"/>
      <c r="BE12" s="213"/>
      <c r="BS12" s="15" t="s">
        <v>6</v>
      </c>
    </row>
    <row r="13" spans="2:71" ht="12" customHeight="1">
      <c r="B13" s="18"/>
      <c r="D13" s="25" t="s">
        <v>30</v>
      </c>
      <c r="AK13" s="25" t="s">
        <v>25</v>
      </c>
      <c r="AN13" s="27" t="s">
        <v>31</v>
      </c>
      <c r="AR13" s="18"/>
      <c r="BE13" s="213"/>
      <c r="BS13" s="15" t="s">
        <v>6</v>
      </c>
    </row>
    <row r="14" spans="2:71" ht="12.75">
      <c r="B14" s="18"/>
      <c r="E14" s="217" t="s">
        <v>31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5" t="s">
        <v>28</v>
      </c>
      <c r="AN14" s="27" t="s">
        <v>31</v>
      </c>
      <c r="AR14" s="18"/>
      <c r="BE14" s="213"/>
      <c r="BS14" s="15" t="s">
        <v>6</v>
      </c>
    </row>
    <row r="15" spans="2:71" ht="6.95" customHeight="1">
      <c r="B15" s="18"/>
      <c r="AR15" s="18"/>
      <c r="BE15" s="213"/>
      <c r="BS15" s="15" t="s">
        <v>4</v>
      </c>
    </row>
    <row r="16" spans="2:71" ht="12" customHeight="1">
      <c r="B16" s="18"/>
      <c r="D16" s="25" t="s">
        <v>32</v>
      </c>
      <c r="AK16" s="25" t="s">
        <v>25</v>
      </c>
      <c r="AN16" s="23" t="s">
        <v>33</v>
      </c>
      <c r="AR16" s="18"/>
      <c r="BE16" s="213"/>
      <c r="BS16" s="15" t="s">
        <v>4</v>
      </c>
    </row>
    <row r="17" spans="2:71" ht="18.4" customHeight="1">
      <c r="B17" s="18"/>
      <c r="E17" s="23" t="s">
        <v>34</v>
      </c>
      <c r="AK17" s="25" t="s">
        <v>28</v>
      </c>
      <c r="AN17" s="23" t="s">
        <v>35</v>
      </c>
      <c r="AR17" s="18"/>
      <c r="BE17" s="213"/>
      <c r="BS17" s="15" t="s">
        <v>36</v>
      </c>
    </row>
    <row r="18" spans="2:71" ht="6.95" customHeight="1">
      <c r="B18" s="18"/>
      <c r="AR18" s="18"/>
      <c r="BE18" s="213"/>
      <c r="BS18" s="15" t="s">
        <v>6</v>
      </c>
    </row>
    <row r="19" spans="2:71" ht="12" customHeight="1">
      <c r="B19" s="18"/>
      <c r="D19" s="25" t="s">
        <v>37</v>
      </c>
      <c r="AK19" s="25" t="s">
        <v>25</v>
      </c>
      <c r="AN19" s="23" t="s">
        <v>33</v>
      </c>
      <c r="AR19" s="18"/>
      <c r="BE19" s="213"/>
      <c r="BS19" s="15" t="s">
        <v>6</v>
      </c>
    </row>
    <row r="20" spans="2:71" ht="18.4" customHeight="1">
      <c r="B20" s="18"/>
      <c r="E20" s="23" t="s">
        <v>34</v>
      </c>
      <c r="AK20" s="25" t="s">
        <v>28</v>
      </c>
      <c r="AN20" s="23" t="s">
        <v>35</v>
      </c>
      <c r="AR20" s="18"/>
      <c r="BE20" s="213"/>
      <c r="BS20" s="15" t="s">
        <v>4</v>
      </c>
    </row>
    <row r="21" spans="2:57" ht="6.95" customHeight="1">
      <c r="B21" s="18"/>
      <c r="AR21" s="18"/>
      <c r="BE21" s="213"/>
    </row>
    <row r="22" spans="2:57" ht="12" customHeight="1">
      <c r="B22" s="18"/>
      <c r="D22" s="25" t="s">
        <v>38</v>
      </c>
      <c r="AR22" s="18"/>
      <c r="BE22" s="213"/>
    </row>
    <row r="23" spans="2:57" ht="16.5" customHeight="1">
      <c r="B23" s="18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18"/>
      <c r="BE23" s="213"/>
    </row>
    <row r="24" spans="2:57" ht="6.95" customHeight="1">
      <c r="B24" s="18"/>
      <c r="AR24" s="18"/>
      <c r="BE24" s="213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13"/>
    </row>
    <row r="26" spans="2:57" s="1" customFormat="1" ht="25.9" customHeight="1">
      <c r="B26" s="30"/>
      <c r="D26" s="31" t="s">
        <v>39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0">
        <f>ROUND(AG94,2)</f>
        <v>0</v>
      </c>
      <c r="AL26" s="221"/>
      <c r="AM26" s="221"/>
      <c r="AN26" s="221"/>
      <c r="AO26" s="221"/>
      <c r="AR26" s="30"/>
      <c r="BE26" s="213"/>
    </row>
    <row r="27" spans="2:57" s="1" customFormat="1" ht="6.95" customHeight="1">
      <c r="B27" s="30"/>
      <c r="AR27" s="30"/>
      <c r="BE27" s="213"/>
    </row>
    <row r="28" spans="2:57" s="1" customFormat="1" ht="12.75">
      <c r="B28" s="30"/>
      <c r="L28" s="222" t="s">
        <v>40</v>
      </c>
      <c r="M28" s="222"/>
      <c r="N28" s="222"/>
      <c r="O28" s="222"/>
      <c r="P28" s="222"/>
      <c r="W28" s="222" t="s">
        <v>41</v>
      </c>
      <c r="X28" s="222"/>
      <c r="Y28" s="222"/>
      <c r="Z28" s="222"/>
      <c r="AA28" s="222"/>
      <c r="AB28" s="222"/>
      <c r="AC28" s="222"/>
      <c r="AD28" s="222"/>
      <c r="AE28" s="222"/>
      <c r="AK28" s="222" t="s">
        <v>42</v>
      </c>
      <c r="AL28" s="222"/>
      <c r="AM28" s="222"/>
      <c r="AN28" s="222"/>
      <c r="AO28" s="222"/>
      <c r="AR28" s="30"/>
      <c r="BE28" s="213"/>
    </row>
    <row r="29" spans="2:57" s="2" customFormat="1" ht="14.45" customHeight="1">
      <c r="B29" s="34"/>
      <c r="D29" s="25" t="s">
        <v>43</v>
      </c>
      <c r="F29" s="25" t="s">
        <v>44</v>
      </c>
      <c r="L29" s="207">
        <v>0.21</v>
      </c>
      <c r="M29" s="206"/>
      <c r="N29" s="206"/>
      <c r="O29" s="206"/>
      <c r="P29" s="206"/>
      <c r="W29" s="205">
        <f>ROUND(AZ94,2)</f>
        <v>0</v>
      </c>
      <c r="X29" s="206"/>
      <c r="Y29" s="206"/>
      <c r="Z29" s="206"/>
      <c r="AA29" s="206"/>
      <c r="AB29" s="206"/>
      <c r="AC29" s="206"/>
      <c r="AD29" s="206"/>
      <c r="AE29" s="206"/>
      <c r="AK29" s="205">
        <f>ROUND(AV94,2)</f>
        <v>0</v>
      </c>
      <c r="AL29" s="206"/>
      <c r="AM29" s="206"/>
      <c r="AN29" s="206"/>
      <c r="AO29" s="206"/>
      <c r="AR29" s="34"/>
      <c r="BE29" s="214"/>
    </row>
    <row r="30" spans="2:57" s="2" customFormat="1" ht="14.45" customHeight="1">
      <c r="B30" s="34"/>
      <c r="F30" s="25" t="s">
        <v>45</v>
      </c>
      <c r="L30" s="207">
        <v>0.15</v>
      </c>
      <c r="M30" s="206"/>
      <c r="N30" s="206"/>
      <c r="O30" s="206"/>
      <c r="P30" s="206"/>
      <c r="W30" s="205">
        <f>ROUND(BA94,2)</f>
        <v>0</v>
      </c>
      <c r="X30" s="206"/>
      <c r="Y30" s="206"/>
      <c r="Z30" s="206"/>
      <c r="AA30" s="206"/>
      <c r="AB30" s="206"/>
      <c r="AC30" s="206"/>
      <c r="AD30" s="206"/>
      <c r="AE30" s="206"/>
      <c r="AK30" s="205">
        <f>ROUND(AW94,2)</f>
        <v>0</v>
      </c>
      <c r="AL30" s="206"/>
      <c r="AM30" s="206"/>
      <c r="AN30" s="206"/>
      <c r="AO30" s="206"/>
      <c r="AR30" s="34"/>
      <c r="BE30" s="214"/>
    </row>
    <row r="31" spans="2:57" s="2" customFormat="1" ht="14.45" customHeight="1" hidden="1">
      <c r="B31" s="34"/>
      <c r="F31" s="25" t="s">
        <v>46</v>
      </c>
      <c r="L31" s="207">
        <v>0.21</v>
      </c>
      <c r="M31" s="206"/>
      <c r="N31" s="206"/>
      <c r="O31" s="206"/>
      <c r="P31" s="206"/>
      <c r="W31" s="205">
        <f>ROUND(BB94,2)</f>
        <v>0</v>
      </c>
      <c r="X31" s="206"/>
      <c r="Y31" s="206"/>
      <c r="Z31" s="206"/>
      <c r="AA31" s="206"/>
      <c r="AB31" s="206"/>
      <c r="AC31" s="206"/>
      <c r="AD31" s="206"/>
      <c r="AE31" s="206"/>
      <c r="AK31" s="205">
        <v>0</v>
      </c>
      <c r="AL31" s="206"/>
      <c r="AM31" s="206"/>
      <c r="AN31" s="206"/>
      <c r="AO31" s="206"/>
      <c r="AR31" s="34"/>
      <c r="BE31" s="214"/>
    </row>
    <row r="32" spans="2:57" s="2" customFormat="1" ht="14.45" customHeight="1" hidden="1">
      <c r="B32" s="34"/>
      <c r="F32" s="25" t="s">
        <v>47</v>
      </c>
      <c r="L32" s="207">
        <v>0.15</v>
      </c>
      <c r="M32" s="206"/>
      <c r="N32" s="206"/>
      <c r="O32" s="206"/>
      <c r="P32" s="206"/>
      <c r="W32" s="205">
        <f>ROUND(BC94,2)</f>
        <v>0</v>
      </c>
      <c r="X32" s="206"/>
      <c r="Y32" s="206"/>
      <c r="Z32" s="206"/>
      <c r="AA32" s="206"/>
      <c r="AB32" s="206"/>
      <c r="AC32" s="206"/>
      <c r="AD32" s="206"/>
      <c r="AE32" s="206"/>
      <c r="AK32" s="205">
        <v>0</v>
      </c>
      <c r="AL32" s="206"/>
      <c r="AM32" s="206"/>
      <c r="AN32" s="206"/>
      <c r="AO32" s="206"/>
      <c r="AR32" s="34"/>
      <c r="BE32" s="214"/>
    </row>
    <row r="33" spans="2:57" s="2" customFormat="1" ht="14.45" customHeight="1" hidden="1">
      <c r="B33" s="34"/>
      <c r="F33" s="25" t="s">
        <v>48</v>
      </c>
      <c r="L33" s="207">
        <v>0</v>
      </c>
      <c r="M33" s="206"/>
      <c r="N33" s="206"/>
      <c r="O33" s="206"/>
      <c r="P33" s="206"/>
      <c r="W33" s="205">
        <f>ROUND(BD94,2)</f>
        <v>0</v>
      </c>
      <c r="X33" s="206"/>
      <c r="Y33" s="206"/>
      <c r="Z33" s="206"/>
      <c r="AA33" s="206"/>
      <c r="AB33" s="206"/>
      <c r="AC33" s="206"/>
      <c r="AD33" s="206"/>
      <c r="AE33" s="206"/>
      <c r="AK33" s="205">
        <v>0</v>
      </c>
      <c r="AL33" s="206"/>
      <c r="AM33" s="206"/>
      <c r="AN33" s="206"/>
      <c r="AO33" s="206"/>
      <c r="AR33" s="34"/>
      <c r="BE33" s="214"/>
    </row>
    <row r="34" spans="2:57" s="1" customFormat="1" ht="6.95" customHeight="1">
      <c r="B34" s="30"/>
      <c r="AR34" s="30"/>
      <c r="BE34" s="213"/>
    </row>
    <row r="35" spans="2:44" s="1" customFormat="1" ht="25.9" customHeight="1">
      <c r="B35" s="30"/>
      <c r="C35" s="35"/>
      <c r="D35" s="36" t="s">
        <v>49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50</v>
      </c>
      <c r="U35" s="37"/>
      <c r="V35" s="37"/>
      <c r="W35" s="37"/>
      <c r="X35" s="208" t="s">
        <v>51</v>
      </c>
      <c r="Y35" s="209"/>
      <c r="Z35" s="209"/>
      <c r="AA35" s="209"/>
      <c r="AB35" s="209"/>
      <c r="AC35" s="37"/>
      <c r="AD35" s="37"/>
      <c r="AE35" s="37"/>
      <c r="AF35" s="37"/>
      <c r="AG35" s="37"/>
      <c r="AH35" s="37"/>
      <c r="AI35" s="37"/>
      <c r="AJ35" s="37"/>
      <c r="AK35" s="210">
        <f>SUM(AK26:AK33)</f>
        <v>0</v>
      </c>
      <c r="AL35" s="209"/>
      <c r="AM35" s="209"/>
      <c r="AN35" s="209"/>
      <c r="AO35" s="211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52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53</v>
      </c>
      <c r="AI49" s="40"/>
      <c r="AJ49" s="40"/>
      <c r="AK49" s="40"/>
      <c r="AL49" s="40"/>
      <c r="AM49" s="40"/>
      <c r="AN49" s="40"/>
      <c r="AO49" s="40"/>
      <c r="AR49" s="3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2.75">
      <c r="B60" s="30"/>
      <c r="D60" s="41" t="s">
        <v>54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55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54</v>
      </c>
      <c r="AI60" s="32"/>
      <c r="AJ60" s="32"/>
      <c r="AK60" s="32"/>
      <c r="AL60" s="32"/>
      <c r="AM60" s="41" t="s">
        <v>55</v>
      </c>
      <c r="AN60" s="32"/>
      <c r="AO60" s="32"/>
      <c r="AR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2.75">
      <c r="B64" s="30"/>
      <c r="D64" s="39" t="s">
        <v>56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57</v>
      </c>
      <c r="AI64" s="40"/>
      <c r="AJ64" s="40"/>
      <c r="AK64" s="40"/>
      <c r="AL64" s="40"/>
      <c r="AM64" s="40"/>
      <c r="AN64" s="40"/>
      <c r="AO64" s="40"/>
      <c r="AR64" s="30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2.75">
      <c r="B75" s="30"/>
      <c r="D75" s="41" t="s">
        <v>54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55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54</v>
      </c>
      <c r="AI75" s="32"/>
      <c r="AJ75" s="32"/>
      <c r="AK75" s="32"/>
      <c r="AL75" s="32"/>
      <c r="AM75" s="41" t="s">
        <v>55</v>
      </c>
      <c r="AN75" s="32"/>
      <c r="AO75" s="32"/>
      <c r="AR75" s="30"/>
    </row>
    <row r="76" spans="2:44" s="1" customFormat="1" ht="12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58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P282020</v>
      </c>
      <c r="AR84" s="46"/>
    </row>
    <row r="85" spans="2:44" s="4" customFormat="1" ht="36.95" customHeight="1">
      <c r="B85" s="47"/>
      <c r="C85" s="48" t="s">
        <v>16</v>
      </c>
      <c r="L85" s="196" t="str">
        <f>K6</f>
        <v>Karlovy Vary, cyklotrasa B4 a křižovatka ul Západní a Šumavská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>Karlovy Vary, Tuhnice</v>
      </c>
      <c r="AI87" s="25" t="s">
        <v>22</v>
      </c>
      <c r="AM87" s="198" t="str">
        <f>IF(AN8="","",AN8)</f>
        <v>23. 1. 2023</v>
      </c>
      <c r="AN87" s="198"/>
      <c r="AR87" s="30"/>
    </row>
    <row r="88" spans="2:44" s="1" customFormat="1" ht="6.95" customHeight="1">
      <c r="B88" s="30"/>
      <c r="AR88" s="30"/>
    </row>
    <row r="89" spans="2:56" s="1" customFormat="1" ht="15.2" customHeight="1">
      <c r="B89" s="30"/>
      <c r="C89" s="25" t="s">
        <v>24</v>
      </c>
      <c r="L89" s="3" t="str">
        <f>IF(E11="","",E11)</f>
        <v>Statutární město Karlovy Vary</v>
      </c>
      <c r="AI89" s="25" t="s">
        <v>32</v>
      </c>
      <c r="AM89" s="199" t="str">
        <f>IF(E17="","",E17)</f>
        <v>GEOprojectKV s.r.o.</v>
      </c>
      <c r="AN89" s="200"/>
      <c r="AO89" s="200"/>
      <c r="AP89" s="200"/>
      <c r="AR89" s="30"/>
      <c r="AS89" s="201" t="s">
        <v>59</v>
      </c>
      <c r="AT89" s="202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5" t="s">
        <v>30</v>
      </c>
      <c r="L90" s="3" t="str">
        <f>IF(E14="Vyplň údaj","",E14)</f>
        <v/>
      </c>
      <c r="AI90" s="25" t="s">
        <v>37</v>
      </c>
      <c r="AM90" s="199" t="str">
        <f>IF(E20="","",E20)</f>
        <v>GEOprojectKV s.r.o.</v>
      </c>
      <c r="AN90" s="200"/>
      <c r="AO90" s="200"/>
      <c r="AP90" s="200"/>
      <c r="AR90" s="30"/>
      <c r="AS90" s="203"/>
      <c r="AT90" s="204"/>
      <c r="BD90" s="54"/>
    </row>
    <row r="91" spans="2:56" s="1" customFormat="1" ht="10.9" customHeight="1">
      <c r="B91" s="30"/>
      <c r="AR91" s="30"/>
      <c r="AS91" s="203"/>
      <c r="AT91" s="204"/>
      <c r="BD91" s="54"/>
    </row>
    <row r="92" spans="2:56" s="1" customFormat="1" ht="29.25" customHeight="1">
      <c r="B92" s="30"/>
      <c r="C92" s="189" t="s">
        <v>60</v>
      </c>
      <c r="D92" s="190"/>
      <c r="E92" s="190"/>
      <c r="F92" s="190"/>
      <c r="G92" s="190"/>
      <c r="H92" s="55"/>
      <c r="I92" s="191" t="s">
        <v>61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2" t="s">
        <v>62</v>
      </c>
      <c r="AH92" s="190"/>
      <c r="AI92" s="190"/>
      <c r="AJ92" s="190"/>
      <c r="AK92" s="190"/>
      <c r="AL92" s="190"/>
      <c r="AM92" s="190"/>
      <c r="AN92" s="191" t="s">
        <v>63</v>
      </c>
      <c r="AO92" s="190"/>
      <c r="AP92" s="193"/>
      <c r="AQ92" s="56" t="s">
        <v>64</v>
      </c>
      <c r="AR92" s="30"/>
      <c r="AS92" s="57" t="s">
        <v>65</v>
      </c>
      <c r="AT92" s="58" t="s">
        <v>66</v>
      </c>
      <c r="AU92" s="58" t="s">
        <v>67</v>
      </c>
      <c r="AV92" s="58" t="s">
        <v>68</v>
      </c>
      <c r="AW92" s="58" t="s">
        <v>69</v>
      </c>
      <c r="AX92" s="58" t="s">
        <v>70</v>
      </c>
      <c r="AY92" s="58" t="s">
        <v>71</v>
      </c>
      <c r="AZ92" s="58" t="s">
        <v>72</v>
      </c>
      <c r="BA92" s="58" t="s">
        <v>73</v>
      </c>
      <c r="BB92" s="58" t="s">
        <v>74</v>
      </c>
      <c r="BC92" s="58" t="s">
        <v>75</v>
      </c>
      <c r="BD92" s="59" t="s">
        <v>76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77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94">
        <f>ROUND(SUM(AG95:AG97),2)</f>
        <v>0</v>
      </c>
      <c r="AH94" s="194"/>
      <c r="AI94" s="194"/>
      <c r="AJ94" s="194"/>
      <c r="AK94" s="194"/>
      <c r="AL94" s="194"/>
      <c r="AM94" s="194"/>
      <c r="AN94" s="195">
        <f>SUM(AG94,AT94)</f>
        <v>0</v>
      </c>
      <c r="AO94" s="195"/>
      <c r="AP94" s="195"/>
      <c r="AQ94" s="65" t="s">
        <v>1</v>
      </c>
      <c r="AR94" s="61"/>
      <c r="AS94" s="66">
        <f>ROUND(SUM(AS95:AS97),2)</f>
        <v>0</v>
      </c>
      <c r="AT94" s="67">
        <f>ROUND(SUM(AV94:AW94),2)</f>
        <v>0</v>
      </c>
      <c r="AU94" s="68">
        <f>ROUND(SUM(AU95:AU97),5)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ROUND(SUM(AZ95:AZ97),2)</f>
        <v>0</v>
      </c>
      <c r="BA94" s="67">
        <f>ROUND(SUM(BA95:BA97),2)</f>
        <v>0</v>
      </c>
      <c r="BB94" s="67">
        <f>ROUND(SUM(BB95:BB97),2)</f>
        <v>0</v>
      </c>
      <c r="BC94" s="67">
        <f>ROUND(SUM(BC95:BC97),2)</f>
        <v>0</v>
      </c>
      <c r="BD94" s="69">
        <f>ROUND(SUM(BD95:BD97),2)</f>
        <v>0</v>
      </c>
      <c r="BS94" s="70" t="s">
        <v>78</v>
      </c>
      <c r="BT94" s="70" t="s">
        <v>79</v>
      </c>
      <c r="BU94" s="71" t="s">
        <v>80</v>
      </c>
      <c r="BV94" s="70" t="s">
        <v>81</v>
      </c>
      <c r="BW94" s="70" t="s">
        <v>5</v>
      </c>
      <c r="BX94" s="70" t="s">
        <v>82</v>
      </c>
      <c r="CL94" s="70" t="s">
        <v>1</v>
      </c>
    </row>
    <row r="95" spans="1:91" s="6" customFormat="1" ht="16.5" customHeight="1">
      <c r="A95" s="72" t="s">
        <v>83</v>
      </c>
      <c r="B95" s="73"/>
      <c r="C95" s="74"/>
      <c r="D95" s="188" t="s">
        <v>84</v>
      </c>
      <c r="E95" s="188"/>
      <c r="F95" s="188"/>
      <c r="G95" s="188"/>
      <c r="H95" s="188"/>
      <c r="I95" s="75"/>
      <c r="J95" s="188" t="s">
        <v>85</v>
      </c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6">
        <f>'SO 101 - Komunikace a zpe...'!J30</f>
        <v>0</v>
      </c>
      <c r="AH95" s="187"/>
      <c r="AI95" s="187"/>
      <c r="AJ95" s="187"/>
      <c r="AK95" s="187"/>
      <c r="AL95" s="187"/>
      <c r="AM95" s="187"/>
      <c r="AN95" s="186">
        <f>SUM(AG95,AT95)</f>
        <v>0</v>
      </c>
      <c r="AO95" s="187"/>
      <c r="AP95" s="187"/>
      <c r="AQ95" s="76" t="s">
        <v>86</v>
      </c>
      <c r="AR95" s="73"/>
      <c r="AS95" s="77">
        <v>0</v>
      </c>
      <c r="AT95" s="78">
        <f>ROUND(SUM(AV95:AW95),2)</f>
        <v>0</v>
      </c>
      <c r="AU95" s="79">
        <f>'SO 101 - Komunikace a zpe...'!P127</f>
        <v>0</v>
      </c>
      <c r="AV95" s="78">
        <f>'SO 101 - Komunikace a zpe...'!J33</f>
        <v>0</v>
      </c>
      <c r="AW95" s="78">
        <f>'SO 101 - Komunikace a zpe...'!J34</f>
        <v>0</v>
      </c>
      <c r="AX95" s="78">
        <f>'SO 101 - Komunikace a zpe...'!J35</f>
        <v>0</v>
      </c>
      <c r="AY95" s="78">
        <f>'SO 101 - Komunikace a zpe...'!J36</f>
        <v>0</v>
      </c>
      <c r="AZ95" s="78">
        <f>'SO 101 - Komunikace a zpe...'!F33</f>
        <v>0</v>
      </c>
      <c r="BA95" s="78">
        <f>'SO 101 - Komunikace a zpe...'!F34</f>
        <v>0</v>
      </c>
      <c r="BB95" s="78">
        <f>'SO 101 - Komunikace a zpe...'!F35</f>
        <v>0</v>
      </c>
      <c r="BC95" s="78">
        <f>'SO 101 - Komunikace a zpe...'!F36</f>
        <v>0</v>
      </c>
      <c r="BD95" s="80">
        <f>'SO 101 - Komunikace a zpe...'!F37</f>
        <v>0</v>
      </c>
      <c r="BT95" s="81" t="s">
        <v>87</v>
      </c>
      <c r="BV95" s="81" t="s">
        <v>81</v>
      </c>
      <c r="BW95" s="81" t="s">
        <v>88</v>
      </c>
      <c r="BX95" s="81" t="s">
        <v>5</v>
      </c>
      <c r="CL95" s="81" t="s">
        <v>1</v>
      </c>
      <c r="CM95" s="81" t="s">
        <v>89</v>
      </c>
    </row>
    <row r="96" spans="1:91" s="6" customFormat="1" ht="16.5" customHeight="1">
      <c r="A96" s="72" t="s">
        <v>83</v>
      </c>
      <c r="B96" s="73"/>
      <c r="C96" s="74"/>
      <c r="D96" s="188" t="s">
        <v>90</v>
      </c>
      <c r="E96" s="188"/>
      <c r="F96" s="188"/>
      <c r="G96" s="188"/>
      <c r="H96" s="188"/>
      <c r="I96" s="75"/>
      <c r="J96" s="188" t="s">
        <v>91</v>
      </c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6">
        <f>'SO 103 - Vodovod - zemní ...'!J30</f>
        <v>0</v>
      </c>
      <c r="AH96" s="187"/>
      <c r="AI96" s="187"/>
      <c r="AJ96" s="187"/>
      <c r="AK96" s="187"/>
      <c r="AL96" s="187"/>
      <c r="AM96" s="187"/>
      <c r="AN96" s="186">
        <f>SUM(AG96,AT96)</f>
        <v>0</v>
      </c>
      <c r="AO96" s="187"/>
      <c r="AP96" s="187"/>
      <c r="AQ96" s="76" t="s">
        <v>86</v>
      </c>
      <c r="AR96" s="73"/>
      <c r="AS96" s="77">
        <v>0</v>
      </c>
      <c r="AT96" s="78">
        <f>ROUND(SUM(AV96:AW96),2)</f>
        <v>0</v>
      </c>
      <c r="AU96" s="79">
        <f>'SO 103 - Vodovod - zemní ...'!P120</f>
        <v>0</v>
      </c>
      <c r="AV96" s="78">
        <f>'SO 103 - Vodovod - zemní ...'!J33</f>
        <v>0</v>
      </c>
      <c r="AW96" s="78">
        <f>'SO 103 - Vodovod - zemní ...'!J34</f>
        <v>0</v>
      </c>
      <c r="AX96" s="78">
        <f>'SO 103 - Vodovod - zemní ...'!J35</f>
        <v>0</v>
      </c>
      <c r="AY96" s="78">
        <f>'SO 103 - Vodovod - zemní ...'!J36</f>
        <v>0</v>
      </c>
      <c r="AZ96" s="78">
        <f>'SO 103 - Vodovod - zemní ...'!F33</f>
        <v>0</v>
      </c>
      <c r="BA96" s="78">
        <f>'SO 103 - Vodovod - zemní ...'!F34</f>
        <v>0</v>
      </c>
      <c r="BB96" s="78">
        <f>'SO 103 - Vodovod - zemní ...'!F35</f>
        <v>0</v>
      </c>
      <c r="BC96" s="78">
        <f>'SO 103 - Vodovod - zemní ...'!F36</f>
        <v>0</v>
      </c>
      <c r="BD96" s="80">
        <f>'SO 103 - Vodovod - zemní ...'!F37</f>
        <v>0</v>
      </c>
      <c r="BT96" s="81" t="s">
        <v>87</v>
      </c>
      <c r="BV96" s="81" t="s">
        <v>81</v>
      </c>
      <c r="BW96" s="81" t="s">
        <v>92</v>
      </c>
      <c r="BX96" s="81" t="s">
        <v>5</v>
      </c>
      <c r="CL96" s="81" t="s">
        <v>1</v>
      </c>
      <c r="CM96" s="81" t="s">
        <v>89</v>
      </c>
    </row>
    <row r="97" spans="1:91" s="6" customFormat="1" ht="16.5" customHeight="1">
      <c r="A97" s="72" t="s">
        <v>83</v>
      </c>
      <c r="B97" s="73"/>
      <c r="C97" s="74"/>
      <c r="D97" s="188" t="s">
        <v>93</v>
      </c>
      <c r="E97" s="188"/>
      <c r="F97" s="188"/>
      <c r="G97" s="188"/>
      <c r="H97" s="188"/>
      <c r="I97" s="75"/>
      <c r="J97" s="188" t="s">
        <v>94</v>
      </c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6">
        <f>'VRN - Vedlejší rozpočtové...'!J30</f>
        <v>0</v>
      </c>
      <c r="AH97" s="187"/>
      <c r="AI97" s="187"/>
      <c r="AJ97" s="187"/>
      <c r="AK97" s="187"/>
      <c r="AL97" s="187"/>
      <c r="AM97" s="187"/>
      <c r="AN97" s="186">
        <f>SUM(AG97,AT97)</f>
        <v>0</v>
      </c>
      <c r="AO97" s="187"/>
      <c r="AP97" s="187"/>
      <c r="AQ97" s="76" t="s">
        <v>86</v>
      </c>
      <c r="AR97" s="73"/>
      <c r="AS97" s="82">
        <v>0</v>
      </c>
      <c r="AT97" s="83">
        <f>ROUND(SUM(AV97:AW97),2)</f>
        <v>0</v>
      </c>
      <c r="AU97" s="84">
        <f>'VRN - Vedlejší rozpočtové...'!P121</f>
        <v>0</v>
      </c>
      <c r="AV97" s="83">
        <f>'VRN - Vedlejší rozpočtové...'!J33</f>
        <v>0</v>
      </c>
      <c r="AW97" s="83">
        <f>'VRN - Vedlejší rozpočtové...'!J34</f>
        <v>0</v>
      </c>
      <c r="AX97" s="83">
        <f>'VRN - Vedlejší rozpočtové...'!J35</f>
        <v>0</v>
      </c>
      <c r="AY97" s="83">
        <f>'VRN - Vedlejší rozpočtové...'!J36</f>
        <v>0</v>
      </c>
      <c r="AZ97" s="83">
        <f>'VRN - Vedlejší rozpočtové...'!F33</f>
        <v>0</v>
      </c>
      <c r="BA97" s="83">
        <f>'VRN - Vedlejší rozpočtové...'!F34</f>
        <v>0</v>
      </c>
      <c r="BB97" s="83">
        <f>'VRN - Vedlejší rozpočtové...'!F35</f>
        <v>0</v>
      </c>
      <c r="BC97" s="83">
        <f>'VRN - Vedlejší rozpočtové...'!F36</f>
        <v>0</v>
      </c>
      <c r="BD97" s="85">
        <f>'VRN - Vedlejší rozpočtové...'!F37</f>
        <v>0</v>
      </c>
      <c r="BT97" s="81" t="s">
        <v>87</v>
      </c>
      <c r="BV97" s="81" t="s">
        <v>81</v>
      </c>
      <c r="BW97" s="81" t="s">
        <v>95</v>
      </c>
      <c r="BX97" s="81" t="s">
        <v>5</v>
      </c>
      <c r="CL97" s="81" t="s">
        <v>1</v>
      </c>
      <c r="CM97" s="81" t="s">
        <v>89</v>
      </c>
    </row>
    <row r="98" spans="2:44" s="1" customFormat="1" ht="30" customHeight="1">
      <c r="B98" s="30"/>
      <c r="AR98" s="30"/>
    </row>
    <row r="99" spans="2:44" s="1" customFormat="1" ht="6.9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30"/>
    </row>
  </sheetData>
  <sheetProtection algorithmName="SHA-512" hashValue="hms6WVG6/5f4N+YKujxVmigiQ1JkHpl+86YMt4C5JTJ7/ZuESjaofxDMRKXehgj4vpBs71rJS2rA668sn0tmyg==" saltValue="rClECism6HRFkAtUezJnEPJK0IlL93UmEOuxBi96M1nLwAET1kCoDbuMAjrOzYYzxtUClbNKURiTdbk4wBBzYA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101 - Komunikace a zpe...'!C2" display="/"/>
    <hyperlink ref="A96" location="'SO 103 - Vodovod - zemní ...'!C2" display="/"/>
    <hyperlink ref="A9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5" t="s">
        <v>88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89</v>
      </c>
    </row>
    <row r="4" spans="2:46" ht="24.95" customHeight="1">
      <c r="B4" s="18"/>
      <c r="D4" s="19" t="s">
        <v>96</v>
      </c>
      <c r="L4" s="18"/>
      <c r="M4" s="8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24" t="str">
        <f>'Rekapitulace stavby'!K6</f>
        <v>Karlovy Vary, cyklotrasa B4 a křižovatka ul Západní a Šumavská</v>
      </c>
      <c r="F7" s="225"/>
      <c r="G7" s="225"/>
      <c r="H7" s="225"/>
      <c r="L7" s="18"/>
    </row>
    <row r="8" spans="2:12" s="1" customFormat="1" ht="12" customHeight="1">
      <c r="B8" s="30"/>
      <c r="D8" s="25" t="s">
        <v>97</v>
      </c>
      <c r="L8" s="30"/>
    </row>
    <row r="9" spans="2:12" s="1" customFormat="1" ht="16.5" customHeight="1">
      <c r="B9" s="30"/>
      <c r="E9" s="196" t="s">
        <v>98</v>
      </c>
      <c r="F9" s="223"/>
      <c r="G9" s="223"/>
      <c r="H9" s="223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 t="str">
        <f>'Rekapitulace stavby'!AN8</f>
        <v>23. 1. 2023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24</v>
      </c>
      <c r="I14" s="25" t="s">
        <v>25</v>
      </c>
      <c r="J14" s="23" t="s">
        <v>26</v>
      </c>
      <c r="L14" s="30"/>
    </row>
    <row r="15" spans="2:12" s="1" customFormat="1" ht="18" customHeight="1">
      <c r="B15" s="30"/>
      <c r="E15" s="23" t="s">
        <v>27</v>
      </c>
      <c r="I15" s="25" t="s">
        <v>28</v>
      </c>
      <c r="J15" s="23" t="s">
        <v>29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30</v>
      </c>
      <c r="I17" s="2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6" t="str">
        <f>'Rekapitulace stavby'!E14</f>
        <v>Vyplň údaj</v>
      </c>
      <c r="F18" s="215"/>
      <c r="G18" s="215"/>
      <c r="H18" s="215"/>
      <c r="I18" s="25" t="s">
        <v>28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32</v>
      </c>
      <c r="I20" s="25" t="s">
        <v>25</v>
      </c>
      <c r="J20" s="23" t="s">
        <v>33</v>
      </c>
      <c r="L20" s="30"/>
    </row>
    <row r="21" spans="2:12" s="1" customFormat="1" ht="18" customHeight="1">
      <c r="B21" s="30"/>
      <c r="E21" s="23" t="s">
        <v>34</v>
      </c>
      <c r="I21" s="25" t="s">
        <v>28</v>
      </c>
      <c r="J21" s="23" t="s">
        <v>35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37</v>
      </c>
      <c r="I23" s="25" t="s">
        <v>25</v>
      </c>
      <c r="J23" s="23" t="s">
        <v>33</v>
      </c>
      <c r="L23" s="30"/>
    </row>
    <row r="24" spans="2:12" s="1" customFormat="1" ht="18" customHeight="1">
      <c r="B24" s="30"/>
      <c r="E24" s="23" t="s">
        <v>34</v>
      </c>
      <c r="I24" s="25" t="s">
        <v>28</v>
      </c>
      <c r="J24" s="23" t="s">
        <v>35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38</v>
      </c>
      <c r="L26" s="30"/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39</v>
      </c>
      <c r="J30" s="64">
        <f>ROUND(J127,2)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41</v>
      </c>
      <c r="I32" s="33" t="s">
        <v>40</v>
      </c>
      <c r="J32" s="33" t="s">
        <v>42</v>
      </c>
      <c r="L32" s="30"/>
    </row>
    <row r="33" spans="2:12" s="1" customFormat="1" ht="14.45" customHeight="1">
      <c r="B33" s="30"/>
      <c r="D33" s="53" t="s">
        <v>43</v>
      </c>
      <c r="E33" s="25" t="s">
        <v>44</v>
      </c>
      <c r="F33" s="89">
        <f>ROUND((SUM(BE127:BE358)),2)</f>
        <v>0</v>
      </c>
      <c r="I33" s="90">
        <v>0.21</v>
      </c>
      <c r="J33" s="89">
        <f>ROUND(((SUM(BE127:BE358))*I33),2)</f>
        <v>0</v>
      </c>
      <c r="L33" s="30"/>
    </row>
    <row r="34" spans="2:12" s="1" customFormat="1" ht="14.45" customHeight="1">
      <c r="B34" s="30"/>
      <c r="E34" s="25" t="s">
        <v>45</v>
      </c>
      <c r="F34" s="89">
        <f>ROUND((SUM(BF127:BF358)),2)</f>
        <v>0</v>
      </c>
      <c r="I34" s="90">
        <v>0.15</v>
      </c>
      <c r="J34" s="89">
        <f>ROUND(((SUM(BF127:BF358))*I34),2)</f>
        <v>0</v>
      </c>
      <c r="L34" s="30"/>
    </row>
    <row r="35" spans="2:12" s="1" customFormat="1" ht="14.45" customHeight="1" hidden="1">
      <c r="B35" s="30"/>
      <c r="E35" s="25" t="s">
        <v>46</v>
      </c>
      <c r="F35" s="89">
        <f>ROUND((SUM(BG127:BG358)),2)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47</v>
      </c>
      <c r="F36" s="89">
        <f>ROUND((SUM(BH127:BH358)),2)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48</v>
      </c>
      <c r="F37" s="89">
        <f>ROUND((SUM(BI127:BI358)),2)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49</v>
      </c>
      <c r="E39" s="55"/>
      <c r="F39" s="55"/>
      <c r="G39" s="93" t="s">
        <v>50</v>
      </c>
      <c r="H39" s="94" t="s">
        <v>51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52</v>
      </c>
      <c r="E50" s="40"/>
      <c r="F50" s="40"/>
      <c r="G50" s="39" t="s">
        <v>53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54</v>
      </c>
      <c r="E61" s="32"/>
      <c r="F61" s="97" t="s">
        <v>55</v>
      </c>
      <c r="G61" s="41" t="s">
        <v>54</v>
      </c>
      <c r="H61" s="32"/>
      <c r="I61" s="32"/>
      <c r="J61" s="98" t="s">
        <v>55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56</v>
      </c>
      <c r="E65" s="40"/>
      <c r="F65" s="40"/>
      <c r="G65" s="39" t="s">
        <v>57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54</v>
      </c>
      <c r="E76" s="32"/>
      <c r="F76" s="97" t="s">
        <v>55</v>
      </c>
      <c r="G76" s="41" t="s">
        <v>54</v>
      </c>
      <c r="H76" s="32"/>
      <c r="I76" s="32"/>
      <c r="J76" s="98" t="s">
        <v>55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99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24" t="str">
        <f>E7</f>
        <v>Karlovy Vary, cyklotrasa B4 a křižovatka ul Západní a Šumavská</v>
      </c>
      <c r="F85" s="225"/>
      <c r="G85" s="225"/>
      <c r="H85" s="225"/>
      <c r="L85" s="30"/>
    </row>
    <row r="86" spans="2:12" s="1" customFormat="1" ht="12" customHeight="1">
      <c r="B86" s="30"/>
      <c r="C86" s="25" t="s">
        <v>97</v>
      </c>
      <c r="L86" s="30"/>
    </row>
    <row r="87" spans="2:12" s="1" customFormat="1" ht="16.5" customHeight="1">
      <c r="B87" s="30"/>
      <c r="E87" s="196" t="str">
        <f>E9</f>
        <v>SO 101 - Komunikace a zpevněné plochy</v>
      </c>
      <c r="F87" s="223"/>
      <c r="G87" s="223"/>
      <c r="H87" s="223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>Karlovy Vary, Tuhnice</v>
      </c>
      <c r="I89" s="25" t="s">
        <v>22</v>
      </c>
      <c r="J89" s="50" t="str">
        <f>IF(J12="","",J12)</f>
        <v>23. 1. 2023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24</v>
      </c>
      <c r="F91" s="23" t="str">
        <f>E15</f>
        <v>Statutární město Karlovy Vary</v>
      </c>
      <c r="I91" s="25" t="s">
        <v>32</v>
      </c>
      <c r="J91" s="28" t="str">
        <f>E21</f>
        <v>GEOprojectKV s.r.o.</v>
      </c>
      <c r="L91" s="30"/>
    </row>
    <row r="92" spans="2:12" s="1" customFormat="1" ht="15.2" customHeight="1">
      <c r="B92" s="30"/>
      <c r="C92" s="25" t="s">
        <v>30</v>
      </c>
      <c r="F92" s="23" t="str">
        <f>IF(E18="","",E18)</f>
        <v>Vyplň údaj</v>
      </c>
      <c r="I92" s="25" t="s">
        <v>37</v>
      </c>
      <c r="J92" s="28" t="str">
        <f>E24</f>
        <v>GEOprojectKV s.r.o.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100</v>
      </c>
      <c r="D94" s="91"/>
      <c r="E94" s="91"/>
      <c r="F94" s="91"/>
      <c r="G94" s="91"/>
      <c r="H94" s="91"/>
      <c r="I94" s="91"/>
      <c r="J94" s="100" t="s">
        <v>101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102</v>
      </c>
      <c r="J96" s="64">
        <f>J127</f>
        <v>0</v>
      </c>
      <c r="L96" s="30"/>
      <c r="AU96" s="15" t="s">
        <v>103</v>
      </c>
    </row>
    <row r="97" spans="2:12" s="8" customFormat="1" ht="24.95" customHeight="1">
      <c r="B97" s="102"/>
      <c r="D97" s="103" t="s">
        <v>104</v>
      </c>
      <c r="E97" s="104"/>
      <c r="F97" s="104"/>
      <c r="G97" s="104"/>
      <c r="H97" s="104"/>
      <c r="I97" s="104"/>
      <c r="J97" s="105">
        <f>J128</f>
        <v>0</v>
      </c>
      <c r="L97" s="102"/>
    </row>
    <row r="98" spans="2:12" s="9" customFormat="1" ht="19.9" customHeight="1">
      <c r="B98" s="106"/>
      <c r="D98" s="107" t="s">
        <v>105</v>
      </c>
      <c r="E98" s="108"/>
      <c r="F98" s="108"/>
      <c r="G98" s="108"/>
      <c r="H98" s="108"/>
      <c r="I98" s="108"/>
      <c r="J98" s="109">
        <f>J129</f>
        <v>0</v>
      </c>
      <c r="L98" s="106"/>
    </row>
    <row r="99" spans="2:12" s="9" customFormat="1" ht="19.9" customHeight="1">
      <c r="B99" s="106"/>
      <c r="D99" s="107" t="s">
        <v>106</v>
      </c>
      <c r="E99" s="108"/>
      <c r="F99" s="108"/>
      <c r="G99" s="108"/>
      <c r="H99" s="108"/>
      <c r="I99" s="108"/>
      <c r="J99" s="109">
        <f>J175</f>
        <v>0</v>
      </c>
      <c r="L99" s="106"/>
    </row>
    <row r="100" spans="2:12" s="9" customFormat="1" ht="19.9" customHeight="1">
      <c r="B100" s="106"/>
      <c r="D100" s="107" t="s">
        <v>107</v>
      </c>
      <c r="E100" s="108"/>
      <c r="F100" s="108"/>
      <c r="G100" s="108"/>
      <c r="H100" s="108"/>
      <c r="I100" s="108"/>
      <c r="J100" s="109">
        <f>J236</f>
        <v>0</v>
      </c>
      <c r="L100" s="106"/>
    </row>
    <row r="101" spans="2:12" s="9" customFormat="1" ht="14.85" customHeight="1">
      <c r="B101" s="106"/>
      <c r="D101" s="107" t="s">
        <v>108</v>
      </c>
      <c r="E101" s="108"/>
      <c r="F101" s="108"/>
      <c r="G101" s="108"/>
      <c r="H101" s="108"/>
      <c r="I101" s="108"/>
      <c r="J101" s="109">
        <f>J241</f>
        <v>0</v>
      </c>
      <c r="L101" s="106"/>
    </row>
    <row r="102" spans="2:12" s="9" customFormat="1" ht="14.85" customHeight="1">
      <c r="B102" s="106"/>
      <c r="D102" s="107" t="s">
        <v>109</v>
      </c>
      <c r="E102" s="108"/>
      <c r="F102" s="108"/>
      <c r="G102" s="108"/>
      <c r="H102" s="108"/>
      <c r="I102" s="108"/>
      <c r="J102" s="109">
        <f>J256</f>
        <v>0</v>
      </c>
      <c r="L102" s="106"/>
    </row>
    <row r="103" spans="2:12" s="9" customFormat="1" ht="19.9" customHeight="1">
      <c r="B103" s="106"/>
      <c r="D103" s="107" t="s">
        <v>110</v>
      </c>
      <c r="E103" s="108"/>
      <c r="F103" s="108"/>
      <c r="G103" s="108"/>
      <c r="H103" s="108"/>
      <c r="I103" s="108"/>
      <c r="J103" s="109">
        <f>J271</f>
        <v>0</v>
      </c>
      <c r="L103" s="106"/>
    </row>
    <row r="104" spans="2:12" s="9" customFormat="1" ht="19.9" customHeight="1">
      <c r="B104" s="106"/>
      <c r="D104" s="107" t="s">
        <v>111</v>
      </c>
      <c r="E104" s="108"/>
      <c r="F104" s="108"/>
      <c r="G104" s="108"/>
      <c r="H104" s="108"/>
      <c r="I104" s="108"/>
      <c r="J104" s="109">
        <f>J340</f>
        <v>0</v>
      </c>
      <c r="L104" s="106"/>
    </row>
    <row r="105" spans="2:12" s="9" customFormat="1" ht="19.9" customHeight="1">
      <c r="B105" s="106"/>
      <c r="D105" s="107" t="s">
        <v>112</v>
      </c>
      <c r="E105" s="108"/>
      <c r="F105" s="108"/>
      <c r="G105" s="108"/>
      <c r="H105" s="108"/>
      <c r="I105" s="108"/>
      <c r="J105" s="109">
        <f>J350</f>
        <v>0</v>
      </c>
      <c r="L105" s="106"/>
    </row>
    <row r="106" spans="2:12" s="8" customFormat="1" ht="24.95" customHeight="1">
      <c r="B106" s="102"/>
      <c r="D106" s="103" t="s">
        <v>113</v>
      </c>
      <c r="E106" s="104"/>
      <c r="F106" s="104"/>
      <c r="G106" s="104"/>
      <c r="H106" s="104"/>
      <c r="I106" s="104"/>
      <c r="J106" s="105">
        <f>J352</f>
        <v>0</v>
      </c>
      <c r="L106" s="102"/>
    </row>
    <row r="107" spans="2:12" s="9" customFormat="1" ht="19.9" customHeight="1">
      <c r="B107" s="106"/>
      <c r="D107" s="107" t="s">
        <v>114</v>
      </c>
      <c r="E107" s="108"/>
      <c r="F107" s="108"/>
      <c r="G107" s="108"/>
      <c r="H107" s="108"/>
      <c r="I107" s="108"/>
      <c r="J107" s="109">
        <f>J353</f>
        <v>0</v>
      </c>
      <c r="L107" s="106"/>
    </row>
    <row r="108" spans="2:12" s="1" customFormat="1" ht="21.75" customHeight="1">
      <c r="B108" s="30"/>
      <c r="L108" s="30"/>
    </row>
    <row r="109" spans="2:12" s="1" customFormat="1" ht="6.95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30"/>
    </row>
    <row r="113" spans="2:12" s="1" customFormat="1" ht="6.9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0"/>
    </row>
    <row r="114" spans="2:12" s="1" customFormat="1" ht="24.95" customHeight="1">
      <c r="B114" s="30"/>
      <c r="C114" s="19" t="s">
        <v>115</v>
      </c>
      <c r="L114" s="30"/>
    </row>
    <row r="115" spans="2:12" s="1" customFormat="1" ht="6.95" customHeight="1">
      <c r="B115" s="30"/>
      <c r="L115" s="30"/>
    </row>
    <row r="116" spans="2:12" s="1" customFormat="1" ht="12" customHeight="1">
      <c r="B116" s="30"/>
      <c r="C116" s="25" t="s">
        <v>16</v>
      </c>
      <c r="L116" s="30"/>
    </row>
    <row r="117" spans="2:12" s="1" customFormat="1" ht="16.5" customHeight="1">
      <c r="B117" s="30"/>
      <c r="E117" s="224" t="str">
        <f>E7</f>
        <v>Karlovy Vary, cyklotrasa B4 a křižovatka ul Západní a Šumavská</v>
      </c>
      <c r="F117" s="225"/>
      <c r="G117" s="225"/>
      <c r="H117" s="225"/>
      <c r="L117" s="30"/>
    </row>
    <row r="118" spans="2:12" s="1" customFormat="1" ht="12" customHeight="1">
      <c r="B118" s="30"/>
      <c r="C118" s="25" t="s">
        <v>97</v>
      </c>
      <c r="L118" s="30"/>
    </row>
    <row r="119" spans="2:12" s="1" customFormat="1" ht="16.5" customHeight="1">
      <c r="B119" s="30"/>
      <c r="E119" s="196" t="str">
        <f>E9</f>
        <v>SO 101 - Komunikace a zpevněné plochy</v>
      </c>
      <c r="F119" s="223"/>
      <c r="G119" s="223"/>
      <c r="H119" s="223"/>
      <c r="L119" s="30"/>
    </row>
    <row r="120" spans="2:12" s="1" customFormat="1" ht="6.95" customHeight="1">
      <c r="B120" s="30"/>
      <c r="L120" s="30"/>
    </row>
    <row r="121" spans="2:12" s="1" customFormat="1" ht="12" customHeight="1">
      <c r="B121" s="30"/>
      <c r="C121" s="25" t="s">
        <v>20</v>
      </c>
      <c r="F121" s="23" t="str">
        <f>F12</f>
        <v>Karlovy Vary, Tuhnice</v>
      </c>
      <c r="I121" s="25" t="s">
        <v>22</v>
      </c>
      <c r="J121" s="50" t="str">
        <f>IF(J12="","",J12)</f>
        <v>23. 1. 2023</v>
      </c>
      <c r="L121" s="30"/>
    </row>
    <row r="122" spans="2:12" s="1" customFormat="1" ht="6.95" customHeight="1">
      <c r="B122" s="30"/>
      <c r="L122" s="30"/>
    </row>
    <row r="123" spans="2:12" s="1" customFormat="1" ht="15.2" customHeight="1">
      <c r="B123" s="30"/>
      <c r="C123" s="25" t="s">
        <v>24</v>
      </c>
      <c r="F123" s="23" t="str">
        <f>E15</f>
        <v>Statutární město Karlovy Vary</v>
      </c>
      <c r="I123" s="25" t="s">
        <v>32</v>
      </c>
      <c r="J123" s="28" t="str">
        <f>E21</f>
        <v>GEOprojectKV s.r.o.</v>
      </c>
      <c r="L123" s="30"/>
    </row>
    <row r="124" spans="2:12" s="1" customFormat="1" ht="15.2" customHeight="1">
      <c r="B124" s="30"/>
      <c r="C124" s="25" t="s">
        <v>30</v>
      </c>
      <c r="F124" s="23" t="str">
        <f>IF(E18="","",E18)</f>
        <v>Vyplň údaj</v>
      </c>
      <c r="I124" s="25" t="s">
        <v>37</v>
      </c>
      <c r="J124" s="28" t="str">
        <f>E24</f>
        <v>GEOprojectKV s.r.o.</v>
      </c>
      <c r="L124" s="30"/>
    </row>
    <row r="125" spans="2:12" s="1" customFormat="1" ht="10.35" customHeight="1">
      <c r="B125" s="30"/>
      <c r="L125" s="30"/>
    </row>
    <row r="126" spans="2:20" s="10" customFormat="1" ht="29.25" customHeight="1">
      <c r="B126" s="110"/>
      <c r="C126" s="111" t="s">
        <v>116</v>
      </c>
      <c r="D126" s="112" t="s">
        <v>64</v>
      </c>
      <c r="E126" s="112" t="s">
        <v>60</v>
      </c>
      <c r="F126" s="112" t="s">
        <v>61</v>
      </c>
      <c r="G126" s="112" t="s">
        <v>117</v>
      </c>
      <c r="H126" s="112" t="s">
        <v>118</v>
      </c>
      <c r="I126" s="112" t="s">
        <v>119</v>
      </c>
      <c r="J126" s="112" t="s">
        <v>101</v>
      </c>
      <c r="K126" s="113" t="s">
        <v>120</v>
      </c>
      <c r="L126" s="110"/>
      <c r="M126" s="57" t="s">
        <v>1</v>
      </c>
      <c r="N126" s="58" t="s">
        <v>43</v>
      </c>
      <c r="O126" s="58" t="s">
        <v>121</v>
      </c>
      <c r="P126" s="58" t="s">
        <v>122</v>
      </c>
      <c r="Q126" s="58" t="s">
        <v>123</v>
      </c>
      <c r="R126" s="58" t="s">
        <v>124</v>
      </c>
      <c r="S126" s="58" t="s">
        <v>125</v>
      </c>
      <c r="T126" s="59" t="s">
        <v>126</v>
      </c>
    </row>
    <row r="127" spans="2:63" s="1" customFormat="1" ht="22.9" customHeight="1">
      <c r="B127" s="30"/>
      <c r="C127" s="62" t="s">
        <v>127</v>
      </c>
      <c r="J127" s="114">
        <f>BK127</f>
        <v>0</v>
      </c>
      <c r="L127" s="30"/>
      <c r="M127" s="60"/>
      <c r="N127" s="51"/>
      <c r="O127" s="51"/>
      <c r="P127" s="115">
        <f>P128+P352</f>
        <v>0</v>
      </c>
      <c r="Q127" s="51"/>
      <c r="R127" s="115">
        <f>R128+R352</f>
        <v>3178.979069474</v>
      </c>
      <c r="S127" s="51"/>
      <c r="T127" s="116">
        <f>T128+T352</f>
        <v>2297.0260000000003</v>
      </c>
      <c r="AT127" s="15" t="s">
        <v>78</v>
      </c>
      <c r="AU127" s="15" t="s">
        <v>103</v>
      </c>
      <c r="BK127" s="117">
        <f>BK128+BK352</f>
        <v>0</v>
      </c>
    </row>
    <row r="128" spans="2:63" s="11" customFormat="1" ht="25.9" customHeight="1">
      <c r="B128" s="118"/>
      <c r="D128" s="119" t="s">
        <v>78</v>
      </c>
      <c r="E128" s="120" t="s">
        <v>128</v>
      </c>
      <c r="F128" s="120" t="s">
        <v>129</v>
      </c>
      <c r="I128" s="121"/>
      <c r="J128" s="122">
        <f>BK128</f>
        <v>0</v>
      </c>
      <c r="L128" s="118"/>
      <c r="M128" s="123"/>
      <c r="P128" s="124">
        <f>P129+P175+P236+P271+P340+P350</f>
        <v>0</v>
      </c>
      <c r="R128" s="124">
        <f>R129+R175+R236+R271+R340+R350</f>
        <v>3178.873109474</v>
      </c>
      <c r="T128" s="125">
        <f>T129+T175+T236+T271+T340+T350</f>
        <v>2297.0260000000003</v>
      </c>
      <c r="AR128" s="119" t="s">
        <v>87</v>
      </c>
      <c r="AT128" s="126" t="s">
        <v>78</v>
      </c>
      <c r="AU128" s="126" t="s">
        <v>79</v>
      </c>
      <c r="AY128" s="119" t="s">
        <v>130</v>
      </c>
      <c r="BK128" s="127">
        <f>BK129+BK175+BK236+BK271+BK340+BK350</f>
        <v>0</v>
      </c>
    </row>
    <row r="129" spans="2:63" s="11" customFormat="1" ht="22.9" customHeight="1">
      <c r="B129" s="118"/>
      <c r="D129" s="119" t="s">
        <v>78</v>
      </c>
      <c r="E129" s="128" t="s">
        <v>87</v>
      </c>
      <c r="F129" s="128" t="s">
        <v>131</v>
      </c>
      <c r="I129" s="121"/>
      <c r="J129" s="129">
        <f>BK129</f>
        <v>0</v>
      </c>
      <c r="L129" s="118"/>
      <c r="M129" s="123"/>
      <c r="P129" s="124">
        <f>SUM(P130:P174)</f>
        <v>0</v>
      </c>
      <c r="R129" s="124">
        <f>SUM(R130:R174)</f>
        <v>225.71540503999998</v>
      </c>
      <c r="T129" s="125">
        <f>SUM(T130:T174)</f>
        <v>2266.9500000000003</v>
      </c>
      <c r="AR129" s="119" t="s">
        <v>87</v>
      </c>
      <c r="AT129" s="126" t="s">
        <v>78</v>
      </c>
      <c r="AU129" s="126" t="s">
        <v>87</v>
      </c>
      <c r="AY129" s="119" t="s">
        <v>130</v>
      </c>
      <c r="BK129" s="127">
        <f>SUM(BK130:BK174)</f>
        <v>0</v>
      </c>
    </row>
    <row r="130" spans="2:65" s="1" customFormat="1" ht="44.25" customHeight="1">
      <c r="B130" s="30"/>
      <c r="C130" s="130" t="s">
        <v>87</v>
      </c>
      <c r="D130" s="130" t="s">
        <v>132</v>
      </c>
      <c r="E130" s="131" t="s">
        <v>133</v>
      </c>
      <c r="F130" s="132" t="s">
        <v>134</v>
      </c>
      <c r="G130" s="133" t="s">
        <v>135</v>
      </c>
      <c r="H130" s="134">
        <v>30</v>
      </c>
      <c r="I130" s="135"/>
      <c r="J130" s="136">
        <f>ROUND(I130*H130,2)</f>
        <v>0</v>
      </c>
      <c r="K130" s="132" t="s">
        <v>136</v>
      </c>
      <c r="L130" s="30"/>
      <c r="M130" s="137" t="s">
        <v>1</v>
      </c>
      <c r="N130" s="138" t="s">
        <v>44</v>
      </c>
      <c r="P130" s="139">
        <f>O130*H130</f>
        <v>0</v>
      </c>
      <c r="Q130" s="139">
        <v>0</v>
      </c>
      <c r="R130" s="139">
        <f>Q130*H130</f>
        <v>0</v>
      </c>
      <c r="S130" s="139">
        <v>0</v>
      </c>
      <c r="T130" s="140">
        <f>S130*H130</f>
        <v>0</v>
      </c>
      <c r="AR130" s="141" t="s">
        <v>137</v>
      </c>
      <c r="AT130" s="141" t="s">
        <v>132</v>
      </c>
      <c r="AU130" s="141" t="s">
        <v>89</v>
      </c>
      <c r="AY130" s="15" t="s">
        <v>130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5" t="s">
        <v>87</v>
      </c>
      <c r="BK130" s="142">
        <f>ROUND(I130*H130,2)</f>
        <v>0</v>
      </c>
      <c r="BL130" s="15" t="s">
        <v>137</v>
      </c>
      <c r="BM130" s="141" t="s">
        <v>138</v>
      </c>
    </row>
    <row r="131" spans="2:65" s="1" customFormat="1" ht="33" customHeight="1">
      <c r="B131" s="30"/>
      <c r="C131" s="130" t="s">
        <v>89</v>
      </c>
      <c r="D131" s="130" t="s">
        <v>132</v>
      </c>
      <c r="E131" s="131" t="s">
        <v>139</v>
      </c>
      <c r="F131" s="132" t="s">
        <v>140</v>
      </c>
      <c r="G131" s="133" t="s">
        <v>135</v>
      </c>
      <c r="H131" s="134">
        <v>30</v>
      </c>
      <c r="I131" s="135"/>
      <c r="J131" s="136">
        <f>ROUND(I131*H131,2)</f>
        <v>0</v>
      </c>
      <c r="K131" s="132" t="s">
        <v>136</v>
      </c>
      <c r="L131" s="30"/>
      <c r="M131" s="137" t="s">
        <v>1</v>
      </c>
      <c r="N131" s="138" t="s">
        <v>44</v>
      </c>
      <c r="P131" s="139">
        <f>O131*H131</f>
        <v>0</v>
      </c>
      <c r="Q131" s="139">
        <v>0</v>
      </c>
      <c r="R131" s="139">
        <f>Q131*H131</f>
        <v>0</v>
      </c>
      <c r="S131" s="139">
        <v>0</v>
      </c>
      <c r="T131" s="140">
        <f>S131*H131</f>
        <v>0</v>
      </c>
      <c r="AR131" s="141" t="s">
        <v>137</v>
      </c>
      <c r="AT131" s="141" t="s">
        <v>132</v>
      </c>
      <c r="AU131" s="141" t="s">
        <v>89</v>
      </c>
      <c r="AY131" s="15" t="s">
        <v>130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5" t="s">
        <v>87</v>
      </c>
      <c r="BK131" s="142">
        <f>ROUND(I131*H131,2)</f>
        <v>0</v>
      </c>
      <c r="BL131" s="15" t="s">
        <v>137</v>
      </c>
      <c r="BM131" s="141" t="s">
        <v>141</v>
      </c>
    </row>
    <row r="132" spans="2:65" s="1" customFormat="1" ht="66.75" customHeight="1">
      <c r="B132" s="30"/>
      <c r="C132" s="130" t="s">
        <v>142</v>
      </c>
      <c r="D132" s="130" t="s">
        <v>132</v>
      </c>
      <c r="E132" s="131" t="s">
        <v>143</v>
      </c>
      <c r="F132" s="132" t="s">
        <v>144</v>
      </c>
      <c r="G132" s="133" t="s">
        <v>135</v>
      </c>
      <c r="H132" s="134">
        <v>60</v>
      </c>
      <c r="I132" s="135"/>
      <c r="J132" s="136">
        <f>ROUND(I132*H132,2)</f>
        <v>0</v>
      </c>
      <c r="K132" s="132" t="s">
        <v>136</v>
      </c>
      <c r="L132" s="30"/>
      <c r="M132" s="137" t="s">
        <v>1</v>
      </c>
      <c r="N132" s="138" t="s">
        <v>44</v>
      </c>
      <c r="P132" s="139">
        <f>O132*H132</f>
        <v>0</v>
      </c>
      <c r="Q132" s="139">
        <v>0</v>
      </c>
      <c r="R132" s="139">
        <f>Q132*H132</f>
        <v>0</v>
      </c>
      <c r="S132" s="139">
        <v>0.26</v>
      </c>
      <c r="T132" s="140">
        <f>S132*H132</f>
        <v>15.600000000000001</v>
      </c>
      <c r="AR132" s="141" t="s">
        <v>137</v>
      </c>
      <c r="AT132" s="141" t="s">
        <v>132</v>
      </c>
      <c r="AU132" s="141" t="s">
        <v>89</v>
      </c>
      <c r="AY132" s="15" t="s">
        <v>130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5" t="s">
        <v>87</v>
      </c>
      <c r="BK132" s="142">
        <f>ROUND(I132*H132,2)</f>
        <v>0</v>
      </c>
      <c r="BL132" s="15" t="s">
        <v>137</v>
      </c>
      <c r="BM132" s="141" t="s">
        <v>145</v>
      </c>
    </row>
    <row r="133" spans="2:47" s="1" customFormat="1" ht="19.5">
      <c r="B133" s="30"/>
      <c r="D133" s="143" t="s">
        <v>146</v>
      </c>
      <c r="F133" s="144" t="s">
        <v>147</v>
      </c>
      <c r="I133" s="145"/>
      <c r="L133" s="30"/>
      <c r="M133" s="146"/>
      <c r="T133" s="54"/>
      <c r="AT133" s="15" t="s">
        <v>146</v>
      </c>
      <c r="AU133" s="15" t="s">
        <v>89</v>
      </c>
    </row>
    <row r="134" spans="2:65" s="1" customFormat="1" ht="66.75" customHeight="1">
      <c r="B134" s="30"/>
      <c r="C134" s="130" t="s">
        <v>137</v>
      </c>
      <c r="D134" s="130" t="s">
        <v>132</v>
      </c>
      <c r="E134" s="131" t="s">
        <v>148</v>
      </c>
      <c r="F134" s="132" t="s">
        <v>149</v>
      </c>
      <c r="G134" s="133" t="s">
        <v>135</v>
      </c>
      <c r="H134" s="134">
        <v>2600</v>
      </c>
      <c r="I134" s="135"/>
      <c r="J134" s="136">
        <f>ROUND(I134*H134,2)</f>
        <v>0</v>
      </c>
      <c r="K134" s="132" t="s">
        <v>136</v>
      </c>
      <c r="L134" s="30"/>
      <c r="M134" s="137" t="s">
        <v>1</v>
      </c>
      <c r="N134" s="138" t="s">
        <v>44</v>
      </c>
      <c r="P134" s="139">
        <f>O134*H134</f>
        <v>0</v>
      </c>
      <c r="Q134" s="139">
        <v>0</v>
      </c>
      <c r="R134" s="139">
        <f>Q134*H134</f>
        <v>0</v>
      </c>
      <c r="S134" s="139">
        <v>0.29</v>
      </c>
      <c r="T134" s="140">
        <f>S134*H134</f>
        <v>754</v>
      </c>
      <c r="AR134" s="141" t="s">
        <v>137</v>
      </c>
      <c r="AT134" s="141" t="s">
        <v>132</v>
      </c>
      <c r="AU134" s="141" t="s">
        <v>89</v>
      </c>
      <c r="AY134" s="15" t="s">
        <v>130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5" t="s">
        <v>87</v>
      </c>
      <c r="BK134" s="142">
        <f>ROUND(I134*H134,2)</f>
        <v>0</v>
      </c>
      <c r="BL134" s="15" t="s">
        <v>137</v>
      </c>
      <c r="BM134" s="141" t="s">
        <v>150</v>
      </c>
    </row>
    <row r="135" spans="2:47" s="1" customFormat="1" ht="19.5">
      <c r="B135" s="30"/>
      <c r="D135" s="143" t="s">
        <v>146</v>
      </c>
      <c r="F135" s="144" t="s">
        <v>151</v>
      </c>
      <c r="I135" s="145"/>
      <c r="L135" s="30"/>
      <c r="M135" s="146"/>
      <c r="T135" s="54"/>
      <c r="AT135" s="15" t="s">
        <v>146</v>
      </c>
      <c r="AU135" s="15" t="s">
        <v>89</v>
      </c>
    </row>
    <row r="136" spans="2:65" s="1" customFormat="1" ht="55.5" customHeight="1">
      <c r="B136" s="30"/>
      <c r="C136" s="130" t="s">
        <v>152</v>
      </c>
      <c r="D136" s="130" t="s">
        <v>132</v>
      </c>
      <c r="E136" s="131" t="s">
        <v>153</v>
      </c>
      <c r="F136" s="132" t="s">
        <v>154</v>
      </c>
      <c r="G136" s="133" t="s">
        <v>135</v>
      </c>
      <c r="H136" s="134">
        <v>2600</v>
      </c>
      <c r="I136" s="135"/>
      <c r="J136" s="136">
        <f>ROUND(I136*H136,2)</f>
        <v>0</v>
      </c>
      <c r="K136" s="132" t="s">
        <v>136</v>
      </c>
      <c r="L136" s="30"/>
      <c r="M136" s="137" t="s">
        <v>1</v>
      </c>
      <c r="N136" s="138" t="s">
        <v>44</v>
      </c>
      <c r="P136" s="139">
        <f>O136*H136</f>
        <v>0</v>
      </c>
      <c r="Q136" s="139">
        <v>0</v>
      </c>
      <c r="R136" s="139">
        <f>Q136*H136</f>
        <v>0</v>
      </c>
      <c r="S136" s="139">
        <v>0.316</v>
      </c>
      <c r="T136" s="140">
        <f>S136*H136</f>
        <v>821.6</v>
      </c>
      <c r="AR136" s="141" t="s">
        <v>137</v>
      </c>
      <c r="AT136" s="141" t="s">
        <v>132</v>
      </c>
      <c r="AU136" s="141" t="s">
        <v>89</v>
      </c>
      <c r="AY136" s="15" t="s">
        <v>130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5" t="s">
        <v>87</v>
      </c>
      <c r="BK136" s="142">
        <f>ROUND(I136*H136,2)</f>
        <v>0</v>
      </c>
      <c r="BL136" s="15" t="s">
        <v>137</v>
      </c>
      <c r="BM136" s="141" t="s">
        <v>155</v>
      </c>
    </row>
    <row r="137" spans="2:47" s="1" customFormat="1" ht="19.5">
      <c r="B137" s="30"/>
      <c r="D137" s="143" t="s">
        <v>146</v>
      </c>
      <c r="F137" s="144" t="s">
        <v>151</v>
      </c>
      <c r="I137" s="145"/>
      <c r="L137" s="30"/>
      <c r="M137" s="146"/>
      <c r="T137" s="54"/>
      <c r="AT137" s="15" t="s">
        <v>146</v>
      </c>
      <c r="AU137" s="15" t="s">
        <v>89</v>
      </c>
    </row>
    <row r="138" spans="2:65" s="1" customFormat="1" ht="62.65" customHeight="1">
      <c r="B138" s="30"/>
      <c r="C138" s="130" t="s">
        <v>156</v>
      </c>
      <c r="D138" s="130" t="s">
        <v>132</v>
      </c>
      <c r="E138" s="131" t="s">
        <v>157</v>
      </c>
      <c r="F138" s="132" t="s">
        <v>158</v>
      </c>
      <c r="G138" s="133" t="s">
        <v>135</v>
      </c>
      <c r="H138" s="134">
        <v>1380</v>
      </c>
      <c r="I138" s="135"/>
      <c r="J138" s="136">
        <f>ROUND(I138*H138,2)</f>
        <v>0</v>
      </c>
      <c r="K138" s="132" t="s">
        <v>136</v>
      </c>
      <c r="L138" s="30"/>
      <c r="M138" s="137" t="s">
        <v>1</v>
      </c>
      <c r="N138" s="138" t="s">
        <v>44</v>
      </c>
      <c r="P138" s="139">
        <f>O138*H138</f>
        <v>0</v>
      </c>
      <c r="Q138" s="139">
        <v>0</v>
      </c>
      <c r="R138" s="139">
        <f>Q138*H138</f>
        <v>0</v>
      </c>
      <c r="S138" s="139">
        <v>0.17</v>
      </c>
      <c r="T138" s="140">
        <f>S138*H138</f>
        <v>234.60000000000002</v>
      </c>
      <c r="AR138" s="141" t="s">
        <v>137</v>
      </c>
      <c r="AT138" s="141" t="s">
        <v>132</v>
      </c>
      <c r="AU138" s="141" t="s">
        <v>89</v>
      </c>
      <c r="AY138" s="15" t="s">
        <v>130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5" t="s">
        <v>87</v>
      </c>
      <c r="BK138" s="142">
        <f>ROUND(I138*H138,2)</f>
        <v>0</v>
      </c>
      <c r="BL138" s="15" t="s">
        <v>137</v>
      </c>
      <c r="BM138" s="141" t="s">
        <v>159</v>
      </c>
    </row>
    <row r="139" spans="2:47" s="1" customFormat="1" ht="19.5">
      <c r="B139" s="30"/>
      <c r="D139" s="143" t="s">
        <v>146</v>
      </c>
      <c r="F139" s="144" t="s">
        <v>160</v>
      </c>
      <c r="I139" s="145"/>
      <c r="L139" s="30"/>
      <c r="M139" s="146"/>
      <c r="T139" s="54"/>
      <c r="AT139" s="15" t="s">
        <v>146</v>
      </c>
      <c r="AU139" s="15" t="s">
        <v>89</v>
      </c>
    </row>
    <row r="140" spans="2:51" s="12" customFormat="1" ht="12">
      <c r="B140" s="147"/>
      <c r="D140" s="143" t="s">
        <v>161</v>
      </c>
      <c r="E140" s="148" t="s">
        <v>1</v>
      </c>
      <c r="F140" s="149" t="s">
        <v>162</v>
      </c>
      <c r="H140" s="150">
        <v>1380</v>
      </c>
      <c r="I140" s="151"/>
      <c r="L140" s="147"/>
      <c r="M140" s="152"/>
      <c r="T140" s="153"/>
      <c r="AT140" s="148" t="s">
        <v>161</v>
      </c>
      <c r="AU140" s="148" t="s">
        <v>89</v>
      </c>
      <c r="AV140" s="12" t="s">
        <v>89</v>
      </c>
      <c r="AW140" s="12" t="s">
        <v>36</v>
      </c>
      <c r="AX140" s="12" t="s">
        <v>87</v>
      </c>
      <c r="AY140" s="148" t="s">
        <v>130</v>
      </c>
    </row>
    <row r="141" spans="2:65" s="1" customFormat="1" ht="55.5" customHeight="1">
      <c r="B141" s="30"/>
      <c r="C141" s="130" t="s">
        <v>163</v>
      </c>
      <c r="D141" s="130" t="s">
        <v>132</v>
      </c>
      <c r="E141" s="131" t="s">
        <v>164</v>
      </c>
      <c r="F141" s="132" t="s">
        <v>165</v>
      </c>
      <c r="G141" s="133" t="s">
        <v>135</v>
      </c>
      <c r="H141" s="134">
        <v>1320</v>
      </c>
      <c r="I141" s="135"/>
      <c r="J141" s="136">
        <f>ROUND(I141*H141,2)</f>
        <v>0</v>
      </c>
      <c r="K141" s="132" t="s">
        <v>136</v>
      </c>
      <c r="L141" s="30"/>
      <c r="M141" s="137" t="s">
        <v>1</v>
      </c>
      <c r="N141" s="138" t="s">
        <v>44</v>
      </c>
      <c r="P141" s="139">
        <f>O141*H141</f>
        <v>0</v>
      </c>
      <c r="Q141" s="139">
        <v>0</v>
      </c>
      <c r="R141" s="139">
        <f>Q141*H141</f>
        <v>0</v>
      </c>
      <c r="S141" s="139">
        <v>0.22</v>
      </c>
      <c r="T141" s="140">
        <f>S141*H141</f>
        <v>290.4</v>
      </c>
      <c r="AR141" s="141" t="s">
        <v>137</v>
      </c>
      <c r="AT141" s="141" t="s">
        <v>132</v>
      </c>
      <c r="AU141" s="141" t="s">
        <v>89</v>
      </c>
      <c r="AY141" s="15" t="s">
        <v>130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5" t="s">
        <v>87</v>
      </c>
      <c r="BK141" s="142">
        <f>ROUND(I141*H141,2)</f>
        <v>0</v>
      </c>
      <c r="BL141" s="15" t="s">
        <v>137</v>
      </c>
      <c r="BM141" s="141" t="s">
        <v>166</v>
      </c>
    </row>
    <row r="142" spans="2:47" s="1" customFormat="1" ht="19.5">
      <c r="B142" s="30"/>
      <c r="D142" s="143" t="s">
        <v>146</v>
      </c>
      <c r="F142" s="144" t="s">
        <v>160</v>
      </c>
      <c r="I142" s="145"/>
      <c r="L142" s="30"/>
      <c r="M142" s="146"/>
      <c r="T142" s="54"/>
      <c r="AT142" s="15" t="s">
        <v>146</v>
      </c>
      <c r="AU142" s="15" t="s">
        <v>89</v>
      </c>
    </row>
    <row r="143" spans="2:65" s="1" customFormat="1" ht="49.15" customHeight="1">
      <c r="B143" s="30"/>
      <c r="C143" s="130" t="s">
        <v>167</v>
      </c>
      <c r="D143" s="130" t="s">
        <v>132</v>
      </c>
      <c r="E143" s="131" t="s">
        <v>168</v>
      </c>
      <c r="F143" s="132" t="s">
        <v>169</v>
      </c>
      <c r="G143" s="133" t="s">
        <v>170</v>
      </c>
      <c r="H143" s="134">
        <v>590</v>
      </c>
      <c r="I143" s="135"/>
      <c r="J143" s="136">
        <f>ROUND(I143*H143,2)</f>
        <v>0</v>
      </c>
      <c r="K143" s="132" t="s">
        <v>136</v>
      </c>
      <c r="L143" s="30"/>
      <c r="M143" s="137" t="s">
        <v>1</v>
      </c>
      <c r="N143" s="138" t="s">
        <v>44</v>
      </c>
      <c r="P143" s="139">
        <f>O143*H143</f>
        <v>0</v>
      </c>
      <c r="Q143" s="139">
        <v>0</v>
      </c>
      <c r="R143" s="139">
        <f>Q143*H143</f>
        <v>0</v>
      </c>
      <c r="S143" s="139">
        <v>0.205</v>
      </c>
      <c r="T143" s="140">
        <f>S143*H143</f>
        <v>120.94999999999999</v>
      </c>
      <c r="AR143" s="141" t="s">
        <v>137</v>
      </c>
      <c r="AT143" s="141" t="s">
        <v>132</v>
      </c>
      <c r="AU143" s="141" t="s">
        <v>89</v>
      </c>
      <c r="AY143" s="15" t="s">
        <v>130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5" t="s">
        <v>87</v>
      </c>
      <c r="BK143" s="142">
        <f>ROUND(I143*H143,2)</f>
        <v>0</v>
      </c>
      <c r="BL143" s="15" t="s">
        <v>137</v>
      </c>
      <c r="BM143" s="141" t="s">
        <v>171</v>
      </c>
    </row>
    <row r="144" spans="2:47" s="1" customFormat="1" ht="19.5">
      <c r="B144" s="30"/>
      <c r="D144" s="143" t="s">
        <v>146</v>
      </c>
      <c r="F144" s="144" t="s">
        <v>172</v>
      </c>
      <c r="I144" s="145"/>
      <c r="L144" s="30"/>
      <c r="M144" s="146"/>
      <c r="T144" s="54"/>
      <c r="AT144" s="15" t="s">
        <v>146</v>
      </c>
      <c r="AU144" s="15" t="s">
        <v>89</v>
      </c>
    </row>
    <row r="145" spans="2:65" s="1" customFormat="1" ht="37.9" customHeight="1">
      <c r="B145" s="30"/>
      <c r="C145" s="130" t="s">
        <v>173</v>
      </c>
      <c r="D145" s="130" t="s">
        <v>132</v>
      </c>
      <c r="E145" s="131" t="s">
        <v>174</v>
      </c>
      <c r="F145" s="132" t="s">
        <v>175</v>
      </c>
      <c r="G145" s="133" t="s">
        <v>170</v>
      </c>
      <c r="H145" s="134">
        <v>745</v>
      </c>
      <c r="I145" s="135"/>
      <c r="J145" s="136">
        <f>ROUND(I145*H145,2)</f>
        <v>0</v>
      </c>
      <c r="K145" s="132" t="s">
        <v>136</v>
      </c>
      <c r="L145" s="30"/>
      <c r="M145" s="137" t="s">
        <v>1</v>
      </c>
      <c r="N145" s="138" t="s">
        <v>44</v>
      </c>
      <c r="P145" s="139">
        <f>O145*H145</f>
        <v>0</v>
      </c>
      <c r="Q145" s="139">
        <v>0</v>
      </c>
      <c r="R145" s="139">
        <f>Q145*H145</f>
        <v>0</v>
      </c>
      <c r="S145" s="139">
        <v>0.04</v>
      </c>
      <c r="T145" s="140">
        <f>S145*H145</f>
        <v>29.8</v>
      </c>
      <c r="AR145" s="141" t="s">
        <v>137</v>
      </c>
      <c r="AT145" s="141" t="s">
        <v>132</v>
      </c>
      <c r="AU145" s="141" t="s">
        <v>89</v>
      </c>
      <c r="AY145" s="15" t="s">
        <v>130</v>
      </c>
      <c r="BE145" s="142">
        <f>IF(N145="základní",J145,0)</f>
        <v>0</v>
      </c>
      <c r="BF145" s="142">
        <f>IF(N145="snížená",J145,0)</f>
        <v>0</v>
      </c>
      <c r="BG145" s="142">
        <f>IF(N145="zákl. přenesená",J145,0)</f>
        <v>0</v>
      </c>
      <c r="BH145" s="142">
        <f>IF(N145="sníž. přenesená",J145,0)</f>
        <v>0</v>
      </c>
      <c r="BI145" s="142">
        <f>IF(N145="nulová",J145,0)</f>
        <v>0</v>
      </c>
      <c r="BJ145" s="15" t="s">
        <v>87</v>
      </c>
      <c r="BK145" s="142">
        <f>ROUND(I145*H145,2)</f>
        <v>0</v>
      </c>
      <c r="BL145" s="15" t="s">
        <v>137</v>
      </c>
      <c r="BM145" s="141" t="s">
        <v>176</v>
      </c>
    </row>
    <row r="146" spans="2:65" s="1" customFormat="1" ht="24.2" customHeight="1">
      <c r="B146" s="30"/>
      <c r="C146" s="130" t="s">
        <v>177</v>
      </c>
      <c r="D146" s="130" t="s">
        <v>132</v>
      </c>
      <c r="E146" s="131" t="s">
        <v>178</v>
      </c>
      <c r="F146" s="132" t="s">
        <v>179</v>
      </c>
      <c r="G146" s="133" t="s">
        <v>135</v>
      </c>
      <c r="H146" s="134">
        <v>980</v>
      </c>
      <c r="I146" s="135"/>
      <c r="J146" s="136">
        <f>ROUND(I146*H146,2)</f>
        <v>0</v>
      </c>
      <c r="K146" s="132" t="s">
        <v>136</v>
      </c>
      <c r="L146" s="30"/>
      <c r="M146" s="137" t="s">
        <v>1</v>
      </c>
      <c r="N146" s="138" t="s">
        <v>44</v>
      </c>
      <c r="P146" s="139">
        <f>O146*H146</f>
        <v>0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AR146" s="141" t="s">
        <v>137</v>
      </c>
      <c r="AT146" s="141" t="s">
        <v>132</v>
      </c>
      <c r="AU146" s="141" t="s">
        <v>89</v>
      </c>
      <c r="AY146" s="15" t="s">
        <v>130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5" t="s">
        <v>87</v>
      </c>
      <c r="BK146" s="142">
        <f>ROUND(I146*H146,2)</f>
        <v>0</v>
      </c>
      <c r="BL146" s="15" t="s">
        <v>137</v>
      </c>
      <c r="BM146" s="141" t="s">
        <v>180</v>
      </c>
    </row>
    <row r="147" spans="2:65" s="1" customFormat="1" ht="37.9" customHeight="1">
      <c r="B147" s="30"/>
      <c r="C147" s="130" t="s">
        <v>181</v>
      </c>
      <c r="D147" s="130" t="s">
        <v>132</v>
      </c>
      <c r="E147" s="131" t="s">
        <v>182</v>
      </c>
      <c r="F147" s="132" t="s">
        <v>183</v>
      </c>
      <c r="G147" s="133" t="s">
        <v>184</v>
      </c>
      <c r="H147" s="134">
        <v>720</v>
      </c>
      <c r="I147" s="135"/>
      <c r="J147" s="136">
        <f>ROUND(I147*H147,2)</f>
        <v>0</v>
      </c>
      <c r="K147" s="132" t="s">
        <v>136</v>
      </c>
      <c r="L147" s="30"/>
      <c r="M147" s="137" t="s">
        <v>1</v>
      </c>
      <c r="N147" s="138" t="s">
        <v>44</v>
      </c>
      <c r="P147" s="139">
        <f>O147*H147</f>
        <v>0</v>
      </c>
      <c r="Q147" s="139">
        <v>0</v>
      </c>
      <c r="R147" s="139">
        <f>Q147*H147</f>
        <v>0</v>
      </c>
      <c r="S147" s="139">
        <v>0</v>
      </c>
      <c r="T147" s="140">
        <f>S147*H147</f>
        <v>0</v>
      </c>
      <c r="AR147" s="141" t="s">
        <v>137</v>
      </c>
      <c r="AT147" s="141" t="s">
        <v>132</v>
      </c>
      <c r="AU147" s="141" t="s">
        <v>89</v>
      </c>
      <c r="AY147" s="15" t="s">
        <v>130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5" t="s">
        <v>87</v>
      </c>
      <c r="BK147" s="142">
        <f>ROUND(I147*H147,2)</f>
        <v>0</v>
      </c>
      <c r="BL147" s="15" t="s">
        <v>137</v>
      </c>
      <c r="BM147" s="141" t="s">
        <v>185</v>
      </c>
    </row>
    <row r="148" spans="2:65" s="1" customFormat="1" ht="44.25" customHeight="1">
      <c r="B148" s="30"/>
      <c r="C148" s="130" t="s">
        <v>186</v>
      </c>
      <c r="D148" s="130" t="s">
        <v>132</v>
      </c>
      <c r="E148" s="131" t="s">
        <v>187</v>
      </c>
      <c r="F148" s="132" t="s">
        <v>188</v>
      </c>
      <c r="G148" s="133" t="s">
        <v>184</v>
      </c>
      <c r="H148" s="134">
        <v>13.5</v>
      </c>
      <c r="I148" s="135"/>
      <c r="J148" s="136">
        <f>ROUND(I148*H148,2)</f>
        <v>0</v>
      </c>
      <c r="K148" s="132" t="s">
        <v>136</v>
      </c>
      <c r="L148" s="30"/>
      <c r="M148" s="137" t="s">
        <v>1</v>
      </c>
      <c r="N148" s="138" t="s">
        <v>44</v>
      </c>
      <c r="P148" s="139">
        <f>O148*H148</f>
        <v>0</v>
      </c>
      <c r="Q148" s="139">
        <v>0</v>
      </c>
      <c r="R148" s="139">
        <f>Q148*H148</f>
        <v>0</v>
      </c>
      <c r="S148" s="139">
        <v>0</v>
      </c>
      <c r="T148" s="140">
        <f>S148*H148</f>
        <v>0</v>
      </c>
      <c r="AR148" s="141" t="s">
        <v>137</v>
      </c>
      <c r="AT148" s="141" t="s">
        <v>132</v>
      </c>
      <c r="AU148" s="141" t="s">
        <v>89</v>
      </c>
      <c r="AY148" s="15" t="s">
        <v>130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5" t="s">
        <v>87</v>
      </c>
      <c r="BK148" s="142">
        <f>ROUND(I148*H148,2)</f>
        <v>0</v>
      </c>
      <c r="BL148" s="15" t="s">
        <v>137</v>
      </c>
      <c r="BM148" s="141" t="s">
        <v>189</v>
      </c>
    </row>
    <row r="149" spans="2:51" s="12" customFormat="1" ht="12">
      <c r="B149" s="147"/>
      <c r="D149" s="143" t="s">
        <v>161</v>
      </c>
      <c r="E149" s="148" t="s">
        <v>1</v>
      </c>
      <c r="F149" s="149" t="s">
        <v>190</v>
      </c>
      <c r="H149" s="150">
        <v>13.5</v>
      </c>
      <c r="I149" s="151"/>
      <c r="L149" s="147"/>
      <c r="M149" s="152"/>
      <c r="T149" s="153"/>
      <c r="AT149" s="148" t="s">
        <v>161</v>
      </c>
      <c r="AU149" s="148" t="s">
        <v>89</v>
      </c>
      <c r="AV149" s="12" t="s">
        <v>89</v>
      </c>
      <c r="AW149" s="12" t="s">
        <v>36</v>
      </c>
      <c r="AX149" s="12" t="s">
        <v>87</v>
      </c>
      <c r="AY149" s="148" t="s">
        <v>130</v>
      </c>
    </row>
    <row r="150" spans="2:65" s="1" customFormat="1" ht="49.15" customHeight="1">
      <c r="B150" s="30"/>
      <c r="C150" s="130" t="s">
        <v>191</v>
      </c>
      <c r="D150" s="130" t="s">
        <v>132</v>
      </c>
      <c r="E150" s="131" t="s">
        <v>192</v>
      </c>
      <c r="F150" s="132" t="s">
        <v>193</v>
      </c>
      <c r="G150" s="133" t="s">
        <v>184</v>
      </c>
      <c r="H150" s="134">
        <v>47</v>
      </c>
      <c r="I150" s="135"/>
      <c r="J150" s="136">
        <f>ROUND(I150*H150,2)</f>
        <v>0</v>
      </c>
      <c r="K150" s="132" t="s">
        <v>136</v>
      </c>
      <c r="L150" s="30"/>
      <c r="M150" s="137" t="s">
        <v>1</v>
      </c>
      <c r="N150" s="138" t="s">
        <v>44</v>
      </c>
      <c r="P150" s="139">
        <f>O150*H150</f>
        <v>0</v>
      </c>
      <c r="Q150" s="139">
        <v>0</v>
      </c>
      <c r="R150" s="139">
        <f>Q150*H150</f>
        <v>0</v>
      </c>
      <c r="S150" s="139">
        <v>0</v>
      </c>
      <c r="T150" s="140">
        <f>S150*H150</f>
        <v>0</v>
      </c>
      <c r="AR150" s="141" t="s">
        <v>137</v>
      </c>
      <c r="AT150" s="141" t="s">
        <v>132</v>
      </c>
      <c r="AU150" s="141" t="s">
        <v>89</v>
      </c>
      <c r="AY150" s="15" t="s">
        <v>130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5" t="s">
        <v>87</v>
      </c>
      <c r="BK150" s="142">
        <f>ROUND(I150*H150,2)</f>
        <v>0</v>
      </c>
      <c r="BL150" s="15" t="s">
        <v>137</v>
      </c>
      <c r="BM150" s="141" t="s">
        <v>194</v>
      </c>
    </row>
    <row r="151" spans="2:47" s="1" customFormat="1" ht="19.5">
      <c r="B151" s="30"/>
      <c r="D151" s="143" t="s">
        <v>146</v>
      </c>
      <c r="F151" s="144" t="s">
        <v>195</v>
      </c>
      <c r="I151" s="145"/>
      <c r="L151" s="30"/>
      <c r="M151" s="146"/>
      <c r="T151" s="54"/>
      <c r="AT151" s="15" t="s">
        <v>146</v>
      </c>
      <c r="AU151" s="15" t="s">
        <v>89</v>
      </c>
    </row>
    <row r="152" spans="2:65" s="1" customFormat="1" ht="37.9" customHeight="1">
      <c r="B152" s="30"/>
      <c r="C152" s="130" t="s">
        <v>196</v>
      </c>
      <c r="D152" s="130" t="s">
        <v>132</v>
      </c>
      <c r="E152" s="131" t="s">
        <v>197</v>
      </c>
      <c r="F152" s="132" t="s">
        <v>198</v>
      </c>
      <c r="G152" s="133" t="s">
        <v>135</v>
      </c>
      <c r="H152" s="134">
        <v>104</v>
      </c>
      <c r="I152" s="135"/>
      <c r="J152" s="136">
        <f>ROUND(I152*H152,2)</f>
        <v>0</v>
      </c>
      <c r="K152" s="132" t="s">
        <v>136</v>
      </c>
      <c r="L152" s="30"/>
      <c r="M152" s="137" t="s">
        <v>1</v>
      </c>
      <c r="N152" s="138" t="s">
        <v>44</v>
      </c>
      <c r="P152" s="139">
        <f>O152*H152</f>
        <v>0</v>
      </c>
      <c r="Q152" s="139">
        <v>0.00083851</v>
      </c>
      <c r="R152" s="139">
        <f>Q152*H152</f>
        <v>0.08720504</v>
      </c>
      <c r="S152" s="139">
        <v>0</v>
      </c>
      <c r="T152" s="140">
        <f>S152*H152</f>
        <v>0</v>
      </c>
      <c r="AR152" s="141" t="s">
        <v>137</v>
      </c>
      <c r="AT152" s="141" t="s">
        <v>132</v>
      </c>
      <c r="AU152" s="141" t="s">
        <v>89</v>
      </c>
      <c r="AY152" s="15" t="s">
        <v>130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5" t="s">
        <v>87</v>
      </c>
      <c r="BK152" s="142">
        <f>ROUND(I152*H152,2)</f>
        <v>0</v>
      </c>
      <c r="BL152" s="15" t="s">
        <v>137</v>
      </c>
      <c r="BM152" s="141" t="s">
        <v>199</v>
      </c>
    </row>
    <row r="153" spans="2:65" s="1" customFormat="1" ht="44.25" customHeight="1">
      <c r="B153" s="30"/>
      <c r="C153" s="130" t="s">
        <v>8</v>
      </c>
      <c r="D153" s="130" t="s">
        <v>132</v>
      </c>
      <c r="E153" s="131" t="s">
        <v>200</v>
      </c>
      <c r="F153" s="132" t="s">
        <v>201</v>
      </c>
      <c r="G153" s="133" t="s">
        <v>135</v>
      </c>
      <c r="H153" s="134">
        <v>104</v>
      </c>
      <c r="I153" s="135"/>
      <c r="J153" s="136">
        <f>ROUND(I153*H153,2)</f>
        <v>0</v>
      </c>
      <c r="K153" s="132" t="s">
        <v>136</v>
      </c>
      <c r="L153" s="30"/>
      <c r="M153" s="137" t="s">
        <v>1</v>
      </c>
      <c r="N153" s="138" t="s">
        <v>44</v>
      </c>
      <c r="P153" s="139">
        <f>O153*H153</f>
        <v>0</v>
      </c>
      <c r="Q153" s="139">
        <v>0</v>
      </c>
      <c r="R153" s="139">
        <f>Q153*H153</f>
        <v>0</v>
      </c>
      <c r="S153" s="139">
        <v>0</v>
      </c>
      <c r="T153" s="140">
        <f>S153*H153</f>
        <v>0</v>
      </c>
      <c r="AR153" s="141" t="s">
        <v>137</v>
      </c>
      <c r="AT153" s="141" t="s">
        <v>132</v>
      </c>
      <c r="AU153" s="141" t="s">
        <v>89</v>
      </c>
      <c r="AY153" s="15" t="s">
        <v>130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5" t="s">
        <v>87</v>
      </c>
      <c r="BK153" s="142">
        <f>ROUND(I153*H153,2)</f>
        <v>0</v>
      </c>
      <c r="BL153" s="15" t="s">
        <v>137</v>
      </c>
      <c r="BM153" s="141" t="s">
        <v>202</v>
      </c>
    </row>
    <row r="154" spans="2:65" s="1" customFormat="1" ht="62.65" customHeight="1">
      <c r="B154" s="30"/>
      <c r="C154" s="130" t="s">
        <v>203</v>
      </c>
      <c r="D154" s="130" t="s">
        <v>132</v>
      </c>
      <c r="E154" s="131" t="s">
        <v>204</v>
      </c>
      <c r="F154" s="132" t="s">
        <v>205</v>
      </c>
      <c r="G154" s="133" t="s">
        <v>184</v>
      </c>
      <c r="H154" s="134">
        <v>320</v>
      </c>
      <c r="I154" s="135"/>
      <c r="J154" s="136">
        <f>ROUND(I154*H154,2)</f>
        <v>0</v>
      </c>
      <c r="K154" s="132" t="s">
        <v>136</v>
      </c>
      <c r="L154" s="30"/>
      <c r="M154" s="137" t="s">
        <v>1</v>
      </c>
      <c r="N154" s="138" t="s">
        <v>44</v>
      </c>
      <c r="P154" s="139">
        <f>O154*H154</f>
        <v>0</v>
      </c>
      <c r="Q154" s="139">
        <v>0</v>
      </c>
      <c r="R154" s="139">
        <f>Q154*H154</f>
        <v>0</v>
      </c>
      <c r="S154" s="139">
        <v>0</v>
      </c>
      <c r="T154" s="140">
        <f>S154*H154</f>
        <v>0</v>
      </c>
      <c r="AR154" s="141" t="s">
        <v>137</v>
      </c>
      <c r="AT154" s="141" t="s">
        <v>132</v>
      </c>
      <c r="AU154" s="141" t="s">
        <v>89</v>
      </c>
      <c r="AY154" s="15" t="s">
        <v>130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5" t="s">
        <v>87</v>
      </c>
      <c r="BK154" s="142">
        <f>ROUND(I154*H154,2)</f>
        <v>0</v>
      </c>
      <c r="BL154" s="15" t="s">
        <v>137</v>
      </c>
      <c r="BM154" s="141" t="s">
        <v>206</v>
      </c>
    </row>
    <row r="155" spans="2:51" s="12" customFormat="1" ht="12">
      <c r="B155" s="147"/>
      <c r="D155" s="143" t="s">
        <v>161</v>
      </c>
      <c r="E155" s="148" t="s">
        <v>1</v>
      </c>
      <c r="F155" s="149" t="s">
        <v>207</v>
      </c>
      <c r="H155" s="150">
        <v>320</v>
      </c>
      <c r="I155" s="151"/>
      <c r="L155" s="147"/>
      <c r="M155" s="152"/>
      <c r="T155" s="153"/>
      <c r="AT155" s="148" t="s">
        <v>161</v>
      </c>
      <c r="AU155" s="148" t="s">
        <v>89</v>
      </c>
      <c r="AV155" s="12" t="s">
        <v>89</v>
      </c>
      <c r="AW155" s="12" t="s">
        <v>36</v>
      </c>
      <c r="AX155" s="12" t="s">
        <v>87</v>
      </c>
      <c r="AY155" s="148" t="s">
        <v>130</v>
      </c>
    </row>
    <row r="156" spans="2:65" s="1" customFormat="1" ht="62.65" customHeight="1">
      <c r="B156" s="30"/>
      <c r="C156" s="130" t="s">
        <v>208</v>
      </c>
      <c r="D156" s="130" t="s">
        <v>132</v>
      </c>
      <c r="E156" s="131" t="s">
        <v>209</v>
      </c>
      <c r="F156" s="132" t="s">
        <v>210</v>
      </c>
      <c r="G156" s="133" t="s">
        <v>184</v>
      </c>
      <c r="H156" s="134">
        <v>718.5</v>
      </c>
      <c r="I156" s="135"/>
      <c r="J156" s="136">
        <f>ROUND(I156*H156,2)</f>
        <v>0</v>
      </c>
      <c r="K156" s="132" t="s">
        <v>136</v>
      </c>
      <c r="L156" s="30"/>
      <c r="M156" s="137" t="s">
        <v>1</v>
      </c>
      <c r="N156" s="138" t="s">
        <v>44</v>
      </c>
      <c r="P156" s="139">
        <f>O156*H156</f>
        <v>0</v>
      </c>
      <c r="Q156" s="139">
        <v>0</v>
      </c>
      <c r="R156" s="139">
        <f>Q156*H156</f>
        <v>0</v>
      </c>
      <c r="S156" s="139">
        <v>0</v>
      </c>
      <c r="T156" s="140">
        <f>S156*H156</f>
        <v>0</v>
      </c>
      <c r="AR156" s="141" t="s">
        <v>137</v>
      </c>
      <c r="AT156" s="141" t="s">
        <v>132</v>
      </c>
      <c r="AU156" s="141" t="s">
        <v>89</v>
      </c>
      <c r="AY156" s="15" t="s">
        <v>130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5" t="s">
        <v>87</v>
      </c>
      <c r="BK156" s="142">
        <f>ROUND(I156*H156,2)</f>
        <v>0</v>
      </c>
      <c r="BL156" s="15" t="s">
        <v>137</v>
      </c>
      <c r="BM156" s="141" t="s">
        <v>211</v>
      </c>
    </row>
    <row r="157" spans="2:51" s="12" customFormat="1" ht="12">
      <c r="B157" s="147"/>
      <c r="D157" s="143" t="s">
        <v>161</v>
      </c>
      <c r="E157" s="148" t="s">
        <v>1</v>
      </c>
      <c r="F157" s="149" t="s">
        <v>212</v>
      </c>
      <c r="H157" s="150">
        <v>718.5</v>
      </c>
      <c r="I157" s="151"/>
      <c r="L157" s="147"/>
      <c r="M157" s="152"/>
      <c r="T157" s="153"/>
      <c r="AT157" s="148" t="s">
        <v>161</v>
      </c>
      <c r="AU157" s="148" t="s">
        <v>89</v>
      </c>
      <c r="AV157" s="12" t="s">
        <v>89</v>
      </c>
      <c r="AW157" s="12" t="s">
        <v>36</v>
      </c>
      <c r="AX157" s="12" t="s">
        <v>87</v>
      </c>
      <c r="AY157" s="148" t="s">
        <v>130</v>
      </c>
    </row>
    <row r="158" spans="2:65" s="1" customFormat="1" ht="66.75" customHeight="1">
      <c r="B158" s="30"/>
      <c r="C158" s="130" t="s">
        <v>213</v>
      </c>
      <c r="D158" s="130" t="s">
        <v>132</v>
      </c>
      <c r="E158" s="131" t="s">
        <v>214</v>
      </c>
      <c r="F158" s="132" t="s">
        <v>215</v>
      </c>
      <c r="G158" s="133" t="s">
        <v>184</v>
      </c>
      <c r="H158" s="134">
        <v>718.5</v>
      </c>
      <c r="I158" s="135"/>
      <c r="J158" s="136">
        <f>ROUND(I158*H158,2)</f>
        <v>0</v>
      </c>
      <c r="K158" s="132" t="s">
        <v>136</v>
      </c>
      <c r="L158" s="30"/>
      <c r="M158" s="137" t="s">
        <v>1</v>
      </c>
      <c r="N158" s="138" t="s">
        <v>44</v>
      </c>
      <c r="P158" s="139">
        <f>O158*H158</f>
        <v>0</v>
      </c>
      <c r="Q158" s="139">
        <v>0</v>
      </c>
      <c r="R158" s="139">
        <f>Q158*H158</f>
        <v>0</v>
      </c>
      <c r="S158" s="139">
        <v>0</v>
      </c>
      <c r="T158" s="140">
        <f>S158*H158</f>
        <v>0</v>
      </c>
      <c r="AR158" s="141" t="s">
        <v>137</v>
      </c>
      <c r="AT158" s="141" t="s">
        <v>132</v>
      </c>
      <c r="AU158" s="141" t="s">
        <v>89</v>
      </c>
      <c r="AY158" s="15" t="s">
        <v>130</v>
      </c>
      <c r="BE158" s="142">
        <f>IF(N158="základní",J158,0)</f>
        <v>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5" t="s">
        <v>87</v>
      </c>
      <c r="BK158" s="142">
        <f>ROUND(I158*H158,2)</f>
        <v>0</v>
      </c>
      <c r="BL158" s="15" t="s">
        <v>137</v>
      </c>
      <c r="BM158" s="141" t="s">
        <v>216</v>
      </c>
    </row>
    <row r="159" spans="2:65" s="1" customFormat="1" ht="44.25" customHeight="1">
      <c r="B159" s="30"/>
      <c r="C159" s="130" t="s">
        <v>217</v>
      </c>
      <c r="D159" s="130" t="s">
        <v>132</v>
      </c>
      <c r="E159" s="131" t="s">
        <v>218</v>
      </c>
      <c r="F159" s="132" t="s">
        <v>219</v>
      </c>
      <c r="G159" s="133" t="s">
        <v>184</v>
      </c>
      <c r="H159" s="134">
        <v>160</v>
      </c>
      <c r="I159" s="135"/>
      <c r="J159" s="136">
        <f>ROUND(I159*H159,2)</f>
        <v>0</v>
      </c>
      <c r="K159" s="132" t="s">
        <v>136</v>
      </c>
      <c r="L159" s="30"/>
      <c r="M159" s="137" t="s">
        <v>1</v>
      </c>
      <c r="N159" s="138" t="s">
        <v>44</v>
      </c>
      <c r="P159" s="139">
        <f>O159*H159</f>
        <v>0</v>
      </c>
      <c r="Q159" s="139">
        <v>0</v>
      </c>
      <c r="R159" s="139">
        <f>Q159*H159</f>
        <v>0</v>
      </c>
      <c r="S159" s="139">
        <v>0</v>
      </c>
      <c r="T159" s="140">
        <f>S159*H159</f>
        <v>0</v>
      </c>
      <c r="AR159" s="141" t="s">
        <v>137</v>
      </c>
      <c r="AT159" s="141" t="s">
        <v>132</v>
      </c>
      <c r="AU159" s="141" t="s">
        <v>89</v>
      </c>
      <c r="AY159" s="15" t="s">
        <v>130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5" t="s">
        <v>87</v>
      </c>
      <c r="BK159" s="142">
        <f>ROUND(I159*H159,2)</f>
        <v>0</v>
      </c>
      <c r="BL159" s="15" t="s">
        <v>137</v>
      </c>
      <c r="BM159" s="141" t="s">
        <v>220</v>
      </c>
    </row>
    <row r="160" spans="2:51" s="12" customFormat="1" ht="12">
      <c r="B160" s="147"/>
      <c r="D160" s="143" t="s">
        <v>161</v>
      </c>
      <c r="E160" s="148" t="s">
        <v>1</v>
      </c>
      <c r="F160" s="149" t="s">
        <v>221</v>
      </c>
      <c r="H160" s="150">
        <v>160</v>
      </c>
      <c r="I160" s="151"/>
      <c r="L160" s="147"/>
      <c r="M160" s="152"/>
      <c r="T160" s="153"/>
      <c r="AT160" s="148" t="s">
        <v>161</v>
      </c>
      <c r="AU160" s="148" t="s">
        <v>89</v>
      </c>
      <c r="AV160" s="12" t="s">
        <v>89</v>
      </c>
      <c r="AW160" s="12" t="s">
        <v>36</v>
      </c>
      <c r="AX160" s="12" t="s">
        <v>87</v>
      </c>
      <c r="AY160" s="148" t="s">
        <v>130</v>
      </c>
    </row>
    <row r="161" spans="2:65" s="1" customFormat="1" ht="49.15" customHeight="1">
      <c r="B161" s="30"/>
      <c r="C161" s="130" t="s">
        <v>222</v>
      </c>
      <c r="D161" s="130" t="s">
        <v>132</v>
      </c>
      <c r="E161" s="131" t="s">
        <v>223</v>
      </c>
      <c r="F161" s="132" t="s">
        <v>224</v>
      </c>
      <c r="G161" s="133" t="s">
        <v>184</v>
      </c>
      <c r="H161" s="134">
        <v>120</v>
      </c>
      <c r="I161" s="135"/>
      <c r="J161" s="136">
        <f>ROUND(I161*H161,2)</f>
        <v>0</v>
      </c>
      <c r="K161" s="132" t="s">
        <v>136</v>
      </c>
      <c r="L161" s="30"/>
      <c r="M161" s="137" t="s">
        <v>1</v>
      </c>
      <c r="N161" s="138" t="s">
        <v>44</v>
      </c>
      <c r="P161" s="139">
        <f>O161*H161</f>
        <v>0</v>
      </c>
      <c r="Q161" s="139">
        <v>0</v>
      </c>
      <c r="R161" s="139">
        <f>Q161*H161</f>
        <v>0</v>
      </c>
      <c r="S161" s="139">
        <v>0</v>
      </c>
      <c r="T161" s="140">
        <f>S161*H161</f>
        <v>0</v>
      </c>
      <c r="AR161" s="141" t="s">
        <v>137</v>
      </c>
      <c r="AT161" s="141" t="s">
        <v>132</v>
      </c>
      <c r="AU161" s="141" t="s">
        <v>89</v>
      </c>
      <c r="AY161" s="15" t="s">
        <v>130</v>
      </c>
      <c r="BE161" s="142">
        <f>IF(N161="základní",J161,0)</f>
        <v>0</v>
      </c>
      <c r="BF161" s="142">
        <f>IF(N161="snížená",J161,0)</f>
        <v>0</v>
      </c>
      <c r="BG161" s="142">
        <f>IF(N161="zákl. přenesená",J161,0)</f>
        <v>0</v>
      </c>
      <c r="BH161" s="142">
        <f>IF(N161="sníž. přenesená",J161,0)</f>
        <v>0</v>
      </c>
      <c r="BI161" s="142">
        <f>IF(N161="nulová",J161,0)</f>
        <v>0</v>
      </c>
      <c r="BJ161" s="15" t="s">
        <v>87</v>
      </c>
      <c r="BK161" s="142">
        <f>ROUND(I161*H161,2)</f>
        <v>0</v>
      </c>
      <c r="BL161" s="15" t="s">
        <v>137</v>
      </c>
      <c r="BM161" s="141" t="s">
        <v>225</v>
      </c>
    </row>
    <row r="162" spans="2:65" s="1" customFormat="1" ht="37.9" customHeight="1">
      <c r="B162" s="30"/>
      <c r="C162" s="130" t="s">
        <v>7</v>
      </c>
      <c r="D162" s="130" t="s">
        <v>132</v>
      </c>
      <c r="E162" s="131" t="s">
        <v>226</v>
      </c>
      <c r="F162" s="132" t="s">
        <v>227</v>
      </c>
      <c r="G162" s="133" t="s">
        <v>184</v>
      </c>
      <c r="H162" s="134">
        <v>718.5</v>
      </c>
      <c r="I162" s="135"/>
      <c r="J162" s="136">
        <f>ROUND(I162*H162,2)</f>
        <v>0</v>
      </c>
      <c r="K162" s="132" t="s">
        <v>136</v>
      </c>
      <c r="L162" s="30"/>
      <c r="M162" s="137" t="s">
        <v>1</v>
      </c>
      <c r="N162" s="138" t="s">
        <v>44</v>
      </c>
      <c r="P162" s="139">
        <f>O162*H162</f>
        <v>0</v>
      </c>
      <c r="Q162" s="139">
        <v>0</v>
      </c>
      <c r="R162" s="139">
        <f>Q162*H162</f>
        <v>0</v>
      </c>
      <c r="S162" s="139">
        <v>0</v>
      </c>
      <c r="T162" s="140">
        <f>S162*H162</f>
        <v>0</v>
      </c>
      <c r="AR162" s="141" t="s">
        <v>137</v>
      </c>
      <c r="AT162" s="141" t="s">
        <v>132</v>
      </c>
      <c r="AU162" s="141" t="s">
        <v>89</v>
      </c>
      <c r="AY162" s="15" t="s">
        <v>130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5" t="s">
        <v>87</v>
      </c>
      <c r="BK162" s="142">
        <f>ROUND(I162*H162,2)</f>
        <v>0</v>
      </c>
      <c r="BL162" s="15" t="s">
        <v>137</v>
      </c>
      <c r="BM162" s="141" t="s">
        <v>228</v>
      </c>
    </row>
    <row r="163" spans="2:51" s="12" customFormat="1" ht="12">
      <c r="B163" s="147"/>
      <c r="D163" s="143" t="s">
        <v>161</v>
      </c>
      <c r="E163" s="148" t="s">
        <v>1</v>
      </c>
      <c r="F163" s="149" t="s">
        <v>212</v>
      </c>
      <c r="H163" s="150">
        <v>718.5</v>
      </c>
      <c r="I163" s="151"/>
      <c r="L163" s="147"/>
      <c r="M163" s="152"/>
      <c r="T163" s="153"/>
      <c r="AT163" s="148" t="s">
        <v>161</v>
      </c>
      <c r="AU163" s="148" t="s">
        <v>89</v>
      </c>
      <c r="AV163" s="12" t="s">
        <v>89</v>
      </c>
      <c r="AW163" s="12" t="s">
        <v>36</v>
      </c>
      <c r="AX163" s="12" t="s">
        <v>87</v>
      </c>
      <c r="AY163" s="148" t="s">
        <v>130</v>
      </c>
    </row>
    <row r="164" spans="2:65" s="1" customFormat="1" ht="44.25" customHeight="1">
      <c r="B164" s="30"/>
      <c r="C164" s="130" t="s">
        <v>229</v>
      </c>
      <c r="D164" s="130" t="s">
        <v>132</v>
      </c>
      <c r="E164" s="131" t="s">
        <v>230</v>
      </c>
      <c r="F164" s="132" t="s">
        <v>231</v>
      </c>
      <c r="G164" s="133" t="s">
        <v>232</v>
      </c>
      <c r="H164" s="134">
        <v>1149.6</v>
      </c>
      <c r="I164" s="135"/>
      <c r="J164" s="136">
        <f>ROUND(I164*H164,2)</f>
        <v>0</v>
      </c>
      <c r="K164" s="132" t="s">
        <v>136</v>
      </c>
      <c r="L164" s="30"/>
      <c r="M164" s="137" t="s">
        <v>1</v>
      </c>
      <c r="N164" s="138" t="s">
        <v>44</v>
      </c>
      <c r="P164" s="139">
        <f>O164*H164</f>
        <v>0</v>
      </c>
      <c r="Q164" s="139">
        <v>0</v>
      </c>
      <c r="R164" s="139">
        <f>Q164*H164</f>
        <v>0</v>
      </c>
      <c r="S164" s="139">
        <v>0</v>
      </c>
      <c r="T164" s="140">
        <f>S164*H164</f>
        <v>0</v>
      </c>
      <c r="AR164" s="141" t="s">
        <v>137</v>
      </c>
      <c r="AT164" s="141" t="s">
        <v>132</v>
      </c>
      <c r="AU164" s="141" t="s">
        <v>89</v>
      </c>
      <c r="AY164" s="15" t="s">
        <v>130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5" t="s">
        <v>87</v>
      </c>
      <c r="BK164" s="142">
        <f>ROUND(I164*H164,2)</f>
        <v>0</v>
      </c>
      <c r="BL164" s="15" t="s">
        <v>137</v>
      </c>
      <c r="BM164" s="141" t="s">
        <v>233</v>
      </c>
    </row>
    <row r="165" spans="2:51" s="12" customFormat="1" ht="12">
      <c r="B165" s="147"/>
      <c r="D165" s="143" t="s">
        <v>161</v>
      </c>
      <c r="F165" s="149" t="s">
        <v>234</v>
      </c>
      <c r="H165" s="150">
        <v>1149.6</v>
      </c>
      <c r="I165" s="151"/>
      <c r="L165" s="147"/>
      <c r="M165" s="152"/>
      <c r="T165" s="153"/>
      <c r="AT165" s="148" t="s">
        <v>161</v>
      </c>
      <c r="AU165" s="148" t="s">
        <v>89</v>
      </c>
      <c r="AV165" s="12" t="s">
        <v>89</v>
      </c>
      <c r="AW165" s="12" t="s">
        <v>4</v>
      </c>
      <c r="AX165" s="12" t="s">
        <v>87</v>
      </c>
      <c r="AY165" s="148" t="s">
        <v>130</v>
      </c>
    </row>
    <row r="166" spans="2:65" s="1" customFormat="1" ht="44.25" customHeight="1">
      <c r="B166" s="30"/>
      <c r="C166" s="130" t="s">
        <v>235</v>
      </c>
      <c r="D166" s="130" t="s">
        <v>132</v>
      </c>
      <c r="E166" s="131" t="s">
        <v>236</v>
      </c>
      <c r="F166" s="132" t="s">
        <v>237</v>
      </c>
      <c r="G166" s="133" t="s">
        <v>184</v>
      </c>
      <c r="H166" s="134">
        <v>40</v>
      </c>
      <c r="I166" s="135"/>
      <c r="J166" s="136">
        <f>ROUND(I166*H166,2)</f>
        <v>0</v>
      </c>
      <c r="K166" s="132" t="s">
        <v>136</v>
      </c>
      <c r="L166" s="30"/>
      <c r="M166" s="137" t="s">
        <v>1</v>
      </c>
      <c r="N166" s="138" t="s">
        <v>44</v>
      </c>
      <c r="P166" s="139">
        <f>O166*H166</f>
        <v>0</v>
      </c>
      <c r="Q166" s="139">
        <v>0</v>
      </c>
      <c r="R166" s="139">
        <f>Q166*H166</f>
        <v>0</v>
      </c>
      <c r="S166" s="139">
        <v>0</v>
      </c>
      <c r="T166" s="140">
        <f>S166*H166</f>
        <v>0</v>
      </c>
      <c r="AR166" s="141" t="s">
        <v>137</v>
      </c>
      <c r="AT166" s="141" t="s">
        <v>132</v>
      </c>
      <c r="AU166" s="141" t="s">
        <v>89</v>
      </c>
      <c r="AY166" s="15" t="s">
        <v>130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5" t="s">
        <v>87</v>
      </c>
      <c r="BK166" s="142">
        <f>ROUND(I166*H166,2)</f>
        <v>0</v>
      </c>
      <c r="BL166" s="15" t="s">
        <v>137</v>
      </c>
      <c r="BM166" s="141" t="s">
        <v>238</v>
      </c>
    </row>
    <row r="167" spans="2:65" s="1" customFormat="1" ht="24.2" customHeight="1">
      <c r="B167" s="30"/>
      <c r="C167" s="130" t="s">
        <v>239</v>
      </c>
      <c r="D167" s="130" t="s">
        <v>132</v>
      </c>
      <c r="E167" s="131" t="s">
        <v>240</v>
      </c>
      <c r="F167" s="132" t="s">
        <v>241</v>
      </c>
      <c r="G167" s="133" t="s">
        <v>135</v>
      </c>
      <c r="H167" s="134">
        <v>4276</v>
      </c>
      <c r="I167" s="135"/>
      <c r="J167" s="136">
        <f>ROUND(I167*H167,2)</f>
        <v>0</v>
      </c>
      <c r="K167" s="132" t="s">
        <v>136</v>
      </c>
      <c r="L167" s="30"/>
      <c r="M167" s="137" t="s">
        <v>1</v>
      </c>
      <c r="N167" s="138" t="s">
        <v>44</v>
      </c>
      <c r="P167" s="139">
        <f>O167*H167</f>
        <v>0</v>
      </c>
      <c r="Q167" s="139">
        <v>0</v>
      </c>
      <c r="R167" s="139">
        <f>Q167*H167</f>
        <v>0</v>
      </c>
      <c r="S167" s="139">
        <v>0</v>
      </c>
      <c r="T167" s="140">
        <f>S167*H167</f>
        <v>0</v>
      </c>
      <c r="AR167" s="141" t="s">
        <v>137</v>
      </c>
      <c r="AT167" s="141" t="s">
        <v>132</v>
      </c>
      <c r="AU167" s="141" t="s">
        <v>89</v>
      </c>
      <c r="AY167" s="15" t="s">
        <v>130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5" t="s">
        <v>87</v>
      </c>
      <c r="BK167" s="142">
        <f>ROUND(I167*H167,2)</f>
        <v>0</v>
      </c>
      <c r="BL167" s="15" t="s">
        <v>137</v>
      </c>
      <c r="BM167" s="141" t="s">
        <v>242</v>
      </c>
    </row>
    <row r="168" spans="2:51" s="12" customFormat="1" ht="12">
      <c r="B168" s="147"/>
      <c r="D168" s="143" t="s">
        <v>161</v>
      </c>
      <c r="E168" s="148" t="s">
        <v>1</v>
      </c>
      <c r="F168" s="149" t="s">
        <v>243</v>
      </c>
      <c r="H168" s="150">
        <v>4276</v>
      </c>
      <c r="I168" s="151"/>
      <c r="L168" s="147"/>
      <c r="M168" s="152"/>
      <c r="T168" s="153"/>
      <c r="AT168" s="148" t="s">
        <v>161</v>
      </c>
      <c r="AU168" s="148" t="s">
        <v>89</v>
      </c>
      <c r="AV168" s="12" t="s">
        <v>89</v>
      </c>
      <c r="AW168" s="12" t="s">
        <v>36</v>
      </c>
      <c r="AX168" s="12" t="s">
        <v>87</v>
      </c>
      <c r="AY168" s="148" t="s">
        <v>130</v>
      </c>
    </row>
    <row r="169" spans="2:65" s="1" customFormat="1" ht="37.9" customHeight="1">
      <c r="B169" s="30"/>
      <c r="C169" s="130" t="s">
        <v>244</v>
      </c>
      <c r="D169" s="130" t="s">
        <v>132</v>
      </c>
      <c r="E169" s="131" t="s">
        <v>245</v>
      </c>
      <c r="F169" s="132" t="s">
        <v>246</v>
      </c>
      <c r="G169" s="133" t="s">
        <v>135</v>
      </c>
      <c r="H169" s="134">
        <v>1410</v>
      </c>
      <c r="I169" s="135"/>
      <c r="J169" s="136">
        <f>ROUND(I169*H169,2)</f>
        <v>0</v>
      </c>
      <c r="K169" s="132" t="s">
        <v>136</v>
      </c>
      <c r="L169" s="30"/>
      <c r="M169" s="137" t="s">
        <v>1</v>
      </c>
      <c r="N169" s="138" t="s">
        <v>44</v>
      </c>
      <c r="P169" s="139">
        <f>O169*H169</f>
        <v>0</v>
      </c>
      <c r="Q169" s="139">
        <v>0</v>
      </c>
      <c r="R169" s="139">
        <f>Q169*H169</f>
        <v>0</v>
      </c>
      <c r="S169" s="139">
        <v>0</v>
      </c>
      <c r="T169" s="140">
        <f>S169*H169</f>
        <v>0</v>
      </c>
      <c r="AR169" s="141" t="s">
        <v>137</v>
      </c>
      <c r="AT169" s="141" t="s">
        <v>132</v>
      </c>
      <c r="AU169" s="141" t="s">
        <v>89</v>
      </c>
      <c r="AY169" s="15" t="s">
        <v>130</v>
      </c>
      <c r="BE169" s="142">
        <f>IF(N169="základní",J169,0)</f>
        <v>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5" t="s">
        <v>87</v>
      </c>
      <c r="BK169" s="142">
        <f>ROUND(I169*H169,2)</f>
        <v>0</v>
      </c>
      <c r="BL169" s="15" t="s">
        <v>137</v>
      </c>
      <c r="BM169" s="141" t="s">
        <v>247</v>
      </c>
    </row>
    <row r="170" spans="2:65" s="1" customFormat="1" ht="16.5" customHeight="1">
      <c r="B170" s="30"/>
      <c r="C170" s="154" t="s">
        <v>248</v>
      </c>
      <c r="D170" s="154" t="s">
        <v>249</v>
      </c>
      <c r="E170" s="155" t="s">
        <v>250</v>
      </c>
      <c r="F170" s="156" t="s">
        <v>251</v>
      </c>
      <c r="G170" s="157" t="s">
        <v>232</v>
      </c>
      <c r="H170" s="158">
        <v>225.6</v>
      </c>
      <c r="I170" s="159"/>
      <c r="J170" s="160">
        <f>ROUND(I170*H170,2)</f>
        <v>0</v>
      </c>
      <c r="K170" s="156" t="s">
        <v>136</v>
      </c>
      <c r="L170" s="161"/>
      <c r="M170" s="162" t="s">
        <v>1</v>
      </c>
      <c r="N170" s="163" t="s">
        <v>44</v>
      </c>
      <c r="P170" s="139">
        <f>O170*H170</f>
        <v>0</v>
      </c>
      <c r="Q170" s="139">
        <v>1</v>
      </c>
      <c r="R170" s="139">
        <f>Q170*H170</f>
        <v>225.6</v>
      </c>
      <c r="S170" s="139">
        <v>0</v>
      </c>
      <c r="T170" s="140">
        <f>S170*H170</f>
        <v>0</v>
      </c>
      <c r="AR170" s="141" t="s">
        <v>167</v>
      </c>
      <c r="AT170" s="141" t="s">
        <v>249</v>
      </c>
      <c r="AU170" s="141" t="s">
        <v>89</v>
      </c>
      <c r="AY170" s="15" t="s">
        <v>130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5" t="s">
        <v>87</v>
      </c>
      <c r="BK170" s="142">
        <f>ROUND(I170*H170,2)</f>
        <v>0</v>
      </c>
      <c r="BL170" s="15" t="s">
        <v>137</v>
      </c>
      <c r="BM170" s="141" t="s">
        <v>252</v>
      </c>
    </row>
    <row r="171" spans="2:51" s="12" customFormat="1" ht="12">
      <c r="B171" s="147"/>
      <c r="D171" s="143" t="s">
        <v>161</v>
      </c>
      <c r="F171" s="149" t="s">
        <v>253</v>
      </c>
      <c r="H171" s="150">
        <v>225.6</v>
      </c>
      <c r="I171" s="151"/>
      <c r="L171" s="147"/>
      <c r="M171" s="152"/>
      <c r="T171" s="153"/>
      <c r="AT171" s="148" t="s">
        <v>161</v>
      </c>
      <c r="AU171" s="148" t="s">
        <v>89</v>
      </c>
      <c r="AV171" s="12" t="s">
        <v>89</v>
      </c>
      <c r="AW171" s="12" t="s">
        <v>4</v>
      </c>
      <c r="AX171" s="12" t="s">
        <v>87</v>
      </c>
      <c r="AY171" s="148" t="s">
        <v>130</v>
      </c>
    </row>
    <row r="172" spans="2:65" s="1" customFormat="1" ht="37.9" customHeight="1">
      <c r="B172" s="30"/>
      <c r="C172" s="130" t="s">
        <v>254</v>
      </c>
      <c r="D172" s="130" t="s">
        <v>132</v>
      </c>
      <c r="E172" s="131" t="s">
        <v>255</v>
      </c>
      <c r="F172" s="132" t="s">
        <v>256</v>
      </c>
      <c r="G172" s="133" t="s">
        <v>135</v>
      </c>
      <c r="H172" s="134">
        <v>1410</v>
      </c>
      <c r="I172" s="135"/>
      <c r="J172" s="136">
        <f>ROUND(I172*H172,2)</f>
        <v>0</v>
      </c>
      <c r="K172" s="132" t="s">
        <v>136</v>
      </c>
      <c r="L172" s="30"/>
      <c r="M172" s="137" t="s">
        <v>1</v>
      </c>
      <c r="N172" s="138" t="s">
        <v>44</v>
      </c>
      <c r="P172" s="139">
        <f>O172*H172</f>
        <v>0</v>
      </c>
      <c r="Q172" s="139">
        <v>0</v>
      </c>
      <c r="R172" s="139">
        <f>Q172*H172</f>
        <v>0</v>
      </c>
      <c r="S172" s="139">
        <v>0</v>
      </c>
      <c r="T172" s="140">
        <f>S172*H172</f>
        <v>0</v>
      </c>
      <c r="AR172" s="141" t="s">
        <v>137</v>
      </c>
      <c r="AT172" s="141" t="s">
        <v>132</v>
      </c>
      <c r="AU172" s="141" t="s">
        <v>89</v>
      </c>
      <c r="AY172" s="15" t="s">
        <v>130</v>
      </c>
      <c r="BE172" s="142">
        <f>IF(N172="základní",J172,0)</f>
        <v>0</v>
      </c>
      <c r="BF172" s="142">
        <f>IF(N172="snížená",J172,0)</f>
        <v>0</v>
      </c>
      <c r="BG172" s="142">
        <f>IF(N172="zákl. přenesená",J172,0)</f>
        <v>0</v>
      </c>
      <c r="BH172" s="142">
        <f>IF(N172="sníž. přenesená",J172,0)</f>
        <v>0</v>
      </c>
      <c r="BI172" s="142">
        <f>IF(N172="nulová",J172,0)</f>
        <v>0</v>
      </c>
      <c r="BJ172" s="15" t="s">
        <v>87</v>
      </c>
      <c r="BK172" s="142">
        <f>ROUND(I172*H172,2)</f>
        <v>0</v>
      </c>
      <c r="BL172" s="15" t="s">
        <v>137</v>
      </c>
      <c r="BM172" s="141" t="s">
        <v>257</v>
      </c>
    </row>
    <row r="173" spans="2:65" s="1" customFormat="1" ht="16.5" customHeight="1">
      <c r="B173" s="30"/>
      <c r="C173" s="154" t="s">
        <v>258</v>
      </c>
      <c r="D173" s="154" t="s">
        <v>249</v>
      </c>
      <c r="E173" s="155" t="s">
        <v>259</v>
      </c>
      <c r="F173" s="156" t="s">
        <v>260</v>
      </c>
      <c r="G173" s="157" t="s">
        <v>261</v>
      </c>
      <c r="H173" s="158">
        <v>28.2</v>
      </c>
      <c r="I173" s="159"/>
      <c r="J173" s="160">
        <f>ROUND(I173*H173,2)</f>
        <v>0</v>
      </c>
      <c r="K173" s="156" t="s">
        <v>136</v>
      </c>
      <c r="L173" s="161"/>
      <c r="M173" s="162" t="s">
        <v>1</v>
      </c>
      <c r="N173" s="163" t="s">
        <v>44</v>
      </c>
      <c r="P173" s="139">
        <f>O173*H173</f>
        <v>0</v>
      </c>
      <c r="Q173" s="139">
        <v>0.001</v>
      </c>
      <c r="R173" s="139">
        <f>Q173*H173</f>
        <v>0.0282</v>
      </c>
      <c r="S173" s="139">
        <v>0</v>
      </c>
      <c r="T173" s="140">
        <f>S173*H173</f>
        <v>0</v>
      </c>
      <c r="AR173" s="141" t="s">
        <v>167</v>
      </c>
      <c r="AT173" s="141" t="s">
        <v>249</v>
      </c>
      <c r="AU173" s="141" t="s">
        <v>89</v>
      </c>
      <c r="AY173" s="15" t="s">
        <v>130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5" t="s">
        <v>87</v>
      </c>
      <c r="BK173" s="142">
        <f>ROUND(I173*H173,2)</f>
        <v>0</v>
      </c>
      <c r="BL173" s="15" t="s">
        <v>137</v>
      </c>
      <c r="BM173" s="141" t="s">
        <v>262</v>
      </c>
    </row>
    <row r="174" spans="2:51" s="12" customFormat="1" ht="12">
      <c r="B174" s="147"/>
      <c r="D174" s="143" t="s">
        <v>161</v>
      </c>
      <c r="F174" s="149" t="s">
        <v>263</v>
      </c>
      <c r="H174" s="150">
        <v>28.2</v>
      </c>
      <c r="I174" s="151"/>
      <c r="L174" s="147"/>
      <c r="M174" s="152"/>
      <c r="T174" s="153"/>
      <c r="AT174" s="148" t="s">
        <v>161</v>
      </c>
      <c r="AU174" s="148" t="s">
        <v>89</v>
      </c>
      <c r="AV174" s="12" t="s">
        <v>89</v>
      </c>
      <c r="AW174" s="12" t="s">
        <v>4</v>
      </c>
      <c r="AX174" s="12" t="s">
        <v>87</v>
      </c>
      <c r="AY174" s="148" t="s">
        <v>130</v>
      </c>
    </row>
    <row r="175" spans="2:63" s="11" customFormat="1" ht="22.9" customHeight="1">
      <c r="B175" s="118"/>
      <c r="D175" s="119" t="s">
        <v>78</v>
      </c>
      <c r="E175" s="128" t="s">
        <v>152</v>
      </c>
      <c r="F175" s="128" t="s">
        <v>264</v>
      </c>
      <c r="I175" s="121"/>
      <c r="J175" s="129">
        <f>BK175</f>
        <v>0</v>
      </c>
      <c r="L175" s="118"/>
      <c r="M175" s="123"/>
      <c r="P175" s="124">
        <f>SUM(P176:P235)</f>
        <v>0</v>
      </c>
      <c r="R175" s="124">
        <f>SUM(R176:R235)</f>
        <v>2522.2212</v>
      </c>
      <c r="T175" s="125">
        <f>SUM(T176:T235)</f>
        <v>0</v>
      </c>
      <c r="AR175" s="119" t="s">
        <v>87</v>
      </c>
      <c r="AT175" s="126" t="s">
        <v>78</v>
      </c>
      <c r="AU175" s="126" t="s">
        <v>87</v>
      </c>
      <c r="AY175" s="119" t="s">
        <v>130</v>
      </c>
      <c r="BK175" s="127">
        <f>SUM(BK176:BK235)</f>
        <v>0</v>
      </c>
    </row>
    <row r="176" spans="2:65" s="1" customFormat="1" ht="16.5" customHeight="1">
      <c r="B176" s="30"/>
      <c r="C176" s="130" t="s">
        <v>265</v>
      </c>
      <c r="D176" s="130" t="s">
        <v>132</v>
      </c>
      <c r="E176" s="131" t="s">
        <v>266</v>
      </c>
      <c r="F176" s="132" t="s">
        <v>267</v>
      </c>
      <c r="G176" s="133" t="s">
        <v>135</v>
      </c>
      <c r="H176" s="134">
        <v>550</v>
      </c>
      <c r="I176" s="135"/>
      <c r="J176" s="136">
        <f>ROUND(I176*H176,2)</f>
        <v>0</v>
      </c>
      <c r="K176" s="132" t="s">
        <v>1</v>
      </c>
      <c r="L176" s="30"/>
      <c r="M176" s="137" t="s">
        <v>1</v>
      </c>
      <c r="N176" s="138" t="s">
        <v>44</v>
      </c>
      <c r="P176" s="139">
        <f>O176*H176</f>
        <v>0</v>
      </c>
      <c r="Q176" s="139">
        <v>0</v>
      </c>
      <c r="R176" s="139">
        <f>Q176*H176</f>
        <v>0</v>
      </c>
      <c r="S176" s="139">
        <v>0</v>
      </c>
      <c r="T176" s="140">
        <f>S176*H176</f>
        <v>0</v>
      </c>
      <c r="AR176" s="141" t="s">
        <v>137</v>
      </c>
      <c r="AT176" s="141" t="s">
        <v>132</v>
      </c>
      <c r="AU176" s="141" t="s">
        <v>89</v>
      </c>
      <c r="AY176" s="15" t="s">
        <v>130</v>
      </c>
      <c r="BE176" s="142">
        <f>IF(N176="základní",J176,0)</f>
        <v>0</v>
      </c>
      <c r="BF176" s="142">
        <f>IF(N176="snížená",J176,0)</f>
        <v>0</v>
      </c>
      <c r="BG176" s="142">
        <f>IF(N176="zákl. přenesená",J176,0)</f>
        <v>0</v>
      </c>
      <c r="BH176" s="142">
        <f>IF(N176="sníž. přenesená",J176,0)</f>
        <v>0</v>
      </c>
      <c r="BI176" s="142">
        <f>IF(N176="nulová",J176,0)</f>
        <v>0</v>
      </c>
      <c r="BJ176" s="15" t="s">
        <v>87</v>
      </c>
      <c r="BK176" s="142">
        <f>ROUND(I176*H176,2)</f>
        <v>0</v>
      </c>
      <c r="BL176" s="15" t="s">
        <v>137</v>
      </c>
      <c r="BM176" s="141" t="s">
        <v>268</v>
      </c>
    </row>
    <row r="177" spans="2:47" s="1" customFormat="1" ht="48.75">
      <c r="B177" s="30"/>
      <c r="D177" s="143" t="s">
        <v>146</v>
      </c>
      <c r="F177" s="144" t="s">
        <v>269</v>
      </c>
      <c r="I177" s="145"/>
      <c r="L177" s="30"/>
      <c r="M177" s="146"/>
      <c r="T177" s="54"/>
      <c r="AT177" s="15" t="s">
        <v>146</v>
      </c>
      <c r="AU177" s="15" t="s">
        <v>89</v>
      </c>
    </row>
    <row r="178" spans="2:65" s="1" customFormat="1" ht="33" customHeight="1">
      <c r="B178" s="30"/>
      <c r="C178" s="130" t="s">
        <v>270</v>
      </c>
      <c r="D178" s="130" t="s">
        <v>132</v>
      </c>
      <c r="E178" s="131" t="s">
        <v>271</v>
      </c>
      <c r="F178" s="132" t="s">
        <v>272</v>
      </c>
      <c r="G178" s="133" t="s">
        <v>135</v>
      </c>
      <c r="H178" s="134">
        <v>2265</v>
      </c>
      <c r="I178" s="135"/>
      <c r="J178" s="136">
        <f>ROUND(I178*H178,2)</f>
        <v>0</v>
      </c>
      <c r="K178" s="132" t="s">
        <v>136</v>
      </c>
      <c r="L178" s="30"/>
      <c r="M178" s="137" t="s">
        <v>1</v>
      </c>
      <c r="N178" s="138" t="s">
        <v>44</v>
      </c>
      <c r="P178" s="139">
        <f>O178*H178</f>
        <v>0</v>
      </c>
      <c r="Q178" s="139">
        <v>0.345</v>
      </c>
      <c r="R178" s="139">
        <f>Q178*H178</f>
        <v>781.425</v>
      </c>
      <c r="S178" s="139">
        <v>0</v>
      </c>
      <c r="T178" s="140">
        <f>S178*H178</f>
        <v>0</v>
      </c>
      <c r="AR178" s="141" t="s">
        <v>137</v>
      </c>
      <c r="AT178" s="141" t="s">
        <v>132</v>
      </c>
      <c r="AU178" s="141" t="s">
        <v>89</v>
      </c>
      <c r="AY178" s="15" t="s">
        <v>130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5" t="s">
        <v>87</v>
      </c>
      <c r="BK178" s="142">
        <f>ROUND(I178*H178,2)</f>
        <v>0</v>
      </c>
      <c r="BL178" s="15" t="s">
        <v>137</v>
      </c>
      <c r="BM178" s="141" t="s">
        <v>273</v>
      </c>
    </row>
    <row r="179" spans="2:51" s="12" customFormat="1" ht="12">
      <c r="B179" s="147"/>
      <c r="D179" s="143" t="s">
        <v>161</v>
      </c>
      <c r="E179" s="148" t="s">
        <v>1</v>
      </c>
      <c r="F179" s="149" t="s">
        <v>274</v>
      </c>
      <c r="H179" s="150">
        <v>650</v>
      </c>
      <c r="I179" s="151"/>
      <c r="L179" s="147"/>
      <c r="M179" s="152"/>
      <c r="T179" s="153"/>
      <c r="AT179" s="148" t="s">
        <v>161</v>
      </c>
      <c r="AU179" s="148" t="s">
        <v>89</v>
      </c>
      <c r="AV179" s="12" t="s">
        <v>89</v>
      </c>
      <c r="AW179" s="12" t="s">
        <v>36</v>
      </c>
      <c r="AX179" s="12" t="s">
        <v>79</v>
      </c>
      <c r="AY179" s="148" t="s">
        <v>130</v>
      </c>
    </row>
    <row r="180" spans="2:51" s="12" customFormat="1" ht="12">
      <c r="B180" s="147"/>
      <c r="D180" s="143" t="s">
        <v>161</v>
      </c>
      <c r="E180" s="148" t="s">
        <v>1</v>
      </c>
      <c r="F180" s="149" t="s">
        <v>275</v>
      </c>
      <c r="H180" s="150">
        <v>1080</v>
      </c>
      <c r="I180" s="151"/>
      <c r="L180" s="147"/>
      <c r="M180" s="152"/>
      <c r="T180" s="153"/>
      <c r="AT180" s="148" t="s">
        <v>161</v>
      </c>
      <c r="AU180" s="148" t="s">
        <v>89</v>
      </c>
      <c r="AV180" s="12" t="s">
        <v>89</v>
      </c>
      <c r="AW180" s="12" t="s">
        <v>36</v>
      </c>
      <c r="AX180" s="12" t="s">
        <v>79</v>
      </c>
      <c r="AY180" s="148" t="s">
        <v>130</v>
      </c>
    </row>
    <row r="181" spans="2:51" s="12" customFormat="1" ht="12">
      <c r="B181" s="147"/>
      <c r="D181" s="143" t="s">
        <v>161</v>
      </c>
      <c r="E181" s="148" t="s">
        <v>1</v>
      </c>
      <c r="F181" s="149" t="s">
        <v>276</v>
      </c>
      <c r="H181" s="150">
        <v>535</v>
      </c>
      <c r="I181" s="151"/>
      <c r="L181" s="147"/>
      <c r="M181" s="152"/>
      <c r="T181" s="153"/>
      <c r="AT181" s="148" t="s">
        <v>161</v>
      </c>
      <c r="AU181" s="148" t="s">
        <v>89</v>
      </c>
      <c r="AV181" s="12" t="s">
        <v>89</v>
      </c>
      <c r="AW181" s="12" t="s">
        <v>36</v>
      </c>
      <c r="AX181" s="12" t="s">
        <v>79</v>
      </c>
      <c r="AY181" s="148" t="s">
        <v>130</v>
      </c>
    </row>
    <row r="182" spans="2:51" s="13" customFormat="1" ht="12">
      <c r="B182" s="164"/>
      <c r="D182" s="143" t="s">
        <v>161</v>
      </c>
      <c r="E182" s="165" t="s">
        <v>1</v>
      </c>
      <c r="F182" s="166" t="s">
        <v>277</v>
      </c>
      <c r="H182" s="167">
        <v>2265</v>
      </c>
      <c r="I182" s="168"/>
      <c r="L182" s="164"/>
      <c r="M182" s="169"/>
      <c r="T182" s="170"/>
      <c r="AT182" s="165" t="s">
        <v>161</v>
      </c>
      <c r="AU182" s="165" t="s">
        <v>89</v>
      </c>
      <c r="AV182" s="13" t="s">
        <v>137</v>
      </c>
      <c r="AW182" s="13" t="s">
        <v>36</v>
      </c>
      <c r="AX182" s="13" t="s">
        <v>87</v>
      </c>
      <c r="AY182" s="165" t="s">
        <v>130</v>
      </c>
    </row>
    <row r="183" spans="2:65" s="1" customFormat="1" ht="33" customHeight="1">
      <c r="B183" s="30"/>
      <c r="C183" s="130" t="s">
        <v>278</v>
      </c>
      <c r="D183" s="130" t="s">
        <v>132</v>
      </c>
      <c r="E183" s="131" t="s">
        <v>279</v>
      </c>
      <c r="F183" s="132" t="s">
        <v>280</v>
      </c>
      <c r="G183" s="133" t="s">
        <v>135</v>
      </c>
      <c r="H183" s="134">
        <v>2336</v>
      </c>
      <c r="I183" s="135"/>
      <c r="J183" s="136">
        <f>ROUND(I183*H183,2)</f>
        <v>0</v>
      </c>
      <c r="K183" s="132" t="s">
        <v>136</v>
      </c>
      <c r="L183" s="30"/>
      <c r="M183" s="137" t="s">
        <v>1</v>
      </c>
      <c r="N183" s="138" t="s">
        <v>44</v>
      </c>
      <c r="P183" s="139">
        <f>O183*H183</f>
        <v>0</v>
      </c>
      <c r="Q183" s="139">
        <v>0.575</v>
      </c>
      <c r="R183" s="139">
        <f>Q183*H183</f>
        <v>1343.1999999999998</v>
      </c>
      <c r="S183" s="139">
        <v>0</v>
      </c>
      <c r="T183" s="140">
        <f>S183*H183</f>
        <v>0</v>
      </c>
      <c r="AR183" s="141" t="s">
        <v>137</v>
      </c>
      <c r="AT183" s="141" t="s">
        <v>132</v>
      </c>
      <c r="AU183" s="141" t="s">
        <v>89</v>
      </c>
      <c r="AY183" s="15" t="s">
        <v>130</v>
      </c>
      <c r="BE183" s="142">
        <f>IF(N183="základní",J183,0)</f>
        <v>0</v>
      </c>
      <c r="BF183" s="142">
        <f>IF(N183="snížená",J183,0)</f>
        <v>0</v>
      </c>
      <c r="BG183" s="142">
        <f>IF(N183="zákl. přenesená",J183,0)</f>
        <v>0</v>
      </c>
      <c r="BH183" s="142">
        <f>IF(N183="sníž. přenesená",J183,0)</f>
        <v>0</v>
      </c>
      <c r="BI183" s="142">
        <f>IF(N183="nulová",J183,0)</f>
        <v>0</v>
      </c>
      <c r="BJ183" s="15" t="s">
        <v>87</v>
      </c>
      <c r="BK183" s="142">
        <f>ROUND(I183*H183,2)</f>
        <v>0</v>
      </c>
      <c r="BL183" s="15" t="s">
        <v>137</v>
      </c>
      <c r="BM183" s="141" t="s">
        <v>281</v>
      </c>
    </row>
    <row r="184" spans="2:51" s="12" customFormat="1" ht="12">
      <c r="B184" s="147"/>
      <c r="D184" s="143" t="s">
        <v>161</v>
      </c>
      <c r="E184" s="148" t="s">
        <v>1</v>
      </c>
      <c r="F184" s="149" t="s">
        <v>282</v>
      </c>
      <c r="H184" s="150">
        <v>2050</v>
      </c>
      <c r="I184" s="151"/>
      <c r="L184" s="147"/>
      <c r="M184" s="152"/>
      <c r="T184" s="153"/>
      <c r="AT184" s="148" t="s">
        <v>161</v>
      </c>
      <c r="AU184" s="148" t="s">
        <v>89</v>
      </c>
      <c r="AV184" s="12" t="s">
        <v>89</v>
      </c>
      <c r="AW184" s="12" t="s">
        <v>36</v>
      </c>
      <c r="AX184" s="12" t="s">
        <v>79</v>
      </c>
      <c r="AY184" s="148" t="s">
        <v>130</v>
      </c>
    </row>
    <row r="185" spans="2:51" s="12" customFormat="1" ht="12">
      <c r="B185" s="147"/>
      <c r="D185" s="143" t="s">
        <v>161</v>
      </c>
      <c r="E185" s="148" t="s">
        <v>1</v>
      </c>
      <c r="F185" s="149" t="s">
        <v>283</v>
      </c>
      <c r="H185" s="150">
        <v>176</v>
      </c>
      <c r="I185" s="151"/>
      <c r="L185" s="147"/>
      <c r="M185" s="152"/>
      <c r="T185" s="153"/>
      <c r="AT185" s="148" t="s">
        <v>161</v>
      </c>
      <c r="AU185" s="148" t="s">
        <v>89</v>
      </c>
      <c r="AV185" s="12" t="s">
        <v>89</v>
      </c>
      <c r="AW185" s="12" t="s">
        <v>36</v>
      </c>
      <c r="AX185" s="12" t="s">
        <v>79</v>
      </c>
      <c r="AY185" s="148" t="s">
        <v>130</v>
      </c>
    </row>
    <row r="186" spans="2:51" s="12" customFormat="1" ht="12">
      <c r="B186" s="147"/>
      <c r="D186" s="143" t="s">
        <v>161</v>
      </c>
      <c r="E186" s="148" t="s">
        <v>1</v>
      </c>
      <c r="F186" s="149" t="s">
        <v>284</v>
      </c>
      <c r="H186" s="150">
        <v>40</v>
      </c>
      <c r="I186" s="151"/>
      <c r="L186" s="147"/>
      <c r="M186" s="152"/>
      <c r="T186" s="153"/>
      <c r="AT186" s="148" t="s">
        <v>161</v>
      </c>
      <c r="AU186" s="148" t="s">
        <v>89</v>
      </c>
      <c r="AV186" s="12" t="s">
        <v>89</v>
      </c>
      <c r="AW186" s="12" t="s">
        <v>36</v>
      </c>
      <c r="AX186" s="12" t="s">
        <v>79</v>
      </c>
      <c r="AY186" s="148" t="s">
        <v>130</v>
      </c>
    </row>
    <row r="187" spans="2:51" s="12" customFormat="1" ht="12">
      <c r="B187" s="147"/>
      <c r="D187" s="143" t="s">
        <v>161</v>
      </c>
      <c r="E187" s="148" t="s">
        <v>1</v>
      </c>
      <c r="F187" s="149" t="s">
        <v>285</v>
      </c>
      <c r="H187" s="150">
        <v>70</v>
      </c>
      <c r="I187" s="151"/>
      <c r="L187" s="147"/>
      <c r="M187" s="152"/>
      <c r="T187" s="153"/>
      <c r="AT187" s="148" t="s">
        <v>161</v>
      </c>
      <c r="AU187" s="148" t="s">
        <v>89</v>
      </c>
      <c r="AV187" s="12" t="s">
        <v>89</v>
      </c>
      <c r="AW187" s="12" t="s">
        <v>36</v>
      </c>
      <c r="AX187" s="12" t="s">
        <v>79</v>
      </c>
      <c r="AY187" s="148" t="s">
        <v>130</v>
      </c>
    </row>
    <row r="188" spans="2:51" s="13" customFormat="1" ht="12">
      <c r="B188" s="164"/>
      <c r="D188" s="143" t="s">
        <v>161</v>
      </c>
      <c r="E188" s="165" t="s">
        <v>1</v>
      </c>
      <c r="F188" s="166" t="s">
        <v>277</v>
      </c>
      <c r="H188" s="167">
        <v>2336</v>
      </c>
      <c r="I188" s="168"/>
      <c r="L188" s="164"/>
      <c r="M188" s="169"/>
      <c r="T188" s="170"/>
      <c r="AT188" s="165" t="s">
        <v>161</v>
      </c>
      <c r="AU188" s="165" t="s">
        <v>89</v>
      </c>
      <c r="AV188" s="13" t="s">
        <v>137</v>
      </c>
      <c r="AW188" s="13" t="s">
        <v>36</v>
      </c>
      <c r="AX188" s="13" t="s">
        <v>87</v>
      </c>
      <c r="AY188" s="165" t="s">
        <v>130</v>
      </c>
    </row>
    <row r="189" spans="2:65" s="1" customFormat="1" ht="33" customHeight="1">
      <c r="B189" s="30"/>
      <c r="C189" s="130" t="s">
        <v>286</v>
      </c>
      <c r="D189" s="130" t="s">
        <v>132</v>
      </c>
      <c r="E189" s="131" t="s">
        <v>287</v>
      </c>
      <c r="F189" s="132" t="s">
        <v>288</v>
      </c>
      <c r="G189" s="133" t="s">
        <v>135</v>
      </c>
      <c r="H189" s="134">
        <v>535</v>
      </c>
      <c r="I189" s="135"/>
      <c r="J189" s="136">
        <f>ROUND(I189*H189,2)</f>
        <v>0</v>
      </c>
      <c r="K189" s="132" t="s">
        <v>136</v>
      </c>
      <c r="L189" s="30"/>
      <c r="M189" s="137" t="s">
        <v>1</v>
      </c>
      <c r="N189" s="138" t="s">
        <v>44</v>
      </c>
      <c r="P189" s="139">
        <f>O189*H189</f>
        <v>0</v>
      </c>
      <c r="Q189" s="139">
        <v>0.144</v>
      </c>
      <c r="R189" s="139">
        <f>Q189*H189</f>
        <v>77.03999999999999</v>
      </c>
      <c r="S189" s="139">
        <v>0</v>
      </c>
      <c r="T189" s="140">
        <f>S189*H189</f>
        <v>0</v>
      </c>
      <c r="AR189" s="141" t="s">
        <v>137</v>
      </c>
      <c r="AT189" s="141" t="s">
        <v>132</v>
      </c>
      <c r="AU189" s="141" t="s">
        <v>89</v>
      </c>
      <c r="AY189" s="15" t="s">
        <v>130</v>
      </c>
      <c r="BE189" s="142">
        <f>IF(N189="základní",J189,0)</f>
        <v>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15" t="s">
        <v>87</v>
      </c>
      <c r="BK189" s="142">
        <f>ROUND(I189*H189,2)</f>
        <v>0</v>
      </c>
      <c r="BL189" s="15" t="s">
        <v>137</v>
      </c>
      <c r="BM189" s="141" t="s">
        <v>289</v>
      </c>
    </row>
    <row r="190" spans="2:47" s="1" customFormat="1" ht="19.5">
      <c r="B190" s="30"/>
      <c r="D190" s="143" t="s">
        <v>146</v>
      </c>
      <c r="F190" s="144" t="s">
        <v>290</v>
      </c>
      <c r="I190" s="145"/>
      <c r="L190" s="30"/>
      <c r="M190" s="146"/>
      <c r="T190" s="54"/>
      <c r="AT190" s="15" t="s">
        <v>146</v>
      </c>
      <c r="AU190" s="15" t="s">
        <v>89</v>
      </c>
    </row>
    <row r="191" spans="2:65" s="1" customFormat="1" ht="49.15" customHeight="1">
      <c r="B191" s="30"/>
      <c r="C191" s="130" t="s">
        <v>291</v>
      </c>
      <c r="D191" s="130" t="s">
        <v>132</v>
      </c>
      <c r="E191" s="131" t="s">
        <v>292</v>
      </c>
      <c r="F191" s="132" t="s">
        <v>293</v>
      </c>
      <c r="G191" s="133" t="s">
        <v>135</v>
      </c>
      <c r="H191" s="134">
        <v>2050</v>
      </c>
      <c r="I191" s="135"/>
      <c r="J191" s="136">
        <f>ROUND(I191*H191,2)</f>
        <v>0</v>
      </c>
      <c r="K191" s="132" t="s">
        <v>136</v>
      </c>
      <c r="L191" s="30"/>
      <c r="M191" s="137" t="s">
        <v>1</v>
      </c>
      <c r="N191" s="138" t="s">
        <v>44</v>
      </c>
      <c r="P191" s="139">
        <f>O191*H191</f>
        <v>0</v>
      </c>
      <c r="Q191" s="139">
        <v>0</v>
      </c>
      <c r="R191" s="139">
        <f>Q191*H191</f>
        <v>0</v>
      </c>
      <c r="S191" s="139">
        <v>0</v>
      </c>
      <c r="T191" s="140">
        <f>S191*H191</f>
        <v>0</v>
      </c>
      <c r="AR191" s="141" t="s">
        <v>137</v>
      </c>
      <c r="AT191" s="141" t="s">
        <v>132</v>
      </c>
      <c r="AU191" s="141" t="s">
        <v>89</v>
      </c>
      <c r="AY191" s="15" t="s">
        <v>130</v>
      </c>
      <c r="BE191" s="142">
        <f>IF(N191="základní",J191,0)</f>
        <v>0</v>
      </c>
      <c r="BF191" s="142">
        <f>IF(N191="snížená",J191,0)</f>
        <v>0</v>
      </c>
      <c r="BG191" s="142">
        <f>IF(N191="zákl. přenesená",J191,0)</f>
        <v>0</v>
      </c>
      <c r="BH191" s="142">
        <f>IF(N191="sníž. přenesená",J191,0)</f>
        <v>0</v>
      </c>
      <c r="BI191" s="142">
        <f>IF(N191="nulová",J191,0)</f>
        <v>0</v>
      </c>
      <c r="BJ191" s="15" t="s">
        <v>87</v>
      </c>
      <c r="BK191" s="142">
        <f>ROUND(I191*H191,2)</f>
        <v>0</v>
      </c>
      <c r="BL191" s="15" t="s">
        <v>137</v>
      </c>
      <c r="BM191" s="141" t="s">
        <v>294</v>
      </c>
    </row>
    <row r="192" spans="2:47" s="1" customFormat="1" ht="19.5">
      <c r="B192" s="30"/>
      <c r="D192" s="143" t="s">
        <v>146</v>
      </c>
      <c r="F192" s="144" t="s">
        <v>295</v>
      </c>
      <c r="I192" s="145"/>
      <c r="L192" s="30"/>
      <c r="M192" s="146"/>
      <c r="T192" s="54"/>
      <c r="AT192" s="15" t="s">
        <v>146</v>
      </c>
      <c r="AU192" s="15" t="s">
        <v>89</v>
      </c>
    </row>
    <row r="193" spans="2:65" s="1" customFormat="1" ht="49.15" customHeight="1">
      <c r="B193" s="30"/>
      <c r="C193" s="130" t="s">
        <v>296</v>
      </c>
      <c r="D193" s="130" t="s">
        <v>132</v>
      </c>
      <c r="E193" s="131" t="s">
        <v>297</v>
      </c>
      <c r="F193" s="132" t="s">
        <v>298</v>
      </c>
      <c r="G193" s="133" t="s">
        <v>135</v>
      </c>
      <c r="H193" s="134">
        <v>325</v>
      </c>
      <c r="I193" s="135"/>
      <c r="J193" s="136">
        <f>ROUND(I193*H193,2)</f>
        <v>0</v>
      </c>
      <c r="K193" s="132" t="s">
        <v>136</v>
      </c>
      <c r="L193" s="30"/>
      <c r="M193" s="137" t="s">
        <v>1</v>
      </c>
      <c r="N193" s="138" t="s">
        <v>44</v>
      </c>
      <c r="P193" s="139">
        <f>O193*H193</f>
        <v>0</v>
      </c>
      <c r="Q193" s="139">
        <v>0</v>
      </c>
      <c r="R193" s="139">
        <f>Q193*H193</f>
        <v>0</v>
      </c>
      <c r="S193" s="139">
        <v>0</v>
      </c>
      <c r="T193" s="140">
        <f>S193*H193</f>
        <v>0</v>
      </c>
      <c r="AR193" s="141" t="s">
        <v>137</v>
      </c>
      <c r="AT193" s="141" t="s">
        <v>132</v>
      </c>
      <c r="AU193" s="141" t="s">
        <v>89</v>
      </c>
      <c r="AY193" s="15" t="s">
        <v>130</v>
      </c>
      <c r="BE193" s="142">
        <f>IF(N193="základní",J193,0)</f>
        <v>0</v>
      </c>
      <c r="BF193" s="142">
        <f>IF(N193="snížená",J193,0)</f>
        <v>0</v>
      </c>
      <c r="BG193" s="142">
        <f>IF(N193="zákl. přenesená",J193,0)</f>
        <v>0</v>
      </c>
      <c r="BH193" s="142">
        <f>IF(N193="sníž. přenesená",J193,0)</f>
        <v>0</v>
      </c>
      <c r="BI193" s="142">
        <f>IF(N193="nulová",J193,0)</f>
        <v>0</v>
      </c>
      <c r="BJ193" s="15" t="s">
        <v>87</v>
      </c>
      <c r="BK193" s="142">
        <f>ROUND(I193*H193,2)</f>
        <v>0</v>
      </c>
      <c r="BL193" s="15" t="s">
        <v>137</v>
      </c>
      <c r="BM193" s="141" t="s">
        <v>299</v>
      </c>
    </row>
    <row r="194" spans="2:47" s="1" customFormat="1" ht="19.5">
      <c r="B194" s="30"/>
      <c r="D194" s="143" t="s">
        <v>146</v>
      </c>
      <c r="F194" s="144" t="s">
        <v>300</v>
      </c>
      <c r="I194" s="145"/>
      <c r="L194" s="30"/>
      <c r="M194" s="146"/>
      <c r="T194" s="54"/>
      <c r="AT194" s="15" t="s">
        <v>146</v>
      </c>
      <c r="AU194" s="15" t="s">
        <v>89</v>
      </c>
    </row>
    <row r="195" spans="2:65" s="1" customFormat="1" ht="44.25" customHeight="1">
      <c r="B195" s="30"/>
      <c r="C195" s="130" t="s">
        <v>301</v>
      </c>
      <c r="D195" s="130" t="s">
        <v>132</v>
      </c>
      <c r="E195" s="131" t="s">
        <v>302</v>
      </c>
      <c r="F195" s="132" t="s">
        <v>303</v>
      </c>
      <c r="G195" s="133" t="s">
        <v>135</v>
      </c>
      <c r="H195" s="134">
        <v>2050</v>
      </c>
      <c r="I195" s="135"/>
      <c r="J195" s="136">
        <f>ROUND(I195*H195,2)</f>
        <v>0</v>
      </c>
      <c r="K195" s="132" t="s">
        <v>136</v>
      </c>
      <c r="L195" s="30"/>
      <c r="M195" s="137" t="s">
        <v>1</v>
      </c>
      <c r="N195" s="138" t="s">
        <v>44</v>
      </c>
      <c r="P195" s="139">
        <f>O195*H195</f>
        <v>0</v>
      </c>
      <c r="Q195" s="139">
        <v>0</v>
      </c>
      <c r="R195" s="139">
        <f>Q195*H195</f>
        <v>0</v>
      </c>
      <c r="S195" s="139">
        <v>0</v>
      </c>
      <c r="T195" s="140">
        <f>S195*H195</f>
        <v>0</v>
      </c>
      <c r="AR195" s="141" t="s">
        <v>137</v>
      </c>
      <c r="AT195" s="141" t="s">
        <v>132</v>
      </c>
      <c r="AU195" s="141" t="s">
        <v>89</v>
      </c>
      <c r="AY195" s="15" t="s">
        <v>130</v>
      </c>
      <c r="BE195" s="142">
        <f>IF(N195="základní",J195,0)</f>
        <v>0</v>
      </c>
      <c r="BF195" s="142">
        <f>IF(N195="snížená",J195,0)</f>
        <v>0</v>
      </c>
      <c r="BG195" s="142">
        <f>IF(N195="zákl. přenesená",J195,0)</f>
        <v>0</v>
      </c>
      <c r="BH195" s="142">
        <f>IF(N195="sníž. přenesená",J195,0)</f>
        <v>0</v>
      </c>
      <c r="BI195" s="142">
        <f>IF(N195="nulová",J195,0)</f>
        <v>0</v>
      </c>
      <c r="BJ195" s="15" t="s">
        <v>87</v>
      </c>
      <c r="BK195" s="142">
        <f>ROUND(I195*H195,2)</f>
        <v>0</v>
      </c>
      <c r="BL195" s="15" t="s">
        <v>137</v>
      </c>
      <c r="BM195" s="141" t="s">
        <v>304</v>
      </c>
    </row>
    <row r="196" spans="2:47" s="1" customFormat="1" ht="19.5">
      <c r="B196" s="30"/>
      <c r="D196" s="143" t="s">
        <v>146</v>
      </c>
      <c r="F196" s="144" t="s">
        <v>295</v>
      </c>
      <c r="I196" s="145"/>
      <c r="L196" s="30"/>
      <c r="M196" s="146"/>
      <c r="T196" s="54"/>
      <c r="AT196" s="15" t="s">
        <v>146</v>
      </c>
      <c r="AU196" s="15" t="s">
        <v>89</v>
      </c>
    </row>
    <row r="197" spans="2:65" s="1" customFormat="1" ht="44.25" customHeight="1">
      <c r="B197" s="30"/>
      <c r="C197" s="130" t="s">
        <v>305</v>
      </c>
      <c r="D197" s="130" t="s">
        <v>132</v>
      </c>
      <c r="E197" s="131" t="s">
        <v>306</v>
      </c>
      <c r="F197" s="132" t="s">
        <v>307</v>
      </c>
      <c r="G197" s="133" t="s">
        <v>135</v>
      </c>
      <c r="H197" s="134">
        <v>2375</v>
      </c>
      <c r="I197" s="135"/>
      <c r="J197" s="136">
        <f>ROUND(I197*H197,2)</f>
        <v>0</v>
      </c>
      <c r="K197" s="132" t="s">
        <v>136</v>
      </c>
      <c r="L197" s="30"/>
      <c r="M197" s="137" t="s">
        <v>1</v>
      </c>
      <c r="N197" s="138" t="s">
        <v>44</v>
      </c>
      <c r="P197" s="139">
        <f>O197*H197</f>
        <v>0</v>
      </c>
      <c r="Q197" s="139">
        <v>0</v>
      </c>
      <c r="R197" s="139">
        <f>Q197*H197</f>
        <v>0</v>
      </c>
      <c r="S197" s="139">
        <v>0</v>
      </c>
      <c r="T197" s="140">
        <f>S197*H197</f>
        <v>0</v>
      </c>
      <c r="AR197" s="141" t="s">
        <v>137</v>
      </c>
      <c r="AT197" s="141" t="s">
        <v>132</v>
      </c>
      <c r="AU197" s="141" t="s">
        <v>89</v>
      </c>
      <c r="AY197" s="15" t="s">
        <v>130</v>
      </c>
      <c r="BE197" s="142">
        <f>IF(N197="základní",J197,0)</f>
        <v>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5" t="s">
        <v>87</v>
      </c>
      <c r="BK197" s="142">
        <f>ROUND(I197*H197,2)</f>
        <v>0</v>
      </c>
      <c r="BL197" s="15" t="s">
        <v>137</v>
      </c>
      <c r="BM197" s="141" t="s">
        <v>308</v>
      </c>
    </row>
    <row r="198" spans="2:51" s="12" customFormat="1" ht="12">
      <c r="B198" s="147"/>
      <c r="D198" s="143" t="s">
        <v>161</v>
      </c>
      <c r="E198" s="148" t="s">
        <v>1</v>
      </c>
      <c r="F198" s="149" t="s">
        <v>282</v>
      </c>
      <c r="H198" s="150">
        <v>2050</v>
      </c>
      <c r="I198" s="151"/>
      <c r="L198" s="147"/>
      <c r="M198" s="152"/>
      <c r="T198" s="153"/>
      <c r="AT198" s="148" t="s">
        <v>161</v>
      </c>
      <c r="AU198" s="148" t="s">
        <v>89</v>
      </c>
      <c r="AV198" s="12" t="s">
        <v>89</v>
      </c>
      <c r="AW198" s="12" t="s">
        <v>36</v>
      </c>
      <c r="AX198" s="12" t="s">
        <v>79</v>
      </c>
      <c r="AY198" s="148" t="s">
        <v>130</v>
      </c>
    </row>
    <row r="199" spans="2:51" s="12" customFormat="1" ht="12">
      <c r="B199" s="147"/>
      <c r="D199" s="143" t="s">
        <v>161</v>
      </c>
      <c r="E199" s="148" t="s">
        <v>1</v>
      </c>
      <c r="F199" s="149" t="s">
        <v>309</v>
      </c>
      <c r="H199" s="150">
        <v>325</v>
      </c>
      <c r="I199" s="151"/>
      <c r="L199" s="147"/>
      <c r="M199" s="152"/>
      <c r="T199" s="153"/>
      <c r="AT199" s="148" t="s">
        <v>161</v>
      </c>
      <c r="AU199" s="148" t="s">
        <v>89</v>
      </c>
      <c r="AV199" s="12" t="s">
        <v>89</v>
      </c>
      <c r="AW199" s="12" t="s">
        <v>36</v>
      </c>
      <c r="AX199" s="12" t="s">
        <v>79</v>
      </c>
      <c r="AY199" s="148" t="s">
        <v>130</v>
      </c>
    </row>
    <row r="200" spans="2:51" s="13" customFormat="1" ht="12">
      <c r="B200" s="164"/>
      <c r="D200" s="143" t="s">
        <v>161</v>
      </c>
      <c r="E200" s="165" t="s">
        <v>1</v>
      </c>
      <c r="F200" s="166" t="s">
        <v>277</v>
      </c>
      <c r="H200" s="167">
        <v>2375</v>
      </c>
      <c r="I200" s="168"/>
      <c r="L200" s="164"/>
      <c r="M200" s="169"/>
      <c r="T200" s="170"/>
      <c r="AT200" s="165" t="s">
        <v>161</v>
      </c>
      <c r="AU200" s="165" t="s">
        <v>89</v>
      </c>
      <c r="AV200" s="13" t="s">
        <v>137</v>
      </c>
      <c r="AW200" s="13" t="s">
        <v>36</v>
      </c>
      <c r="AX200" s="13" t="s">
        <v>87</v>
      </c>
      <c r="AY200" s="165" t="s">
        <v>130</v>
      </c>
    </row>
    <row r="201" spans="2:65" s="1" customFormat="1" ht="44.25" customHeight="1">
      <c r="B201" s="30"/>
      <c r="C201" s="130" t="s">
        <v>310</v>
      </c>
      <c r="D201" s="130" t="s">
        <v>132</v>
      </c>
      <c r="E201" s="131" t="s">
        <v>311</v>
      </c>
      <c r="F201" s="132" t="s">
        <v>312</v>
      </c>
      <c r="G201" s="133" t="s">
        <v>135</v>
      </c>
      <c r="H201" s="134">
        <v>535</v>
      </c>
      <c r="I201" s="135"/>
      <c r="J201" s="136">
        <f>ROUND(I201*H201,2)</f>
        <v>0</v>
      </c>
      <c r="K201" s="132" t="s">
        <v>136</v>
      </c>
      <c r="L201" s="30"/>
      <c r="M201" s="137" t="s">
        <v>1</v>
      </c>
      <c r="N201" s="138" t="s">
        <v>44</v>
      </c>
      <c r="P201" s="139">
        <f>O201*H201</f>
        <v>0</v>
      </c>
      <c r="Q201" s="139">
        <v>0</v>
      </c>
      <c r="R201" s="139">
        <f>Q201*H201</f>
        <v>0</v>
      </c>
      <c r="S201" s="139">
        <v>0</v>
      </c>
      <c r="T201" s="140">
        <f>S201*H201</f>
        <v>0</v>
      </c>
      <c r="AR201" s="141" t="s">
        <v>137</v>
      </c>
      <c r="AT201" s="141" t="s">
        <v>132</v>
      </c>
      <c r="AU201" s="141" t="s">
        <v>89</v>
      </c>
      <c r="AY201" s="15" t="s">
        <v>130</v>
      </c>
      <c r="BE201" s="142">
        <f>IF(N201="základní",J201,0)</f>
        <v>0</v>
      </c>
      <c r="BF201" s="142">
        <f>IF(N201="snížená",J201,0)</f>
        <v>0</v>
      </c>
      <c r="BG201" s="142">
        <f>IF(N201="zákl. přenesená",J201,0)</f>
        <v>0</v>
      </c>
      <c r="BH201" s="142">
        <f>IF(N201="sníž. přenesená",J201,0)</f>
        <v>0</v>
      </c>
      <c r="BI201" s="142">
        <f>IF(N201="nulová",J201,0)</f>
        <v>0</v>
      </c>
      <c r="BJ201" s="15" t="s">
        <v>87</v>
      </c>
      <c r="BK201" s="142">
        <f>ROUND(I201*H201,2)</f>
        <v>0</v>
      </c>
      <c r="BL201" s="15" t="s">
        <v>137</v>
      </c>
      <c r="BM201" s="141" t="s">
        <v>313</v>
      </c>
    </row>
    <row r="202" spans="2:47" s="1" customFormat="1" ht="19.5">
      <c r="B202" s="30"/>
      <c r="D202" s="143" t="s">
        <v>146</v>
      </c>
      <c r="F202" s="144" t="s">
        <v>290</v>
      </c>
      <c r="I202" s="145"/>
      <c r="L202" s="30"/>
      <c r="M202" s="146"/>
      <c r="T202" s="54"/>
      <c r="AT202" s="15" t="s">
        <v>146</v>
      </c>
      <c r="AU202" s="15" t="s">
        <v>89</v>
      </c>
    </row>
    <row r="203" spans="2:65" s="1" customFormat="1" ht="24.2" customHeight="1">
      <c r="B203" s="30"/>
      <c r="C203" s="130" t="s">
        <v>314</v>
      </c>
      <c r="D203" s="130" t="s">
        <v>132</v>
      </c>
      <c r="E203" s="131" t="s">
        <v>315</v>
      </c>
      <c r="F203" s="132" t="s">
        <v>316</v>
      </c>
      <c r="G203" s="133" t="s">
        <v>135</v>
      </c>
      <c r="H203" s="134">
        <v>2375</v>
      </c>
      <c r="I203" s="135"/>
      <c r="J203" s="136">
        <f>ROUND(I203*H203,2)</f>
        <v>0</v>
      </c>
      <c r="K203" s="132" t="s">
        <v>136</v>
      </c>
      <c r="L203" s="30"/>
      <c r="M203" s="137" t="s">
        <v>1</v>
      </c>
      <c r="N203" s="138" t="s">
        <v>44</v>
      </c>
      <c r="P203" s="139">
        <f>O203*H203</f>
        <v>0</v>
      </c>
      <c r="Q203" s="139">
        <v>0</v>
      </c>
      <c r="R203" s="139">
        <f>Q203*H203</f>
        <v>0</v>
      </c>
      <c r="S203" s="139">
        <v>0</v>
      </c>
      <c r="T203" s="140">
        <f>S203*H203</f>
        <v>0</v>
      </c>
      <c r="AR203" s="141" t="s">
        <v>137</v>
      </c>
      <c r="AT203" s="141" t="s">
        <v>132</v>
      </c>
      <c r="AU203" s="141" t="s">
        <v>89</v>
      </c>
      <c r="AY203" s="15" t="s">
        <v>130</v>
      </c>
      <c r="BE203" s="142">
        <f>IF(N203="základní",J203,0)</f>
        <v>0</v>
      </c>
      <c r="BF203" s="142">
        <f>IF(N203="snížená",J203,0)</f>
        <v>0</v>
      </c>
      <c r="BG203" s="142">
        <f>IF(N203="zákl. přenesená",J203,0)</f>
        <v>0</v>
      </c>
      <c r="BH203" s="142">
        <f>IF(N203="sníž. přenesená",J203,0)</f>
        <v>0</v>
      </c>
      <c r="BI203" s="142">
        <f>IF(N203="nulová",J203,0)</f>
        <v>0</v>
      </c>
      <c r="BJ203" s="15" t="s">
        <v>87</v>
      </c>
      <c r="BK203" s="142">
        <f>ROUND(I203*H203,2)</f>
        <v>0</v>
      </c>
      <c r="BL203" s="15" t="s">
        <v>137</v>
      </c>
      <c r="BM203" s="141" t="s">
        <v>317</v>
      </c>
    </row>
    <row r="204" spans="2:51" s="12" customFormat="1" ht="12">
      <c r="B204" s="147"/>
      <c r="D204" s="143" t="s">
        <v>161</v>
      </c>
      <c r="E204" s="148" t="s">
        <v>1</v>
      </c>
      <c r="F204" s="149" t="s">
        <v>282</v>
      </c>
      <c r="H204" s="150">
        <v>2050</v>
      </c>
      <c r="I204" s="151"/>
      <c r="L204" s="147"/>
      <c r="M204" s="152"/>
      <c r="T204" s="153"/>
      <c r="AT204" s="148" t="s">
        <v>161</v>
      </c>
      <c r="AU204" s="148" t="s">
        <v>89</v>
      </c>
      <c r="AV204" s="12" t="s">
        <v>89</v>
      </c>
      <c r="AW204" s="12" t="s">
        <v>36</v>
      </c>
      <c r="AX204" s="12" t="s">
        <v>79</v>
      </c>
      <c r="AY204" s="148" t="s">
        <v>130</v>
      </c>
    </row>
    <row r="205" spans="2:51" s="12" customFormat="1" ht="12">
      <c r="B205" s="147"/>
      <c r="D205" s="143" t="s">
        <v>161</v>
      </c>
      <c r="E205" s="148" t="s">
        <v>1</v>
      </c>
      <c r="F205" s="149" t="s">
        <v>309</v>
      </c>
      <c r="H205" s="150">
        <v>325</v>
      </c>
      <c r="I205" s="151"/>
      <c r="L205" s="147"/>
      <c r="M205" s="152"/>
      <c r="T205" s="153"/>
      <c r="AT205" s="148" t="s">
        <v>161</v>
      </c>
      <c r="AU205" s="148" t="s">
        <v>89</v>
      </c>
      <c r="AV205" s="12" t="s">
        <v>89</v>
      </c>
      <c r="AW205" s="12" t="s">
        <v>36</v>
      </c>
      <c r="AX205" s="12" t="s">
        <v>79</v>
      </c>
      <c r="AY205" s="148" t="s">
        <v>130</v>
      </c>
    </row>
    <row r="206" spans="2:51" s="13" customFormat="1" ht="12">
      <c r="B206" s="164"/>
      <c r="D206" s="143" t="s">
        <v>161</v>
      </c>
      <c r="E206" s="165" t="s">
        <v>1</v>
      </c>
      <c r="F206" s="166" t="s">
        <v>277</v>
      </c>
      <c r="H206" s="167">
        <v>2375</v>
      </c>
      <c r="I206" s="168"/>
      <c r="L206" s="164"/>
      <c r="M206" s="169"/>
      <c r="T206" s="170"/>
      <c r="AT206" s="165" t="s">
        <v>161</v>
      </c>
      <c r="AU206" s="165" t="s">
        <v>89</v>
      </c>
      <c r="AV206" s="13" t="s">
        <v>137</v>
      </c>
      <c r="AW206" s="13" t="s">
        <v>36</v>
      </c>
      <c r="AX206" s="13" t="s">
        <v>87</v>
      </c>
      <c r="AY206" s="165" t="s">
        <v>130</v>
      </c>
    </row>
    <row r="207" spans="2:65" s="1" customFormat="1" ht="24.2" customHeight="1">
      <c r="B207" s="30"/>
      <c r="C207" s="130" t="s">
        <v>318</v>
      </c>
      <c r="D207" s="130" t="s">
        <v>132</v>
      </c>
      <c r="E207" s="131" t="s">
        <v>319</v>
      </c>
      <c r="F207" s="132" t="s">
        <v>320</v>
      </c>
      <c r="G207" s="133" t="s">
        <v>135</v>
      </c>
      <c r="H207" s="134">
        <v>2910</v>
      </c>
      <c r="I207" s="135"/>
      <c r="J207" s="136">
        <f>ROUND(I207*H207,2)</f>
        <v>0</v>
      </c>
      <c r="K207" s="132" t="s">
        <v>136</v>
      </c>
      <c r="L207" s="30"/>
      <c r="M207" s="137" t="s">
        <v>1</v>
      </c>
      <c r="N207" s="138" t="s">
        <v>44</v>
      </c>
      <c r="P207" s="139">
        <f>O207*H207</f>
        <v>0</v>
      </c>
      <c r="Q207" s="139">
        <v>0</v>
      </c>
      <c r="R207" s="139">
        <f>Q207*H207</f>
        <v>0</v>
      </c>
      <c r="S207" s="139">
        <v>0</v>
      </c>
      <c r="T207" s="140">
        <f>S207*H207</f>
        <v>0</v>
      </c>
      <c r="AR207" s="141" t="s">
        <v>137</v>
      </c>
      <c r="AT207" s="141" t="s">
        <v>132</v>
      </c>
      <c r="AU207" s="141" t="s">
        <v>89</v>
      </c>
      <c r="AY207" s="15" t="s">
        <v>130</v>
      </c>
      <c r="BE207" s="142">
        <f>IF(N207="základní",J207,0)</f>
        <v>0</v>
      </c>
      <c r="BF207" s="142">
        <f>IF(N207="snížená",J207,0)</f>
        <v>0</v>
      </c>
      <c r="BG207" s="142">
        <f>IF(N207="zákl. přenesená",J207,0)</f>
        <v>0</v>
      </c>
      <c r="BH207" s="142">
        <f>IF(N207="sníž. přenesená",J207,0)</f>
        <v>0</v>
      </c>
      <c r="BI207" s="142">
        <f>IF(N207="nulová",J207,0)</f>
        <v>0</v>
      </c>
      <c r="BJ207" s="15" t="s">
        <v>87</v>
      </c>
      <c r="BK207" s="142">
        <f>ROUND(I207*H207,2)</f>
        <v>0</v>
      </c>
      <c r="BL207" s="15" t="s">
        <v>137</v>
      </c>
      <c r="BM207" s="141" t="s">
        <v>321</v>
      </c>
    </row>
    <row r="208" spans="2:51" s="12" customFormat="1" ht="12">
      <c r="B208" s="147"/>
      <c r="D208" s="143" t="s">
        <v>161</v>
      </c>
      <c r="E208" s="148" t="s">
        <v>1</v>
      </c>
      <c r="F208" s="149" t="s">
        <v>282</v>
      </c>
      <c r="H208" s="150">
        <v>2050</v>
      </c>
      <c r="I208" s="151"/>
      <c r="L208" s="147"/>
      <c r="M208" s="152"/>
      <c r="T208" s="153"/>
      <c r="AT208" s="148" t="s">
        <v>161</v>
      </c>
      <c r="AU208" s="148" t="s">
        <v>89</v>
      </c>
      <c r="AV208" s="12" t="s">
        <v>89</v>
      </c>
      <c r="AW208" s="12" t="s">
        <v>36</v>
      </c>
      <c r="AX208" s="12" t="s">
        <v>79</v>
      </c>
      <c r="AY208" s="148" t="s">
        <v>130</v>
      </c>
    </row>
    <row r="209" spans="2:51" s="12" customFormat="1" ht="12">
      <c r="B209" s="147"/>
      <c r="D209" s="143" t="s">
        <v>161</v>
      </c>
      <c r="E209" s="148" t="s">
        <v>1</v>
      </c>
      <c r="F209" s="149" t="s">
        <v>309</v>
      </c>
      <c r="H209" s="150">
        <v>325</v>
      </c>
      <c r="I209" s="151"/>
      <c r="L209" s="147"/>
      <c r="M209" s="152"/>
      <c r="T209" s="153"/>
      <c r="AT209" s="148" t="s">
        <v>161</v>
      </c>
      <c r="AU209" s="148" t="s">
        <v>89</v>
      </c>
      <c r="AV209" s="12" t="s">
        <v>89</v>
      </c>
      <c r="AW209" s="12" t="s">
        <v>36</v>
      </c>
      <c r="AX209" s="12" t="s">
        <v>79</v>
      </c>
      <c r="AY209" s="148" t="s">
        <v>130</v>
      </c>
    </row>
    <row r="210" spans="2:51" s="12" customFormat="1" ht="12">
      <c r="B210" s="147"/>
      <c r="D210" s="143" t="s">
        <v>161</v>
      </c>
      <c r="E210" s="148" t="s">
        <v>1</v>
      </c>
      <c r="F210" s="149" t="s">
        <v>276</v>
      </c>
      <c r="H210" s="150">
        <v>535</v>
      </c>
      <c r="I210" s="151"/>
      <c r="L210" s="147"/>
      <c r="M210" s="152"/>
      <c r="T210" s="153"/>
      <c r="AT210" s="148" t="s">
        <v>161</v>
      </c>
      <c r="AU210" s="148" t="s">
        <v>89</v>
      </c>
      <c r="AV210" s="12" t="s">
        <v>89</v>
      </c>
      <c r="AW210" s="12" t="s">
        <v>36</v>
      </c>
      <c r="AX210" s="12" t="s">
        <v>79</v>
      </c>
      <c r="AY210" s="148" t="s">
        <v>130</v>
      </c>
    </row>
    <row r="211" spans="2:51" s="13" customFormat="1" ht="12">
      <c r="B211" s="164"/>
      <c r="D211" s="143" t="s">
        <v>161</v>
      </c>
      <c r="E211" s="165" t="s">
        <v>1</v>
      </c>
      <c r="F211" s="166" t="s">
        <v>277</v>
      </c>
      <c r="H211" s="167">
        <v>2910</v>
      </c>
      <c r="I211" s="168"/>
      <c r="L211" s="164"/>
      <c r="M211" s="169"/>
      <c r="T211" s="170"/>
      <c r="AT211" s="165" t="s">
        <v>161</v>
      </c>
      <c r="AU211" s="165" t="s">
        <v>89</v>
      </c>
      <c r="AV211" s="13" t="s">
        <v>137</v>
      </c>
      <c r="AW211" s="13" t="s">
        <v>36</v>
      </c>
      <c r="AX211" s="13" t="s">
        <v>87</v>
      </c>
      <c r="AY211" s="165" t="s">
        <v>130</v>
      </c>
    </row>
    <row r="212" spans="2:65" s="1" customFormat="1" ht="55.5" customHeight="1">
      <c r="B212" s="30"/>
      <c r="C212" s="130" t="s">
        <v>322</v>
      </c>
      <c r="D212" s="130" t="s">
        <v>132</v>
      </c>
      <c r="E212" s="131" t="s">
        <v>323</v>
      </c>
      <c r="F212" s="132" t="s">
        <v>324</v>
      </c>
      <c r="G212" s="133" t="s">
        <v>135</v>
      </c>
      <c r="H212" s="134">
        <v>70</v>
      </c>
      <c r="I212" s="135"/>
      <c r="J212" s="136">
        <f>ROUND(I212*H212,2)</f>
        <v>0</v>
      </c>
      <c r="K212" s="132" t="s">
        <v>136</v>
      </c>
      <c r="L212" s="30"/>
      <c r="M212" s="137" t="s">
        <v>1</v>
      </c>
      <c r="N212" s="138" t="s">
        <v>44</v>
      </c>
      <c r="P212" s="139">
        <f>O212*H212</f>
        <v>0</v>
      </c>
      <c r="Q212" s="139">
        <v>0.1837</v>
      </c>
      <c r="R212" s="139">
        <f>Q212*H212</f>
        <v>12.859</v>
      </c>
      <c r="S212" s="139">
        <v>0</v>
      </c>
      <c r="T212" s="140">
        <f>S212*H212</f>
        <v>0</v>
      </c>
      <c r="AR212" s="141" t="s">
        <v>137</v>
      </c>
      <c r="AT212" s="141" t="s">
        <v>132</v>
      </c>
      <c r="AU212" s="141" t="s">
        <v>89</v>
      </c>
      <c r="AY212" s="15" t="s">
        <v>130</v>
      </c>
      <c r="BE212" s="142">
        <f>IF(N212="základní",J212,0)</f>
        <v>0</v>
      </c>
      <c r="BF212" s="142">
        <f>IF(N212="snížená",J212,0)</f>
        <v>0</v>
      </c>
      <c r="BG212" s="142">
        <f>IF(N212="zákl. přenesená",J212,0)</f>
        <v>0</v>
      </c>
      <c r="BH212" s="142">
        <f>IF(N212="sníž. přenesená",J212,0)</f>
        <v>0</v>
      </c>
      <c r="BI212" s="142">
        <f>IF(N212="nulová",J212,0)</f>
        <v>0</v>
      </c>
      <c r="BJ212" s="15" t="s">
        <v>87</v>
      </c>
      <c r="BK212" s="142">
        <f>ROUND(I212*H212,2)</f>
        <v>0</v>
      </c>
      <c r="BL212" s="15" t="s">
        <v>137</v>
      </c>
      <c r="BM212" s="141" t="s">
        <v>325</v>
      </c>
    </row>
    <row r="213" spans="2:47" s="1" customFormat="1" ht="19.5">
      <c r="B213" s="30"/>
      <c r="D213" s="143" t="s">
        <v>146</v>
      </c>
      <c r="F213" s="144" t="s">
        <v>326</v>
      </c>
      <c r="I213" s="145"/>
      <c r="L213" s="30"/>
      <c r="M213" s="146"/>
      <c r="T213" s="54"/>
      <c r="AT213" s="15" t="s">
        <v>146</v>
      </c>
      <c r="AU213" s="15" t="s">
        <v>89</v>
      </c>
    </row>
    <row r="214" spans="2:65" s="1" customFormat="1" ht="16.5" customHeight="1">
      <c r="B214" s="30"/>
      <c r="C214" s="154" t="s">
        <v>327</v>
      </c>
      <c r="D214" s="154" t="s">
        <v>249</v>
      </c>
      <c r="E214" s="155" t="s">
        <v>328</v>
      </c>
      <c r="F214" s="156" t="s">
        <v>329</v>
      </c>
      <c r="G214" s="157" t="s">
        <v>135</v>
      </c>
      <c r="H214" s="158">
        <v>70</v>
      </c>
      <c r="I214" s="159"/>
      <c r="J214" s="160">
        <f>ROUND(I214*H214,2)</f>
        <v>0</v>
      </c>
      <c r="K214" s="156" t="s">
        <v>136</v>
      </c>
      <c r="L214" s="161"/>
      <c r="M214" s="162" t="s">
        <v>1</v>
      </c>
      <c r="N214" s="163" t="s">
        <v>44</v>
      </c>
      <c r="P214" s="139">
        <f>O214*H214</f>
        <v>0</v>
      </c>
      <c r="Q214" s="139">
        <v>0.222</v>
      </c>
      <c r="R214" s="139">
        <f>Q214*H214</f>
        <v>15.540000000000001</v>
      </c>
      <c r="S214" s="139">
        <v>0</v>
      </c>
      <c r="T214" s="140">
        <f>S214*H214</f>
        <v>0</v>
      </c>
      <c r="AR214" s="141" t="s">
        <v>167</v>
      </c>
      <c r="AT214" s="141" t="s">
        <v>249</v>
      </c>
      <c r="AU214" s="141" t="s">
        <v>89</v>
      </c>
      <c r="AY214" s="15" t="s">
        <v>130</v>
      </c>
      <c r="BE214" s="142">
        <f>IF(N214="základní",J214,0)</f>
        <v>0</v>
      </c>
      <c r="BF214" s="142">
        <f>IF(N214="snížená",J214,0)</f>
        <v>0</v>
      </c>
      <c r="BG214" s="142">
        <f>IF(N214="zákl. přenesená",J214,0)</f>
        <v>0</v>
      </c>
      <c r="BH214" s="142">
        <f>IF(N214="sníž. přenesená",J214,0)</f>
        <v>0</v>
      </c>
      <c r="BI214" s="142">
        <f>IF(N214="nulová",J214,0)</f>
        <v>0</v>
      </c>
      <c r="BJ214" s="15" t="s">
        <v>87</v>
      </c>
      <c r="BK214" s="142">
        <f>ROUND(I214*H214,2)</f>
        <v>0</v>
      </c>
      <c r="BL214" s="15" t="s">
        <v>137</v>
      </c>
      <c r="BM214" s="141" t="s">
        <v>330</v>
      </c>
    </row>
    <row r="215" spans="2:65" s="1" customFormat="1" ht="78" customHeight="1">
      <c r="B215" s="30"/>
      <c r="C215" s="130" t="s">
        <v>331</v>
      </c>
      <c r="D215" s="130" t="s">
        <v>132</v>
      </c>
      <c r="E215" s="131" t="s">
        <v>332</v>
      </c>
      <c r="F215" s="132" t="s">
        <v>333</v>
      </c>
      <c r="G215" s="133" t="s">
        <v>135</v>
      </c>
      <c r="H215" s="134">
        <v>1080</v>
      </c>
      <c r="I215" s="135"/>
      <c r="J215" s="136">
        <f>ROUND(I215*H215,2)</f>
        <v>0</v>
      </c>
      <c r="K215" s="132" t="s">
        <v>136</v>
      </c>
      <c r="L215" s="30"/>
      <c r="M215" s="137" t="s">
        <v>1</v>
      </c>
      <c r="N215" s="138" t="s">
        <v>44</v>
      </c>
      <c r="P215" s="139">
        <f>O215*H215</f>
        <v>0</v>
      </c>
      <c r="Q215" s="139">
        <v>0.08922</v>
      </c>
      <c r="R215" s="139">
        <f>Q215*H215</f>
        <v>96.35759999999999</v>
      </c>
      <c r="S215" s="139">
        <v>0</v>
      </c>
      <c r="T215" s="140">
        <f>S215*H215</f>
        <v>0</v>
      </c>
      <c r="AR215" s="141" t="s">
        <v>137</v>
      </c>
      <c r="AT215" s="141" t="s">
        <v>132</v>
      </c>
      <c r="AU215" s="141" t="s">
        <v>89</v>
      </c>
      <c r="AY215" s="15" t="s">
        <v>130</v>
      </c>
      <c r="BE215" s="142">
        <f>IF(N215="základní",J215,0)</f>
        <v>0</v>
      </c>
      <c r="BF215" s="142">
        <f>IF(N215="snížená",J215,0)</f>
        <v>0</v>
      </c>
      <c r="BG215" s="142">
        <f>IF(N215="zákl. přenesená",J215,0)</f>
        <v>0</v>
      </c>
      <c r="BH215" s="142">
        <f>IF(N215="sníž. přenesená",J215,0)</f>
        <v>0</v>
      </c>
      <c r="BI215" s="142">
        <f>IF(N215="nulová",J215,0)</f>
        <v>0</v>
      </c>
      <c r="BJ215" s="15" t="s">
        <v>87</v>
      </c>
      <c r="BK215" s="142">
        <f>ROUND(I215*H215,2)</f>
        <v>0</v>
      </c>
      <c r="BL215" s="15" t="s">
        <v>137</v>
      </c>
      <c r="BM215" s="141" t="s">
        <v>334</v>
      </c>
    </row>
    <row r="216" spans="2:47" s="1" customFormat="1" ht="19.5">
      <c r="B216" s="30"/>
      <c r="D216" s="143" t="s">
        <v>146</v>
      </c>
      <c r="F216" s="144" t="s">
        <v>335</v>
      </c>
      <c r="I216" s="145"/>
      <c r="L216" s="30"/>
      <c r="M216" s="146"/>
      <c r="T216" s="54"/>
      <c r="AT216" s="15" t="s">
        <v>146</v>
      </c>
      <c r="AU216" s="15" t="s">
        <v>89</v>
      </c>
    </row>
    <row r="217" spans="2:65" s="1" customFormat="1" ht="24.2" customHeight="1">
      <c r="B217" s="30"/>
      <c r="C217" s="154" t="s">
        <v>336</v>
      </c>
      <c r="D217" s="154" t="s">
        <v>249</v>
      </c>
      <c r="E217" s="155" t="s">
        <v>337</v>
      </c>
      <c r="F217" s="156" t="s">
        <v>338</v>
      </c>
      <c r="G217" s="157" t="s">
        <v>135</v>
      </c>
      <c r="H217" s="158">
        <v>60</v>
      </c>
      <c r="I217" s="159"/>
      <c r="J217" s="160">
        <f>ROUND(I217*H217,2)</f>
        <v>0</v>
      </c>
      <c r="K217" s="156" t="s">
        <v>136</v>
      </c>
      <c r="L217" s="161"/>
      <c r="M217" s="162" t="s">
        <v>1</v>
      </c>
      <c r="N217" s="163" t="s">
        <v>44</v>
      </c>
      <c r="P217" s="139">
        <f>O217*H217</f>
        <v>0</v>
      </c>
      <c r="Q217" s="139">
        <v>0.131</v>
      </c>
      <c r="R217" s="139">
        <f>Q217*H217</f>
        <v>7.86</v>
      </c>
      <c r="S217" s="139">
        <v>0</v>
      </c>
      <c r="T217" s="140">
        <f>S217*H217</f>
        <v>0</v>
      </c>
      <c r="AR217" s="141" t="s">
        <v>167</v>
      </c>
      <c r="AT217" s="141" t="s">
        <v>249</v>
      </c>
      <c r="AU217" s="141" t="s">
        <v>89</v>
      </c>
      <c r="AY217" s="15" t="s">
        <v>130</v>
      </c>
      <c r="BE217" s="142">
        <f>IF(N217="základní",J217,0)</f>
        <v>0</v>
      </c>
      <c r="BF217" s="142">
        <f>IF(N217="snížená",J217,0)</f>
        <v>0</v>
      </c>
      <c r="BG217" s="142">
        <f>IF(N217="zákl. přenesená",J217,0)</f>
        <v>0</v>
      </c>
      <c r="BH217" s="142">
        <f>IF(N217="sníž. přenesená",J217,0)</f>
        <v>0</v>
      </c>
      <c r="BI217" s="142">
        <f>IF(N217="nulová",J217,0)</f>
        <v>0</v>
      </c>
      <c r="BJ217" s="15" t="s">
        <v>87</v>
      </c>
      <c r="BK217" s="142">
        <f>ROUND(I217*H217,2)</f>
        <v>0</v>
      </c>
      <c r="BL217" s="15" t="s">
        <v>137</v>
      </c>
      <c r="BM217" s="141" t="s">
        <v>339</v>
      </c>
    </row>
    <row r="218" spans="2:47" s="1" customFormat="1" ht="19.5">
      <c r="B218" s="30"/>
      <c r="D218" s="143" t="s">
        <v>146</v>
      </c>
      <c r="F218" s="144" t="s">
        <v>335</v>
      </c>
      <c r="I218" s="145"/>
      <c r="L218" s="30"/>
      <c r="M218" s="146"/>
      <c r="T218" s="54"/>
      <c r="AT218" s="15" t="s">
        <v>146</v>
      </c>
      <c r="AU218" s="15" t="s">
        <v>89</v>
      </c>
    </row>
    <row r="219" spans="2:65" s="1" customFormat="1" ht="21.75" customHeight="1">
      <c r="B219" s="30"/>
      <c r="C219" s="154" t="s">
        <v>340</v>
      </c>
      <c r="D219" s="154" t="s">
        <v>249</v>
      </c>
      <c r="E219" s="155" t="s">
        <v>341</v>
      </c>
      <c r="F219" s="156" t="s">
        <v>342</v>
      </c>
      <c r="G219" s="157" t="s">
        <v>135</v>
      </c>
      <c r="H219" s="158">
        <v>1020</v>
      </c>
      <c r="I219" s="159"/>
      <c r="J219" s="160">
        <f>ROUND(I219*H219,2)</f>
        <v>0</v>
      </c>
      <c r="K219" s="156" t="s">
        <v>136</v>
      </c>
      <c r="L219" s="161"/>
      <c r="M219" s="162" t="s">
        <v>1</v>
      </c>
      <c r="N219" s="163" t="s">
        <v>44</v>
      </c>
      <c r="P219" s="139">
        <f>O219*H219</f>
        <v>0</v>
      </c>
      <c r="Q219" s="139">
        <v>0.131</v>
      </c>
      <c r="R219" s="139">
        <f>Q219*H219</f>
        <v>133.62</v>
      </c>
      <c r="S219" s="139">
        <v>0</v>
      </c>
      <c r="T219" s="140">
        <f>S219*H219</f>
        <v>0</v>
      </c>
      <c r="AR219" s="141" t="s">
        <v>167</v>
      </c>
      <c r="AT219" s="141" t="s">
        <v>249</v>
      </c>
      <c r="AU219" s="141" t="s">
        <v>89</v>
      </c>
      <c r="AY219" s="15" t="s">
        <v>130</v>
      </c>
      <c r="BE219" s="142">
        <f>IF(N219="základní",J219,0)</f>
        <v>0</v>
      </c>
      <c r="BF219" s="142">
        <f>IF(N219="snížená",J219,0)</f>
        <v>0</v>
      </c>
      <c r="BG219" s="142">
        <f>IF(N219="zákl. přenesená",J219,0)</f>
        <v>0</v>
      </c>
      <c r="BH219" s="142">
        <f>IF(N219="sníž. přenesená",J219,0)</f>
        <v>0</v>
      </c>
      <c r="BI219" s="142">
        <f>IF(N219="nulová",J219,0)</f>
        <v>0</v>
      </c>
      <c r="BJ219" s="15" t="s">
        <v>87</v>
      </c>
      <c r="BK219" s="142">
        <f>ROUND(I219*H219,2)</f>
        <v>0</v>
      </c>
      <c r="BL219" s="15" t="s">
        <v>137</v>
      </c>
      <c r="BM219" s="141" t="s">
        <v>343</v>
      </c>
    </row>
    <row r="220" spans="2:47" s="1" customFormat="1" ht="19.5">
      <c r="B220" s="30"/>
      <c r="D220" s="143" t="s">
        <v>146</v>
      </c>
      <c r="F220" s="144" t="s">
        <v>335</v>
      </c>
      <c r="I220" s="145"/>
      <c r="L220" s="30"/>
      <c r="M220" s="146"/>
      <c r="T220" s="54"/>
      <c r="AT220" s="15" t="s">
        <v>146</v>
      </c>
      <c r="AU220" s="15" t="s">
        <v>89</v>
      </c>
    </row>
    <row r="221" spans="2:65" s="1" customFormat="1" ht="78" customHeight="1">
      <c r="B221" s="30"/>
      <c r="C221" s="130" t="s">
        <v>344</v>
      </c>
      <c r="D221" s="130" t="s">
        <v>132</v>
      </c>
      <c r="E221" s="131" t="s">
        <v>345</v>
      </c>
      <c r="F221" s="132" t="s">
        <v>346</v>
      </c>
      <c r="G221" s="133" t="s">
        <v>135</v>
      </c>
      <c r="H221" s="134">
        <v>40</v>
      </c>
      <c r="I221" s="135"/>
      <c r="J221" s="136">
        <f>ROUND(I221*H221,2)</f>
        <v>0</v>
      </c>
      <c r="K221" s="132" t="s">
        <v>136</v>
      </c>
      <c r="L221" s="30"/>
      <c r="M221" s="137" t="s">
        <v>1</v>
      </c>
      <c r="N221" s="138" t="s">
        <v>44</v>
      </c>
      <c r="P221" s="139">
        <f>O221*H221</f>
        <v>0</v>
      </c>
      <c r="Q221" s="139">
        <v>0.11162</v>
      </c>
      <c r="R221" s="139">
        <f>Q221*H221</f>
        <v>4.4648</v>
      </c>
      <c r="S221" s="139">
        <v>0</v>
      </c>
      <c r="T221" s="140">
        <f>S221*H221</f>
        <v>0</v>
      </c>
      <c r="AR221" s="141" t="s">
        <v>137</v>
      </c>
      <c r="AT221" s="141" t="s">
        <v>132</v>
      </c>
      <c r="AU221" s="141" t="s">
        <v>89</v>
      </c>
      <c r="AY221" s="15" t="s">
        <v>130</v>
      </c>
      <c r="BE221" s="142">
        <f>IF(N221="základní",J221,0)</f>
        <v>0</v>
      </c>
      <c r="BF221" s="142">
        <f>IF(N221="snížená",J221,0)</f>
        <v>0</v>
      </c>
      <c r="BG221" s="142">
        <f>IF(N221="zákl. přenesená",J221,0)</f>
        <v>0</v>
      </c>
      <c r="BH221" s="142">
        <f>IF(N221="sníž. přenesená",J221,0)</f>
        <v>0</v>
      </c>
      <c r="BI221" s="142">
        <f>IF(N221="nulová",J221,0)</f>
        <v>0</v>
      </c>
      <c r="BJ221" s="15" t="s">
        <v>87</v>
      </c>
      <c r="BK221" s="142">
        <f>ROUND(I221*H221,2)</f>
        <v>0</v>
      </c>
      <c r="BL221" s="15" t="s">
        <v>137</v>
      </c>
      <c r="BM221" s="141" t="s">
        <v>347</v>
      </c>
    </row>
    <row r="222" spans="2:47" s="1" customFormat="1" ht="19.5">
      <c r="B222" s="30"/>
      <c r="D222" s="143" t="s">
        <v>146</v>
      </c>
      <c r="F222" s="144" t="s">
        <v>348</v>
      </c>
      <c r="I222" s="145"/>
      <c r="L222" s="30"/>
      <c r="M222" s="146"/>
      <c r="T222" s="54"/>
      <c r="AT222" s="15" t="s">
        <v>146</v>
      </c>
      <c r="AU222" s="15" t="s">
        <v>89</v>
      </c>
    </row>
    <row r="223" spans="2:65" s="1" customFormat="1" ht="21.75" customHeight="1">
      <c r="B223" s="30"/>
      <c r="C223" s="154" t="s">
        <v>349</v>
      </c>
      <c r="D223" s="154" t="s">
        <v>249</v>
      </c>
      <c r="E223" s="155" t="s">
        <v>350</v>
      </c>
      <c r="F223" s="156" t="s">
        <v>351</v>
      </c>
      <c r="G223" s="157" t="s">
        <v>135</v>
      </c>
      <c r="H223" s="158">
        <v>5</v>
      </c>
      <c r="I223" s="159"/>
      <c r="J223" s="160">
        <f>ROUND(I223*H223,2)</f>
        <v>0</v>
      </c>
      <c r="K223" s="156" t="s">
        <v>136</v>
      </c>
      <c r="L223" s="161"/>
      <c r="M223" s="162" t="s">
        <v>1</v>
      </c>
      <c r="N223" s="163" t="s">
        <v>44</v>
      </c>
      <c r="P223" s="139">
        <f>O223*H223</f>
        <v>0</v>
      </c>
      <c r="Q223" s="139">
        <v>0.176</v>
      </c>
      <c r="R223" s="139">
        <f>Q223*H223</f>
        <v>0.8799999999999999</v>
      </c>
      <c r="S223" s="139">
        <v>0</v>
      </c>
      <c r="T223" s="140">
        <f>S223*H223</f>
        <v>0</v>
      </c>
      <c r="AR223" s="141" t="s">
        <v>167</v>
      </c>
      <c r="AT223" s="141" t="s">
        <v>249</v>
      </c>
      <c r="AU223" s="141" t="s">
        <v>89</v>
      </c>
      <c r="AY223" s="15" t="s">
        <v>130</v>
      </c>
      <c r="BE223" s="142">
        <f>IF(N223="základní",J223,0)</f>
        <v>0</v>
      </c>
      <c r="BF223" s="142">
        <f>IF(N223="snížená",J223,0)</f>
        <v>0</v>
      </c>
      <c r="BG223" s="142">
        <f>IF(N223="zákl. přenesená",J223,0)</f>
        <v>0</v>
      </c>
      <c r="BH223" s="142">
        <f>IF(N223="sníž. přenesená",J223,0)</f>
        <v>0</v>
      </c>
      <c r="BI223" s="142">
        <f>IF(N223="nulová",J223,0)</f>
        <v>0</v>
      </c>
      <c r="BJ223" s="15" t="s">
        <v>87</v>
      </c>
      <c r="BK223" s="142">
        <f>ROUND(I223*H223,2)</f>
        <v>0</v>
      </c>
      <c r="BL223" s="15" t="s">
        <v>137</v>
      </c>
      <c r="BM223" s="141" t="s">
        <v>352</v>
      </c>
    </row>
    <row r="224" spans="2:47" s="1" customFormat="1" ht="19.5">
      <c r="B224" s="30"/>
      <c r="D224" s="143" t="s">
        <v>146</v>
      </c>
      <c r="F224" s="144" t="s">
        <v>348</v>
      </c>
      <c r="I224" s="145"/>
      <c r="L224" s="30"/>
      <c r="M224" s="146"/>
      <c r="T224" s="54"/>
      <c r="AT224" s="15" t="s">
        <v>146</v>
      </c>
      <c r="AU224" s="15" t="s">
        <v>89</v>
      </c>
    </row>
    <row r="225" spans="2:65" s="1" customFormat="1" ht="21.75" customHeight="1">
      <c r="B225" s="30"/>
      <c r="C225" s="154" t="s">
        <v>353</v>
      </c>
      <c r="D225" s="154" t="s">
        <v>249</v>
      </c>
      <c r="E225" s="155" t="s">
        <v>354</v>
      </c>
      <c r="F225" s="156" t="s">
        <v>355</v>
      </c>
      <c r="G225" s="157" t="s">
        <v>135</v>
      </c>
      <c r="H225" s="158">
        <v>35</v>
      </c>
      <c r="I225" s="159"/>
      <c r="J225" s="160">
        <f>ROUND(I225*H225,2)</f>
        <v>0</v>
      </c>
      <c r="K225" s="156" t="s">
        <v>136</v>
      </c>
      <c r="L225" s="161"/>
      <c r="M225" s="162" t="s">
        <v>1</v>
      </c>
      <c r="N225" s="163" t="s">
        <v>44</v>
      </c>
      <c r="P225" s="139">
        <f>O225*H225</f>
        <v>0</v>
      </c>
      <c r="Q225" s="139">
        <v>0.176</v>
      </c>
      <c r="R225" s="139">
        <f>Q225*H225</f>
        <v>6.159999999999999</v>
      </c>
      <c r="S225" s="139">
        <v>0</v>
      </c>
      <c r="T225" s="140">
        <f>S225*H225</f>
        <v>0</v>
      </c>
      <c r="AR225" s="141" t="s">
        <v>167</v>
      </c>
      <c r="AT225" s="141" t="s">
        <v>249</v>
      </c>
      <c r="AU225" s="141" t="s">
        <v>89</v>
      </c>
      <c r="AY225" s="15" t="s">
        <v>130</v>
      </c>
      <c r="BE225" s="142">
        <f>IF(N225="základní",J225,0)</f>
        <v>0</v>
      </c>
      <c r="BF225" s="142">
        <f>IF(N225="snížená",J225,0)</f>
        <v>0</v>
      </c>
      <c r="BG225" s="142">
        <f>IF(N225="zákl. přenesená",J225,0)</f>
        <v>0</v>
      </c>
      <c r="BH225" s="142">
        <f>IF(N225="sníž. přenesená",J225,0)</f>
        <v>0</v>
      </c>
      <c r="BI225" s="142">
        <f>IF(N225="nulová",J225,0)</f>
        <v>0</v>
      </c>
      <c r="BJ225" s="15" t="s">
        <v>87</v>
      </c>
      <c r="BK225" s="142">
        <f>ROUND(I225*H225,2)</f>
        <v>0</v>
      </c>
      <c r="BL225" s="15" t="s">
        <v>137</v>
      </c>
      <c r="BM225" s="141" t="s">
        <v>356</v>
      </c>
    </row>
    <row r="226" spans="2:47" s="1" customFormat="1" ht="19.5">
      <c r="B226" s="30"/>
      <c r="D226" s="143" t="s">
        <v>146</v>
      </c>
      <c r="F226" s="144" t="s">
        <v>348</v>
      </c>
      <c r="I226" s="145"/>
      <c r="L226" s="30"/>
      <c r="M226" s="146"/>
      <c r="T226" s="54"/>
      <c r="AT226" s="15" t="s">
        <v>146</v>
      </c>
      <c r="AU226" s="15" t="s">
        <v>89</v>
      </c>
    </row>
    <row r="227" spans="2:65" s="1" customFormat="1" ht="66.75" customHeight="1">
      <c r="B227" s="30"/>
      <c r="C227" s="130" t="s">
        <v>357</v>
      </c>
      <c r="D227" s="130" t="s">
        <v>132</v>
      </c>
      <c r="E227" s="131" t="s">
        <v>358</v>
      </c>
      <c r="F227" s="132" t="s">
        <v>359</v>
      </c>
      <c r="G227" s="133" t="s">
        <v>135</v>
      </c>
      <c r="H227" s="134">
        <v>176</v>
      </c>
      <c r="I227" s="135"/>
      <c r="J227" s="136">
        <f>ROUND(I227*H227,2)</f>
        <v>0</v>
      </c>
      <c r="K227" s="132" t="s">
        <v>136</v>
      </c>
      <c r="L227" s="30"/>
      <c r="M227" s="137" t="s">
        <v>1</v>
      </c>
      <c r="N227" s="138" t="s">
        <v>44</v>
      </c>
      <c r="P227" s="139">
        <f>O227*H227</f>
        <v>0</v>
      </c>
      <c r="Q227" s="139">
        <v>0.098</v>
      </c>
      <c r="R227" s="139">
        <f>Q227*H227</f>
        <v>17.248</v>
      </c>
      <c r="S227" s="139">
        <v>0</v>
      </c>
      <c r="T227" s="140">
        <f>S227*H227</f>
        <v>0</v>
      </c>
      <c r="AR227" s="141" t="s">
        <v>137</v>
      </c>
      <c r="AT227" s="141" t="s">
        <v>132</v>
      </c>
      <c r="AU227" s="141" t="s">
        <v>89</v>
      </c>
      <c r="AY227" s="15" t="s">
        <v>130</v>
      </c>
      <c r="BE227" s="142">
        <f>IF(N227="základní",J227,0)</f>
        <v>0</v>
      </c>
      <c r="BF227" s="142">
        <f>IF(N227="snížená",J227,0)</f>
        <v>0</v>
      </c>
      <c r="BG227" s="142">
        <f>IF(N227="zákl. přenesená",J227,0)</f>
        <v>0</v>
      </c>
      <c r="BH227" s="142">
        <f>IF(N227="sníž. přenesená",J227,0)</f>
        <v>0</v>
      </c>
      <c r="BI227" s="142">
        <f>IF(N227="nulová",J227,0)</f>
        <v>0</v>
      </c>
      <c r="BJ227" s="15" t="s">
        <v>87</v>
      </c>
      <c r="BK227" s="142">
        <f>ROUND(I227*H227,2)</f>
        <v>0</v>
      </c>
      <c r="BL227" s="15" t="s">
        <v>137</v>
      </c>
      <c r="BM227" s="141" t="s">
        <v>360</v>
      </c>
    </row>
    <row r="228" spans="2:47" s="1" customFormat="1" ht="19.5">
      <c r="B228" s="30"/>
      <c r="D228" s="143" t="s">
        <v>146</v>
      </c>
      <c r="F228" s="144" t="s">
        <v>361</v>
      </c>
      <c r="I228" s="145"/>
      <c r="L228" s="30"/>
      <c r="M228" s="146"/>
      <c r="T228" s="54"/>
      <c r="AT228" s="15" t="s">
        <v>146</v>
      </c>
      <c r="AU228" s="15" t="s">
        <v>89</v>
      </c>
    </row>
    <row r="229" spans="2:65" s="1" customFormat="1" ht="24.2" customHeight="1">
      <c r="B229" s="30"/>
      <c r="C229" s="154" t="s">
        <v>362</v>
      </c>
      <c r="D229" s="154" t="s">
        <v>249</v>
      </c>
      <c r="E229" s="155" t="s">
        <v>363</v>
      </c>
      <c r="F229" s="156" t="s">
        <v>364</v>
      </c>
      <c r="G229" s="157" t="s">
        <v>135</v>
      </c>
      <c r="H229" s="158">
        <v>165</v>
      </c>
      <c r="I229" s="159"/>
      <c r="J229" s="160">
        <f>ROUND(I229*H229,2)</f>
        <v>0</v>
      </c>
      <c r="K229" s="156" t="s">
        <v>136</v>
      </c>
      <c r="L229" s="161"/>
      <c r="M229" s="162" t="s">
        <v>1</v>
      </c>
      <c r="N229" s="163" t="s">
        <v>44</v>
      </c>
      <c r="P229" s="139">
        <f>O229*H229</f>
        <v>0</v>
      </c>
      <c r="Q229" s="139">
        <v>0.145</v>
      </c>
      <c r="R229" s="139">
        <f>Q229*H229</f>
        <v>23.924999999999997</v>
      </c>
      <c r="S229" s="139">
        <v>0</v>
      </c>
      <c r="T229" s="140">
        <f>S229*H229</f>
        <v>0</v>
      </c>
      <c r="AR229" s="141" t="s">
        <v>167</v>
      </c>
      <c r="AT229" s="141" t="s">
        <v>249</v>
      </c>
      <c r="AU229" s="141" t="s">
        <v>89</v>
      </c>
      <c r="AY229" s="15" t="s">
        <v>130</v>
      </c>
      <c r="BE229" s="142">
        <f>IF(N229="základní",J229,0)</f>
        <v>0</v>
      </c>
      <c r="BF229" s="142">
        <f>IF(N229="snížená",J229,0)</f>
        <v>0</v>
      </c>
      <c r="BG229" s="142">
        <f>IF(N229="zákl. přenesená",J229,0)</f>
        <v>0</v>
      </c>
      <c r="BH229" s="142">
        <f>IF(N229="sníž. přenesená",J229,0)</f>
        <v>0</v>
      </c>
      <c r="BI229" s="142">
        <f>IF(N229="nulová",J229,0)</f>
        <v>0</v>
      </c>
      <c r="BJ229" s="15" t="s">
        <v>87</v>
      </c>
      <c r="BK229" s="142">
        <f>ROUND(I229*H229,2)</f>
        <v>0</v>
      </c>
      <c r="BL229" s="15" t="s">
        <v>137</v>
      </c>
      <c r="BM229" s="141" t="s">
        <v>365</v>
      </c>
    </row>
    <row r="230" spans="2:47" s="1" customFormat="1" ht="19.5">
      <c r="B230" s="30"/>
      <c r="D230" s="143" t="s">
        <v>146</v>
      </c>
      <c r="F230" s="144" t="s">
        <v>361</v>
      </c>
      <c r="I230" s="145"/>
      <c r="L230" s="30"/>
      <c r="M230" s="146"/>
      <c r="T230" s="54"/>
      <c r="AT230" s="15" t="s">
        <v>146</v>
      </c>
      <c r="AU230" s="15" t="s">
        <v>89</v>
      </c>
    </row>
    <row r="231" spans="2:51" s="12" customFormat="1" ht="12">
      <c r="B231" s="147"/>
      <c r="D231" s="143" t="s">
        <v>161</v>
      </c>
      <c r="F231" s="149" t="s">
        <v>366</v>
      </c>
      <c r="H231" s="150">
        <v>165</v>
      </c>
      <c r="I231" s="151"/>
      <c r="L231" s="147"/>
      <c r="M231" s="152"/>
      <c r="T231" s="153"/>
      <c r="AT231" s="148" t="s">
        <v>161</v>
      </c>
      <c r="AU231" s="148" t="s">
        <v>89</v>
      </c>
      <c r="AV231" s="12" t="s">
        <v>89</v>
      </c>
      <c r="AW231" s="12" t="s">
        <v>4</v>
      </c>
      <c r="AX231" s="12" t="s">
        <v>87</v>
      </c>
      <c r="AY231" s="148" t="s">
        <v>130</v>
      </c>
    </row>
    <row r="232" spans="2:65" s="1" customFormat="1" ht="24.2" customHeight="1">
      <c r="B232" s="30"/>
      <c r="C232" s="154" t="s">
        <v>367</v>
      </c>
      <c r="D232" s="154" t="s">
        <v>249</v>
      </c>
      <c r="E232" s="155" t="s">
        <v>368</v>
      </c>
      <c r="F232" s="156" t="s">
        <v>369</v>
      </c>
      <c r="G232" s="157" t="s">
        <v>135</v>
      </c>
      <c r="H232" s="158">
        <v>11</v>
      </c>
      <c r="I232" s="159"/>
      <c r="J232" s="160">
        <f>ROUND(I232*H232,2)</f>
        <v>0</v>
      </c>
      <c r="K232" s="156" t="s">
        <v>136</v>
      </c>
      <c r="L232" s="161"/>
      <c r="M232" s="162" t="s">
        <v>1</v>
      </c>
      <c r="N232" s="163" t="s">
        <v>44</v>
      </c>
      <c r="P232" s="139">
        <f>O232*H232</f>
        <v>0</v>
      </c>
      <c r="Q232" s="139">
        <v>0.145</v>
      </c>
      <c r="R232" s="139">
        <f>Q232*H232</f>
        <v>1.595</v>
      </c>
      <c r="S232" s="139">
        <v>0</v>
      </c>
      <c r="T232" s="140">
        <f>S232*H232</f>
        <v>0</v>
      </c>
      <c r="AR232" s="141" t="s">
        <v>167</v>
      </c>
      <c r="AT232" s="141" t="s">
        <v>249</v>
      </c>
      <c r="AU232" s="141" t="s">
        <v>89</v>
      </c>
      <c r="AY232" s="15" t="s">
        <v>130</v>
      </c>
      <c r="BE232" s="142">
        <f>IF(N232="základní",J232,0)</f>
        <v>0</v>
      </c>
      <c r="BF232" s="142">
        <f>IF(N232="snížená",J232,0)</f>
        <v>0</v>
      </c>
      <c r="BG232" s="142">
        <f>IF(N232="zákl. přenesená",J232,0)</f>
        <v>0</v>
      </c>
      <c r="BH232" s="142">
        <f>IF(N232="sníž. přenesená",J232,0)</f>
        <v>0</v>
      </c>
      <c r="BI232" s="142">
        <f>IF(N232="nulová",J232,0)</f>
        <v>0</v>
      </c>
      <c r="BJ232" s="15" t="s">
        <v>87</v>
      </c>
      <c r="BK232" s="142">
        <f>ROUND(I232*H232,2)</f>
        <v>0</v>
      </c>
      <c r="BL232" s="15" t="s">
        <v>137</v>
      </c>
      <c r="BM232" s="141" t="s">
        <v>370</v>
      </c>
    </row>
    <row r="233" spans="2:47" s="1" customFormat="1" ht="29.25">
      <c r="B233" s="30"/>
      <c r="D233" s="143" t="s">
        <v>146</v>
      </c>
      <c r="F233" s="144" t="s">
        <v>371</v>
      </c>
      <c r="I233" s="145"/>
      <c r="L233" s="30"/>
      <c r="M233" s="146"/>
      <c r="T233" s="54"/>
      <c r="AT233" s="15" t="s">
        <v>146</v>
      </c>
      <c r="AU233" s="15" t="s">
        <v>89</v>
      </c>
    </row>
    <row r="234" spans="2:51" s="12" customFormat="1" ht="12">
      <c r="B234" s="147"/>
      <c r="D234" s="143" t="s">
        <v>161</v>
      </c>
      <c r="F234" s="149" t="s">
        <v>372</v>
      </c>
      <c r="H234" s="150">
        <v>11</v>
      </c>
      <c r="I234" s="151"/>
      <c r="L234" s="147"/>
      <c r="M234" s="152"/>
      <c r="T234" s="153"/>
      <c r="AT234" s="148" t="s">
        <v>161</v>
      </c>
      <c r="AU234" s="148" t="s">
        <v>89</v>
      </c>
      <c r="AV234" s="12" t="s">
        <v>89</v>
      </c>
      <c r="AW234" s="12" t="s">
        <v>4</v>
      </c>
      <c r="AX234" s="12" t="s">
        <v>87</v>
      </c>
      <c r="AY234" s="148" t="s">
        <v>130</v>
      </c>
    </row>
    <row r="235" spans="2:65" s="1" customFormat="1" ht="24.2" customHeight="1">
      <c r="B235" s="30"/>
      <c r="C235" s="130" t="s">
        <v>373</v>
      </c>
      <c r="D235" s="130" t="s">
        <v>132</v>
      </c>
      <c r="E235" s="131" t="s">
        <v>374</v>
      </c>
      <c r="F235" s="132" t="s">
        <v>375</v>
      </c>
      <c r="G235" s="133" t="s">
        <v>170</v>
      </c>
      <c r="H235" s="134">
        <v>13</v>
      </c>
      <c r="I235" s="135"/>
      <c r="J235" s="136">
        <f>ROUND(I235*H235,2)</f>
        <v>0</v>
      </c>
      <c r="K235" s="132" t="s">
        <v>136</v>
      </c>
      <c r="L235" s="30"/>
      <c r="M235" s="137" t="s">
        <v>1</v>
      </c>
      <c r="N235" s="138" t="s">
        <v>44</v>
      </c>
      <c r="P235" s="139">
        <f>O235*H235</f>
        <v>0</v>
      </c>
      <c r="Q235" s="139">
        <v>0.0036</v>
      </c>
      <c r="R235" s="139">
        <f>Q235*H235</f>
        <v>0.0468</v>
      </c>
      <c r="S235" s="139">
        <v>0</v>
      </c>
      <c r="T235" s="140">
        <f>S235*H235</f>
        <v>0</v>
      </c>
      <c r="AR235" s="141" t="s">
        <v>137</v>
      </c>
      <c r="AT235" s="141" t="s">
        <v>132</v>
      </c>
      <c r="AU235" s="141" t="s">
        <v>89</v>
      </c>
      <c r="AY235" s="15" t="s">
        <v>130</v>
      </c>
      <c r="BE235" s="142">
        <f>IF(N235="základní",J235,0)</f>
        <v>0</v>
      </c>
      <c r="BF235" s="142">
        <f>IF(N235="snížená",J235,0)</f>
        <v>0</v>
      </c>
      <c r="BG235" s="142">
        <f>IF(N235="zákl. přenesená",J235,0)</f>
        <v>0</v>
      </c>
      <c r="BH235" s="142">
        <f>IF(N235="sníž. přenesená",J235,0)</f>
        <v>0</v>
      </c>
      <c r="BI235" s="142">
        <f>IF(N235="nulová",J235,0)</f>
        <v>0</v>
      </c>
      <c r="BJ235" s="15" t="s">
        <v>87</v>
      </c>
      <c r="BK235" s="142">
        <f>ROUND(I235*H235,2)</f>
        <v>0</v>
      </c>
      <c r="BL235" s="15" t="s">
        <v>137</v>
      </c>
      <c r="BM235" s="141" t="s">
        <v>376</v>
      </c>
    </row>
    <row r="236" spans="2:63" s="11" customFormat="1" ht="22.9" customHeight="1">
      <c r="B236" s="118"/>
      <c r="D236" s="119" t="s">
        <v>78</v>
      </c>
      <c r="E236" s="128" t="s">
        <v>167</v>
      </c>
      <c r="F236" s="128" t="s">
        <v>377</v>
      </c>
      <c r="I236" s="121"/>
      <c r="J236" s="129">
        <f>BK236</f>
        <v>0</v>
      </c>
      <c r="L236" s="118"/>
      <c r="M236" s="123"/>
      <c r="P236" s="124">
        <f>P237+SUM(P238:P241)+P256</f>
        <v>0</v>
      </c>
      <c r="R236" s="124">
        <f>R237+SUM(R238:R241)+R256</f>
        <v>15.0476171</v>
      </c>
      <c r="T236" s="125">
        <f>T237+SUM(T238:T241)+T256</f>
        <v>23.84</v>
      </c>
      <c r="AR236" s="119" t="s">
        <v>87</v>
      </c>
      <c r="AT236" s="126" t="s">
        <v>78</v>
      </c>
      <c r="AU236" s="126" t="s">
        <v>87</v>
      </c>
      <c r="AY236" s="119" t="s">
        <v>130</v>
      </c>
      <c r="BK236" s="127">
        <f>BK237+SUM(BK238:BK241)+BK256</f>
        <v>0</v>
      </c>
    </row>
    <row r="237" spans="2:65" s="1" customFormat="1" ht="33" customHeight="1">
      <c r="B237" s="30"/>
      <c r="C237" s="130" t="s">
        <v>378</v>
      </c>
      <c r="D237" s="130" t="s">
        <v>132</v>
      </c>
      <c r="E237" s="131" t="s">
        <v>379</v>
      </c>
      <c r="F237" s="132" t="s">
        <v>380</v>
      </c>
      <c r="G237" s="133" t="s">
        <v>184</v>
      </c>
      <c r="H237" s="134">
        <v>12</v>
      </c>
      <c r="I237" s="135"/>
      <c r="J237" s="136">
        <f>ROUND(I237*H237,2)</f>
        <v>0</v>
      </c>
      <c r="K237" s="132" t="s">
        <v>136</v>
      </c>
      <c r="L237" s="30"/>
      <c r="M237" s="137" t="s">
        <v>1</v>
      </c>
      <c r="N237" s="138" t="s">
        <v>44</v>
      </c>
      <c r="P237" s="139">
        <f>O237*H237</f>
        <v>0</v>
      </c>
      <c r="Q237" s="139">
        <v>0</v>
      </c>
      <c r="R237" s="139">
        <f>Q237*H237</f>
        <v>0</v>
      </c>
      <c r="S237" s="139">
        <v>1.92</v>
      </c>
      <c r="T237" s="140">
        <f>S237*H237</f>
        <v>23.04</v>
      </c>
      <c r="AR237" s="141" t="s">
        <v>137</v>
      </c>
      <c r="AT237" s="141" t="s">
        <v>132</v>
      </c>
      <c r="AU237" s="141" t="s">
        <v>89</v>
      </c>
      <c r="AY237" s="15" t="s">
        <v>130</v>
      </c>
      <c r="BE237" s="142">
        <f>IF(N237="základní",J237,0)</f>
        <v>0</v>
      </c>
      <c r="BF237" s="142">
        <f>IF(N237="snížená",J237,0)</f>
        <v>0</v>
      </c>
      <c r="BG237" s="142">
        <f>IF(N237="zákl. přenesená",J237,0)</f>
        <v>0</v>
      </c>
      <c r="BH237" s="142">
        <f>IF(N237="sníž. přenesená",J237,0)</f>
        <v>0</v>
      </c>
      <c r="BI237" s="142">
        <f>IF(N237="nulová",J237,0)</f>
        <v>0</v>
      </c>
      <c r="BJ237" s="15" t="s">
        <v>87</v>
      </c>
      <c r="BK237" s="142">
        <f>ROUND(I237*H237,2)</f>
        <v>0</v>
      </c>
      <c r="BL237" s="15" t="s">
        <v>137</v>
      </c>
      <c r="BM237" s="141" t="s">
        <v>381</v>
      </c>
    </row>
    <row r="238" spans="2:65" s="1" customFormat="1" ht="24.2" customHeight="1">
      <c r="B238" s="30"/>
      <c r="C238" s="130" t="s">
        <v>382</v>
      </c>
      <c r="D238" s="130" t="s">
        <v>132</v>
      </c>
      <c r="E238" s="131" t="s">
        <v>383</v>
      </c>
      <c r="F238" s="132" t="s">
        <v>384</v>
      </c>
      <c r="G238" s="133" t="s">
        <v>385</v>
      </c>
      <c r="H238" s="134">
        <v>8</v>
      </c>
      <c r="I238" s="135"/>
      <c r="J238" s="136">
        <f>ROUND(I238*H238,2)</f>
        <v>0</v>
      </c>
      <c r="K238" s="132" t="s">
        <v>136</v>
      </c>
      <c r="L238" s="30"/>
      <c r="M238" s="137" t="s">
        <v>1</v>
      </c>
      <c r="N238" s="138" t="s">
        <v>44</v>
      </c>
      <c r="P238" s="139">
        <f>O238*H238</f>
        <v>0</v>
      </c>
      <c r="Q238" s="139">
        <v>0</v>
      </c>
      <c r="R238" s="139">
        <f>Q238*H238</f>
        <v>0</v>
      </c>
      <c r="S238" s="139">
        <v>0.1</v>
      </c>
      <c r="T238" s="140">
        <f>S238*H238</f>
        <v>0.8</v>
      </c>
      <c r="AR238" s="141" t="s">
        <v>137</v>
      </c>
      <c r="AT238" s="141" t="s">
        <v>132</v>
      </c>
      <c r="AU238" s="141" t="s">
        <v>89</v>
      </c>
      <c r="AY238" s="15" t="s">
        <v>130</v>
      </c>
      <c r="BE238" s="142">
        <f>IF(N238="základní",J238,0)</f>
        <v>0</v>
      </c>
      <c r="BF238" s="142">
        <f>IF(N238="snížená",J238,0)</f>
        <v>0</v>
      </c>
      <c r="BG238" s="142">
        <f>IF(N238="zákl. přenesená",J238,0)</f>
        <v>0</v>
      </c>
      <c r="BH238" s="142">
        <f>IF(N238="sníž. přenesená",J238,0)</f>
        <v>0</v>
      </c>
      <c r="BI238" s="142">
        <f>IF(N238="nulová",J238,0)</f>
        <v>0</v>
      </c>
      <c r="BJ238" s="15" t="s">
        <v>87</v>
      </c>
      <c r="BK238" s="142">
        <f>ROUND(I238*H238,2)</f>
        <v>0</v>
      </c>
      <c r="BL238" s="15" t="s">
        <v>137</v>
      </c>
      <c r="BM238" s="141" t="s">
        <v>386</v>
      </c>
    </row>
    <row r="239" spans="2:65" s="1" customFormat="1" ht="24.2" customHeight="1">
      <c r="B239" s="30"/>
      <c r="C239" s="130" t="s">
        <v>387</v>
      </c>
      <c r="D239" s="130" t="s">
        <v>132</v>
      </c>
      <c r="E239" s="131" t="s">
        <v>388</v>
      </c>
      <c r="F239" s="132" t="s">
        <v>389</v>
      </c>
      <c r="G239" s="133" t="s">
        <v>385</v>
      </c>
      <c r="H239" s="134">
        <v>11</v>
      </c>
      <c r="I239" s="135"/>
      <c r="J239" s="136">
        <f>ROUND(I239*H239,2)</f>
        <v>0</v>
      </c>
      <c r="K239" s="132" t="s">
        <v>136</v>
      </c>
      <c r="L239" s="30"/>
      <c r="M239" s="137" t="s">
        <v>1</v>
      </c>
      <c r="N239" s="138" t="s">
        <v>44</v>
      </c>
      <c r="P239" s="139">
        <f>O239*H239</f>
        <v>0</v>
      </c>
      <c r="Q239" s="139">
        <v>0.4208</v>
      </c>
      <c r="R239" s="139">
        <f>Q239*H239</f>
        <v>4.6288</v>
      </c>
      <c r="S239" s="139">
        <v>0</v>
      </c>
      <c r="T239" s="140">
        <f>S239*H239</f>
        <v>0</v>
      </c>
      <c r="AR239" s="141" t="s">
        <v>137</v>
      </c>
      <c r="AT239" s="141" t="s">
        <v>132</v>
      </c>
      <c r="AU239" s="141" t="s">
        <v>89</v>
      </c>
      <c r="AY239" s="15" t="s">
        <v>130</v>
      </c>
      <c r="BE239" s="142">
        <f>IF(N239="základní",J239,0)</f>
        <v>0</v>
      </c>
      <c r="BF239" s="142">
        <f>IF(N239="snížená",J239,0)</f>
        <v>0</v>
      </c>
      <c r="BG239" s="142">
        <f>IF(N239="zákl. přenesená",J239,0)</f>
        <v>0</v>
      </c>
      <c r="BH239" s="142">
        <f>IF(N239="sníž. přenesená",J239,0)</f>
        <v>0</v>
      </c>
      <c r="BI239" s="142">
        <f>IF(N239="nulová",J239,0)</f>
        <v>0</v>
      </c>
      <c r="BJ239" s="15" t="s">
        <v>87</v>
      </c>
      <c r="BK239" s="142">
        <f>ROUND(I239*H239,2)</f>
        <v>0</v>
      </c>
      <c r="BL239" s="15" t="s">
        <v>137</v>
      </c>
      <c r="BM239" s="141" t="s">
        <v>390</v>
      </c>
    </row>
    <row r="240" spans="2:65" s="1" customFormat="1" ht="37.9" customHeight="1">
      <c r="B240" s="30"/>
      <c r="C240" s="130" t="s">
        <v>391</v>
      </c>
      <c r="D240" s="130" t="s">
        <v>132</v>
      </c>
      <c r="E240" s="131" t="s">
        <v>392</v>
      </c>
      <c r="F240" s="132" t="s">
        <v>393</v>
      </c>
      <c r="G240" s="133" t="s">
        <v>385</v>
      </c>
      <c r="H240" s="134">
        <v>10</v>
      </c>
      <c r="I240" s="135"/>
      <c r="J240" s="136">
        <f>ROUND(I240*H240,2)</f>
        <v>0</v>
      </c>
      <c r="K240" s="132" t="s">
        <v>136</v>
      </c>
      <c r="L240" s="30"/>
      <c r="M240" s="137" t="s">
        <v>1</v>
      </c>
      <c r="N240" s="138" t="s">
        <v>44</v>
      </c>
      <c r="P240" s="139">
        <f>O240*H240</f>
        <v>0</v>
      </c>
      <c r="Q240" s="139">
        <v>0.31108</v>
      </c>
      <c r="R240" s="139">
        <f>Q240*H240</f>
        <v>3.1108000000000002</v>
      </c>
      <c r="S240" s="139">
        <v>0</v>
      </c>
      <c r="T240" s="140">
        <f>S240*H240</f>
        <v>0</v>
      </c>
      <c r="AR240" s="141" t="s">
        <v>137</v>
      </c>
      <c r="AT240" s="141" t="s">
        <v>132</v>
      </c>
      <c r="AU240" s="141" t="s">
        <v>89</v>
      </c>
      <c r="AY240" s="15" t="s">
        <v>130</v>
      </c>
      <c r="BE240" s="142">
        <f>IF(N240="základní",J240,0)</f>
        <v>0</v>
      </c>
      <c r="BF240" s="142">
        <f>IF(N240="snížená",J240,0)</f>
        <v>0</v>
      </c>
      <c r="BG240" s="142">
        <f>IF(N240="zákl. přenesená",J240,0)</f>
        <v>0</v>
      </c>
      <c r="BH240" s="142">
        <f>IF(N240="sníž. přenesená",J240,0)</f>
        <v>0</v>
      </c>
      <c r="BI240" s="142">
        <f>IF(N240="nulová",J240,0)</f>
        <v>0</v>
      </c>
      <c r="BJ240" s="15" t="s">
        <v>87</v>
      </c>
      <c r="BK240" s="142">
        <f>ROUND(I240*H240,2)</f>
        <v>0</v>
      </c>
      <c r="BL240" s="15" t="s">
        <v>137</v>
      </c>
      <c r="BM240" s="141" t="s">
        <v>394</v>
      </c>
    </row>
    <row r="241" spans="2:63" s="11" customFormat="1" ht="20.85" customHeight="1">
      <c r="B241" s="118"/>
      <c r="D241" s="119" t="s">
        <v>78</v>
      </c>
      <c r="E241" s="128" t="s">
        <v>395</v>
      </c>
      <c r="F241" s="128" t="s">
        <v>396</v>
      </c>
      <c r="I241" s="121"/>
      <c r="J241" s="129">
        <f>BK241</f>
        <v>0</v>
      </c>
      <c r="L241" s="118"/>
      <c r="M241" s="123"/>
      <c r="P241" s="124">
        <f>SUM(P242:P255)</f>
        <v>0</v>
      </c>
      <c r="R241" s="124">
        <f>SUM(R242:R255)</f>
        <v>6.536590299999999</v>
      </c>
      <c r="T241" s="125">
        <f>SUM(T242:T255)</f>
        <v>0</v>
      </c>
      <c r="AR241" s="119" t="s">
        <v>87</v>
      </c>
      <c r="AT241" s="126" t="s">
        <v>78</v>
      </c>
      <c r="AU241" s="126" t="s">
        <v>89</v>
      </c>
      <c r="AY241" s="119" t="s">
        <v>130</v>
      </c>
      <c r="BK241" s="127">
        <f>SUM(BK242:BK255)</f>
        <v>0</v>
      </c>
    </row>
    <row r="242" spans="2:65" s="1" customFormat="1" ht="44.25" customHeight="1">
      <c r="B242" s="30"/>
      <c r="C242" s="130" t="s">
        <v>397</v>
      </c>
      <c r="D242" s="130" t="s">
        <v>132</v>
      </c>
      <c r="E242" s="131" t="s">
        <v>398</v>
      </c>
      <c r="F242" s="132" t="s">
        <v>399</v>
      </c>
      <c r="G242" s="133" t="s">
        <v>170</v>
      </c>
      <c r="H242" s="134">
        <v>23</v>
      </c>
      <c r="I242" s="135"/>
      <c r="J242" s="136">
        <f aca="true" t="shared" si="0" ref="J242:J255">ROUND(I242*H242,2)</f>
        <v>0</v>
      </c>
      <c r="K242" s="132" t="s">
        <v>136</v>
      </c>
      <c r="L242" s="30"/>
      <c r="M242" s="137" t="s">
        <v>1</v>
      </c>
      <c r="N242" s="138" t="s">
        <v>44</v>
      </c>
      <c r="P242" s="139">
        <f aca="true" t="shared" si="1" ref="P242:P255">O242*H242</f>
        <v>0</v>
      </c>
      <c r="Q242" s="139">
        <v>0.0027611</v>
      </c>
      <c r="R242" s="139">
        <f aca="true" t="shared" si="2" ref="R242:R255">Q242*H242</f>
        <v>0.0635053</v>
      </c>
      <c r="S242" s="139">
        <v>0</v>
      </c>
      <c r="T242" s="140">
        <f aca="true" t="shared" si="3" ref="T242:T255">S242*H242</f>
        <v>0</v>
      </c>
      <c r="AR242" s="141" t="s">
        <v>137</v>
      </c>
      <c r="AT242" s="141" t="s">
        <v>132</v>
      </c>
      <c r="AU242" s="141" t="s">
        <v>142</v>
      </c>
      <c r="AY242" s="15" t="s">
        <v>130</v>
      </c>
      <c r="BE242" s="142">
        <f aca="true" t="shared" si="4" ref="BE242:BE255">IF(N242="základní",J242,0)</f>
        <v>0</v>
      </c>
      <c r="BF242" s="142">
        <f aca="true" t="shared" si="5" ref="BF242:BF255">IF(N242="snížená",J242,0)</f>
        <v>0</v>
      </c>
      <c r="BG242" s="142">
        <f aca="true" t="shared" si="6" ref="BG242:BG255">IF(N242="zákl. přenesená",J242,0)</f>
        <v>0</v>
      </c>
      <c r="BH242" s="142">
        <f aca="true" t="shared" si="7" ref="BH242:BH255">IF(N242="sníž. přenesená",J242,0)</f>
        <v>0</v>
      </c>
      <c r="BI242" s="142">
        <f aca="true" t="shared" si="8" ref="BI242:BI255">IF(N242="nulová",J242,0)</f>
        <v>0</v>
      </c>
      <c r="BJ242" s="15" t="s">
        <v>87</v>
      </c>
      <c r="BK242" s="142">
        <f aca="true" t="shared" si="9" ref="BK242:BK255">ROUND(I242*H242,2)</f>
        <v>0</v>
      </c>
      <c r="BL242" s="15" t="s">
        <v>137</v>
      </c>
      <c r="BM242" s="141" t="s">
        <v>400</v>
      </c>
    </row>
    <row r="243" spans="2:65" s="1" customFormat="1" ht="37.9" customHeight="1">
      <c r="B243" s="30"/>
      <c r="C243" s="130" t="s">
        <v>401</v>
      </c>
      <c r="D243" s="130" t="s">
        <v>132</v>
      </c>
      <c r="E243" s="131" t="s">
        <v>402</v>
      </c>
      <c r="F243" s="132" t="s">
        <v>403</v>
      </c>
      <c r="G243" s="133" t="s">
        <v>385</v>
      </c>
      <c r="H243" s="134">
        <v>16</v>
      </c>
      <c r="I243" s="135"/>
      <c r="J243" s="136">
        <f t="shared" si="0"/>
        <v>0</v>
      </c>
      <c r="K243" s="132" t="s">
        <v>136</v>
      </c>
      <c r="L243" s="30"/>
      <c r="M243" s="137" t="s">
        <v>1</v>
      </c>
      <c r="N243" s="138" t="s">
        <v>44</v>
      </c>
      <c r="P243" s="139">
        <f t="shared" si="1"/>
        <v>0</v>
      </c>
      <c r="Q243" s="139">
        <v>3.75E-06</v>
      </c>
      <c r="R243" s="139">
        <f t="shared" si="2"/>
        <v>6E-05</v>
      </c>
      <c r="S243" s="139">
        <v>0</v>
      </c>
      <c r="T243" s="140">
        <f t="shared" si="3"/>
        <v>0</v>
      </c>
      <c r="AR243" s="141" t="s">
        <v>137</v>
      </c>
      <c r="AT243" s="141" t="s">
        <v>132</v>
      </c>
      <c r="AU243" s="141" t="s">
        <v>142</v>
      </c>
      <c r="AY243" s="15" t="s">
        <v>130</v>
      </c>
      <c r="BE243" s="142">
        <f t="shared" si="4"/>
        <v>0</v>
      </c>
      <c r="BF243" s="142">
        <f t="shared" si="5"/>
        <v>0</v>
      </c>
      <c r="BG243" s="142">
        <f t="shared" si="6"/>
        <v>0</v>
      </c>
      <c r="BH243" s="142">
        <f t="shared" si="7"/>
        <v>0</v>
      </c>
      <c r="BI243" s="142">
        <f t="shared" si="8"/>
        <v>0</v>
      </c>
      <c r="BJ243" s="15" t="s">
        <v>87</v>
      </c>
      <c r="BK243" s="142">
        <f t="shared" si="9"/>
        <v>0</v>
      </c>
      <c r="BL243" s="15" t="s">
        <v>137</v>
      </c>
      <c r="BM243" s="141" t="s">
        <v>404</v>
      </c>
    </row>
    <row r="244" spans="2:65" s="1" customFormat="1" ht="16.5" customHeight="1">
      <c r="B244" s="30"/>
      <c r="C244" s="154" t="s">
        <v>405</v>
      </c>
      <c r="D244" s="154" t="s">
        <v>249</v>
      </c>
      <c r="E244" s="155" t="s">
        <v>406</v>
      </c>
      <c r="F244" s="156" t="s">
        <v>407</v>
      </c>
      <c r="G244" s="157" t="s">
        <v>385</v>
      </c>
      <c r="H244" s="158">
        <v>16</v>
      </c>
      <c r="I244" s="159"/>
      <c r="J244" s="160">
        <f t="shared" si="0"/>
        <v>0</v>
      </c>
      <c r="K244" s="156" t="s">
        <v>136</v>
      </c>
      <c r="L244" s="161"/>
      <c r="M244" s="162" t="s">
        <v>1</v>
      </c>
      <c r="N244" s="163" t="s">
        <v>44</v>
      </c>
      <c r="P244" s="139">
        <f t="shared" si="1"/>
        <v>0</v>
      </c>
      <c r="Q244" s="139">
        <v>0.00072</v>
      </c>
      <c r="R244" s="139">
        <f t="shared" si="2"/>
        <v>0.01152</v>
      </c>
      <c r="S244" s="139">
        <v>0</v>
      </c>
      <c r="T244" s="140">
        <f t="shared" si="3"/>
        <v>0</v>
      </c>
      <c r="AR244" s="141" t="s">
        <v>167</v>
      </c>
      <c r="AT244" s="141" t="s">
        <v>249</v>
      </c>
      <c r="AU244" s="141" t="s">
        <v>142</v>
      </c>
      <c r="AY244" s="15" t="s">
        <v>130</v>
      </c>
      <c r="BE244" s="142">
        <f t="shared" si="4"/>
        <v>0</v>
      </c>
      <c r="BF244" s="142">
        <f t="shared" si="5"/>
        <v>0</v>
      </c>
      <c r="BG244" s="142">
        <f t="shared" si="6"/>
        <v>0</v>
      </c>
      <c r="BH244" s="142">
        <f t="shared" si="7"/>
        <v>0</v>
      </c>
      <c r="BI244" s="142">
        <f t="shared" si="8"/>
        <v>0</v>
      </c>
      <c r="BJ244" s="15" t="s">
        <v>87</v>
      </c>
      <c r="BK244" s="142">
        <f t="shared" si="9"/>
        <v>0</v>
      </c>
      <c r="BL244" s="15" t="s">
        <v>137</v>
      </c>
      <c r="BM244" s="141" t="s">
        <v>408</v>
      </c>
    </row>
    <row r="245" spans="2:65" s="1" customFormat="1" ht="24.2" customHeight="1">
      <c r="B245" s="30"/>
      <c r="C245" s="130" t="s">
        <v>409</v>
      </c>
      <c r="D245" s="130" t="s">
        <v>132</v>
      </c>
      <c r="E245" s="131" t="s">
        <v>410</v>
      </c>
      <c r="F245" s="132" t="s">
        <v>411</v>
      </c>
      <c r="G245" s="133" t="s">
        <v>385</v>
      </c>
      <c r="H245" s="134">
        <v>8</v>
      </c>
      <c r="I245" s="135"/>
      <c r="J245" s="136">
        <f t="shared" si="0"/>
        <v>0</v>
      </c>
      <c r="K245" s="132" t="s">
        <v>136</v>
      </c>
      <c r="L245" s="30"/>
      <c r="M245" s="137" t="s">
        <v>1</v>
      </c>
      <c r="N245" s="138" t="s">
        <v>44</v>
      </c>
      <c r="P245" s="139">
        <f t="shared" si="1"/>
        <v>0</v>
      </c>
      <c r="Q245" s="139">
        <v>0.124223</v>
      </c>
      <c r="R245" s="139">
        <f t="shared" si="2"/>
        <v>0.993784</v>
      </c>
      <c r="S245" s="139">
        <v>0</v>
      </c>
      <c r="T245" s="140">
        <f t="shared" si="3"/>
        <v>0</v>
      </c>
      <c r="AR245" s="141" t="s">
        <v>137</v>
      </c>
      <c r="AT245" s="141" t="s">
        <v>132</v>
      </c>
      <c r="AU245" s="141" t="s">
        <v>142</v>
      </c>
      <c r="AY245" s="15" t="s">
        <v>130</v>
      </c>
      <c r="BE245" s="142">
        <f t="shared" si="4"/>
        <v>0</v>
      </c>
      <c r="BF245" s="142">
        <f t="shared" si="5"/>
        <v>0</v>
      </c>
      <c r="BG245" s="142">
        <f t="shared" si="6"/>
        <v>0</v>
      </c>
      <c r="BH245" s="142">
        <f t="shared" si="7"/>
        <v>0</v>
      </c>
      <c r="BI245" s="142">
        <f t="shared" si="8"/>
        <v>0</v>
      </c>
      <c r="BJ245" s="15" t="s">
        <v>87</v>
      </c>
      <c r="BK245" s="142">
        <f t="shared" si="9"/>
        <v>0</v>
      </c>
      <c r="BL245" s="15" t="s">
        <v>137</v>
      </c>
      <c r="BM245" s="141" t="s">
        <v>412</v>
      </c>
    </row>
    <row r="246" spans="2:65" s="1" customFormat="1" ht="24.2" customHeight="1">
      <c r="B246" s="30"/>
      <c r="C246" s="154" t="s">
        <v>413</v>
      </c>
      <c r="D246" s="154" t="s">
        <v>249</v>
      </c>
      <c r="E246" s="155" t="s">
        <v>414</v>
      </c>
      <c r="F246" s="156" t="s">
        <v>415</v>
      </c>
      <c r="G246" s="157" t="s">
        <v>385</v>
      </c>
      <c r="H246" s="158">
        <v>8</v>
      </c>
      <c r="I246" s="159"/>
      <c r="J246" s="160">
        <f t="shared" si="0"/>
        <v>0</v>
      </c>
      <c r="K246" s="156" t="s">
        <v>136</v>
      </c>
      <c r="L246" s="161"/>
      <c r="M246" s="162" t="s">
        <v>1</v>
      </c>
      <c r="N246" s="163" t="s">
        <v>44</v>
      </c>
      <c r="P246" s="139">
        <f t="shared" si="1"/>
        <v>0</v>
      </c>
      <c r="Q246" s="139">
        <v>0.097</v>
      </c>
      <c r="R246" s="139">
        <f t="shared" si="2"/>
        <v>0.776</v>
      </c>
      <c r="S246" s="139">
        <v>0</v>
      </c>
      <c r="T246" s="140">
        <f t="shared" si="3"/>
        <v>0</v>
      </c>
      <c r="AR246" s="141" t="s">
        <v>167</v>
      </c>
      <c r="AT246" s="141" t="s">
        <v>249</v>
      </c>
      <c r="AU246" s="141" t="s">
        <v>142</v>
      </c>
      <c r="AY246" s="15" t="s">
        <v>130</v>
      </c>
      <c r="BE246" s="142">
        <f t="shared" si="4"/>
        <v>0</v>
      </c>
      <c r="BF246" s="142">
        <f t="shared" si="5"/>
        <v>0</v>
      </c>
      <c r="BG246" s="142">
        <f t="shared" si="6"/>
        <v>0</v>
      </c>
      <c r="BH246" s="142">
        <f t="shared" si="7"/>
        <v>0</v>
      </c>
      <c r="BI246" s="142">
        <f t="shared" si="8"/>
        <v>0</v>
      </c>
      <c r="BJ246" s="15" t="s">
        <v>87</v>
      </c>
      <c r="BK246" s="142">
        <f t="shared" si="9"/>
        <v>0</v>
      </c>
      <c r="BL246" s="15" t="s">
        <v>137</v>
      </c>
      <c r="BM246" s="141" t="s">
        <v>416</v>
      </c>
    </row>
    <row r="247" spans="2:65" s="1" customFormat="1" ht="24.2" customHeight="1">
      <c r="B247" s="30"/>
      <c r="C247" s="130" t="s">
        <v>417</v>
      </c>
      <c r="D247" s="130" t="s">
        <v>132</v>
      </c>
      <c r="E247" s="131" t="s">
        <v>418</v>
      </c>
      <c r="F247" s="132" t="s">
        <v>419</v>
      </c>
      <c r="G247" s="133" t="s">
        <v>385</v>
      </c>
      <c r="H247" s="134">
        <v>8</v>
      </c>
      <c r="I247" s="135"/>
      <c r="J247" s="136">
        <f t="shared" si="0"/>
        <v>0</v>
      </c>
      <c r="K247" s="132" t="s">
        <v>136</v>
      </c>
      <c r="L247" s="30"/>
      <c r="M247" s="137" t="s">
        <v>1</v>
      </c>
      <c r="N247" s="138" t="s">
        <v>44</v>
      </c>
      <c r="P247" s="139">
        <f t="shared" si="1"/>
        <v>0</v>
      </c>
      <c r="Q247" s="139">
        <v>0.029723</v>
      </c>
      <c r="R247" s="139">
        <f t="shared" si="2"/>
        <v>0.237784</v>
      </c>
      <c r="S247" s="139">
        <v>0</v>
      </c>
      <c r="T247" s="140">
        <f t="shared" si="3"/>
        <v>0</v>
      </c>
      <c r="AR247" s="141" t="s">
        <v>137</v>
      </c>
      <c r="AT247" s="141" t="s">
        <v>132</v>
      </c>
      <c r="AU247" s="141" t="s">
        <v>142</v>
      </c>
      <c r="AY247" s="15" t="s">
        <v>130</v>
      </c>
      <c r="BE247" s="142">
        <f t="shared" si="4"/>
        <v>0</v>
      </c>
      <c r="BF247" s="142">
        <f t="shared" si="5"/>
        <v>0</v>
      </c>
      <c r="BG247" s="142">
        <f t="shared" si="6"/>
        <v>0</v>
      </c>
      <c r="BH247" s="142">
        <f t="shared" si="7"/>
        <v>0</v>
      </c>
      <c r="BI247" s="142">
        <f t="shared" si="8"/>
        <v>0</v>
      </c>
      <c r="BJ247" s="15" t="s">
        <v>87</v>
      </c>
      <c r="BK247" s="142">
        <f t="shared" si="9"/>
        <v>0</v>
      </c>
      <c r="BL247" s="15" t="s">
        <v>137</v>
      </c>
      <c r="BM247" s="141" t="s">
        <v>420</v>
      </c>
    </row>
    <row r="248" spans="2:65" s="1" customFormat="1" ht="24.2" customHeight="1">
      <c r="B248" s="30"/>
      <c r="C248" s="154" t="s">
        <v>421</v>
      </c>
      <c r="D248" s="154" t="s">
        <v>249</v>
      </c>
      <c r="E248" s="155" t="s">
        <v>422</v>
      </c>
      <c r="F248" s="156" t="s">
        <v>423</v>
      </c>
      <c r="G248" s="157" t="s">
        <v>385</v>
      </c>
      <c r="H248" s="158">
        <v>8</v>
      </c>
      <c r="I248" s="159"/>
      <c r="J248" s="160">
        <f t="shared" si="0"/>
        <v>0</v>
      </c>
      <c r="K248" s="156" t="s">
        <v>136</v>
      </c>
      <c r="L248" s="161"/>
      <c r="M248" s="162" t="s">
        <v>1</v>
      </c>
      <c r="N248" s="163" t="s">
        <v>44</v>
      </c>
      <c r="P248" s="139">
        <f t="shared" si="1"/>
        <v>0</v>
      </c>
      <c r="Q248" s="139">
        <v>0.112</v>
      </c>
      <c r="R248" s="139">
        <f t="shared" si="2"/>
        <v>0.896</v>
      </c>
      <c r="S248" s="139">
        <v>0</v>
      </c>
      <c r="T248" s="140">
        <f t="shared" si="3"/>
        <v>0</v>
      </c>
      <c r="AR248" s="141" t="s">
        <v>167</v>
      </c>
      <c r="AT248" s="141" t="s">
        <v>249</v>
      </c>
      <c r="AU248" s="141" t="s">
        <v>142</v>
      </c>
      <c r="AY248" s="15" t="s">
        <v>130</v>
      </c>
      <c r="BE248" s="142">
        <f t="shared" si="4"/>
        <v>0</v>
      </c>
      <c r="BF248" s="142">
        <f t="shared" si="5"/>
        <v>0</v>
      </c>
      <c r="BG248" s="142">
        <f t="shared" si="6"/>
        <v>0</v>
      </c>
      <c r="BH248" s="142">
        <f t="shared" si="7"/>
        <v>0</v>
      </c>
      <c r="BI248" s="142">
        <f t="shared" si="8"/>
        <v>0</v>
      </c>
      <c r="BJ248" s="15" t="s">
        <v>87</v>
      </c>
      <c r="BK248" s="142">
        <f t="shared" si="9"/>
        <v>0</v>
      </c>
      <c r="BL248" s="15" t="s">
        <v>137</v>
      </c>
      <c r="BM248" s="141" t="s">
        <v>424</v>
      </c>
    </row>
    <row r="249" spans="2:65" s="1" customFormat="1" ht="24.2" customHeight="1">
      <c r="B249" s="30"/>
      <c r="C249" s="130" t="s">
        <v>425</v>
      </c>
      <c r="D249" s="130" t="s">
        <v>132</v>
      </c>
      <c r="E249" s="131" t="s">
        <v>426</v>
      </c>
      <c r="F249" s="132" t="s">
        <v>427</v>
      </c>
      <c r="G249" s="133" t="s">
        <v>385</v>
      </c>
      <c r="H249" s="134">
        <v>8</v>
      </c>
      <c r="I249" s="135"/>
      <c r="J249" s="136">
        <f t="shared" si="0"/>
        <v>0</v>
      </c>
      <c r="K249" s="132" t="s">
        <v>136</v>
      </c>
      <c r="L249" s="30"/>
      <c r="M249" s="137" t="s">
        <v>1</v>
      </c>
      <c r="N249" s="138" t="s">
        <v>44</v>
      </c>
      <c r="P249" s="139">
        <f t="shared" si="1"/>
        <v>0</v>
      </c>
      <c r="Q249" s="139">
        <v>0.029723</v>
      </c>
      <c r="R249" s="139">
        <f t="shared" si="2"/>
        <v>0.237784</v>
      </c>
      <c r="S249" s="139">
        <v>0</v>
      </c>
      <c r="T249" s="140">
        <f t="shared" si="3"/>
        <v>0</v>
      </c>
      <c r="AR249" s="141" t="s">
        <v>137</v>
      </c>
      <c r="AT249" s="141" t="s">
        <v>132</v>
      </c>
      <c r="AU249" s="141" t="s">
        <v>142</v>
      </c>
      <c r="AY249" s="15" t="s">
        <v>130</v>
      </c>
      <c r="BE249" s="142">
        <f t="shared" si="4"/>
        <v>0</v>
      </c>
      <c r="BF249" s="142">
        <f t="shared" si="5"/>
        <v>0</v>
      </c>
      <c r="BG249" s="142">
        <f t="shared" si="6"/>
        <v>0</v>
      </c>
      <c r="BH249" s="142">
        <f t="shared" si="7"/>
        <v>0</v>
      </c>
      <c r="BI249" s="142">
        <f t="shared" si="8"/>
        <v>0</v>
      </c>
      <c r="BJ249" s="15" t="s">
        <v>87</v>
      </c>
      <c r="BK249" s="142">
        <f t="shared" si="9"/>
        <v>0</v>
      </c>
      <c r="BL249" s="15" t="s">
        <v>137</v>
      </c>
      <c r="BM249" s="141" t="s">
        <v>428</v>
      </c>
    </row>
    <row r="250" spans="2:65" s="1" customFormat="1" ht="24.2" customHeight="1">
      <c r="B250" s="30"/>
      <c r="C250" s="154" t="s">
        <v>429</v>
      </c>
      <c r="D250" s="154" t="s">
        <v>249</v>
      </c>
      <c r="E250" s="155" t="s">
        <v>430</v>
      </c>
      <c r="F250" s="156" t="s">
        <v>431</v>
      </c>
      <c r="G250" s="157" t="s">
        <v>385</v>
      </c>
      <c r="H250" s="158">
        <v>8</v>
      </c>
      <c r="I250" s="159"/>
      <c r="J250" s="160">
        <f t="shared" si="0"/>
        <v>0</v>
      </c>
      <c r="K250" s="156" t="s">
        <v>136</v>
      </c>
      <c r="L250" s="161"/>
      <c r="M250" s="162" t="s">
        <v>1</v>
      </c>
      <c r="N250" s="163" t="s">
        <v>44</v>
      </c>
      <c r="P250" s="139">
        <f t="shared" si="1"/>
        <v>0</v>
      </c>
      <c r="Q250" s="139">
        <v>0.054</v>
      </c>
      <c r="R250" s="139">
        <f t="shared" si="2"/>
        <v>0.432</v>
      </c>
      <c r="S250" s="139">
        <v>0</v>
      </c>
      <c r="T250" s="140">
        <f t="shared" si="3"/>
        <v>0</v>
      </c>
      <c r="AR250" s="141" t="s">
        <v>167</v>
      </c>
      <c r="AT250" s="141" t="s">
        <v>249</v>
      </c>
      <c r="AU250" s="141" t="s">
        <v>142</v>
      </c>
      <c r="AY250" s="15" t="s">
        <v>130</v>
      </c>
      <c r="BE250" s="142">
        <f t="shared" si="4"/>
        <v>0</v>
      </c>
      <c r="BF250" s="142">
        <f t="shared" si="5"/>
        <v>0</v>
      </c>
      <c r="BG250" s="142">
        <f t="shared" si="6"/>
        <v>0</v>
      </c>
      <c r="BH250" s="142">
        <f t="shared" si="7"/>
        <v>0</v>
      </c>
      <c r="BI250" s="142">
        <f t="shared" si="8"/>
        <v>0</v>
      </c>
      <c r="BJ250" s="15" t="s">
        <v>87</v>
      </c>
      <c r="BK250" s="142">
        <f t="shared" si="9"/>
        <v>0</v>
      </c>
      <c r="BL250" s="15" t="s">
        <v>137</v>
      </c>
      <c r="BM250" s="141" t="s">
        <v>432</v>
      </c>
    </row>
    <row r="251" spans="2:65" s="1" customFormat="1" ht="24.2" customHeight="1">
      <c r="B251" s="30"/>
      <c r="C251" s="130" t="s">
        <v>433</v>
      </c>
      <c r="D251" s="130" t="s">
        <v>132</v>
      </c>
      <c r="E251" s="131" t="s">
        <v>434</v>
      </c>
      <c r="F251" s="132" t="s">
        <v>435</v>
      </c>
      <c r="G251" s="133" t="s">
        <v>385</v>
      </c>
      <c r="H251" s="134">
        <v>8</v>
      </c>
      <c r="I251" s="135"/>
      <c r="J251" s="136">
        <f t="shared" si="0"/>
        <v>0</v>
      </c>
      <c r="K251" s="132" t="s">
        <v>136</v>
      </c>
      <c r="L251" s="30"/>
      <c r="M251" s="137" t="s">
        <v>1</v>
      </c>
      <c r="N251" s="138" t="s">
        <v>44</v>
      </c>
      <c r="P251" s="139">
        <f t="shared" si="1"/>
        <v>0</v>
      </c>
      <c r="Q251" s="139">
        <v>0.217338</v>
      </c>
      <c r="R251" s="139">
        <f t="shared" si="2"/>
        <v>1.738704</v>
      </c>
      <c r="S251" s="139">
        <v>0</v>
      </c>
      <c r="T251" s="140">
        <f t="shared" si="3"/>
        <v>0</v>
      </c>
      <c r="AR251" s="141" t="s">
        <v>137</v>
      </c>
      <c r="AT251" s="141" t="s">
        <v>132</v>
      </c>
      <c r="AU251" s="141" t="s">
        <v>142</v>
      </c>
      <c r="AY251" s="15" t="s">
        <v>130</v>
      </c>
      <c r="BE251" s="142">
        <f t="shared" si="4"/>
        <v>0</v>
      </c>
      <c r="BF251" s="142">
        <f t="shared" si="5"/>
        <v>0</v>
      </c>
      <c r="BG251" s="142">
        <f t="shared" si="6"/>
        <v>0</v>
      </c>
      <c r="BH251" s="142">
        <f t="shared" si="7"/>
        <v>0</v>
      </c>
      <c r="BI251" s="142">
        <f t="shared" si="8"/>
        <v>0</v>
      </c>
      <c r="BJ251" s="15" t="s">
        <v>87</v>
      </c>
      <c r="BK251" s="142">
        <f t="shared" si="9"/>
        <v>0</v>
      </c>
      <c r="BL251" s="15" t="s">
        <v>137</v>
      </c>
      <c r="BM251" s="141" t="s">
        <v>436</v>
      </c>
    </row>
    <row r="252" spans="2:65" s="1" customFormat="1" ht="24.2" customHeight="1">
      <c r="B252" s="30"/>
      <c r="C252" s="154" t="s">
        <v>437</v>
      </c>
      <c r="D252" s="154" t="s">
        <v>249</v>
      </c>
      <c r="E252" s="155" t="s">
        <v>438</v>
      </c>
      <c r="F252" s="156" t="s">
        <v>439</v>
      </c>
      <c r="G252" s="157" t="s">
        <v>385</v>
      </c>
      <c r="H252" s="158">
        <v>8</v>
      </c>
      <c r="I252" s="159"/>
      <c r="J252" s="160">
        <f t="shared" si="0"/>
        <v>0</v>
      </c>
      <c r="K252" s="156" t="s">
        <v>136</v>
      </c>
      <c r="L252" s="161"/>
      <c r="M252" s="162" t="s">
        <v>1</v>
      </c>
      <c r="N252" s="163" t="s">
        <v>44</v>
      </c>
      <c r="P252" s="139">
        <f t="shared" si="1"/>
        <v>0</v>
      </c>
      <c r="Q252" s="139">
        <v>0.108</v>
      </c>
      <c r="R252" s="139">
        <f t="shared" si="2"/>
        <v>0.864</v>
      </c>
      <c r="S252" s="139">
        <v>0</v>
      </c>
      <c r="T252" s="140">
        <f t="shared" si="3"/>
        <v>0</v>
      </c>
      <c r="AR252" s="141" t="s">
        <v>167</v>
      </c>
      <c r="AT252" s="141" t="s">
        <v>249</v>
      </c>
      <c r="AU252" s="141" t="s">
        <v>142</v>
      </c>
      <c r="AY252" s="15" t="s">
        <v>130</v>
      </c>
      <c r="BE252" s="142">
        <f t="shared" si="4"/>
        <v>0</v>
      </c>
      <c r="BF252" s="142">
        <f t="shared" si="5"/>
        <v>0</v>
      </c>
      <c r="BG252" s="142">
        <f t="shared" si="6"/>
        <v>0</v>
      </c>
      <c r="BH252" s="142">
        <f t="shared" si="7"/>
        <v>0</v>
      </c>
      <c r="BI252" s="142">
        <f t="shared" si="8"/>
        <v>0</v>
      </c>
      <c r="BJ252" s="15" t="s">
        <v>87</v>
      </c>
      <c r="BK252" s="142">
        <f t="shared" si="9"/>
        <v>0</v>
      </c>
      <c r="BL252" s="15" t="s">
        <v>137</v>
      </c>
      <c r="BM252" s="141" t="s">
        <v>440</v>
      </c>
    </row>
    <row r="253" spans="2:65" s="1" customFormat="1" ht="21.75" customHeight="1">
      <c r="B253" s="30"/>
      <c r="C253" s="154" t="s">
        <v>441</v>
      </c>
      <c r="D253" s="154" t="s">
        <v>249</v>
      </c>
      <c r="E253" s="155" t="s">
        <v>442</v>
      </c>
      <c r="F253" s="156" t="s">
        <v>443</v>
      </c>
      <c r="G253" s="157" t="s">
        <v>385</v>
      </c>
      <c r="H253" s="158">
        <v>8</v>
      </c>
      <c r="I253" s="159"/>
      <c r="J253" s="160">
        <f t="shared" si="0"/>
        <v>0</v>
      </c>
      <c r="K253" s="156" t="s">
        <v>136</v>
      </c>
      <c r="L253" s="161"/>
      <c r="M253" s="162" t="s">
        <v>1</v>
      </c>
      <c r="N253" s="163" t="s">
        <v>44</v>
      </c>
      <c r="P253" s="139">
        <f t="shared" si="1"/>
        <v>0</v>
      </c>
      <c r="Q253" s="139">
        <v>0.0085</v>
      </c>
      <c r="R253" s="139">
        <f t="shared" si="2"/>
        <v>0.068</v>
      </c>
      <c r="S253" s="139">
        <v>0</v>
      </c>
      <c r="T253" s="140">
        <f t="shared" si="3"/>
        <v>0</v>
      </c>
      <c r="AR253" s="141" t="s">
        <v>167</v>
      </c>
      <c r="AT253" s="141" t="s">
        <v>249</v>
      </c>
      <c r="AU253" s="141" t="s">
        <v>142</v>
      </c>
      <c r="AY253" s="15" t="s">
        <v>130</v>
      </c>
      <c r="BE253" s="142">
        <f t="shared" si="4"/>
        <v>0</v>
      </c>
      <c r="BF253" s="142">
        <f t="shared" si="5"/>
        <v>0</v>
      </c>
      <c r="BG253" s="142">
        <f t="shared" si="6"/>
        <v>0</v>
      </c>
      <c r="BH253" s="142">
        <f t="shared" si="7"/>
        <v>0</v>
      </c>
      <c r="BI253" s="142">
        <f t="shared" si="8"/>
        <v>0</v>
      </c>
      <c r="BJ253" s="15" t="s">
        <v>87</v>
      </c>
      <c r="BK253" s="142">
        <f t="shared" si="9"/>
        <v>0</v>
      </c>
      <c r="BL253" s="15" t="s">
        <v>137</v>
      </c>
      <c r="BM253" s="141" t="s">
        <v>444</v>
      </c>
    </row>
    <row r="254" spans="2:65" s="1" customFormat="1" ht="24.2" customHeight="1">
      <c r="B254" s="30"/>
      <c r="C254" s="154" t="s">
        <v>445</v>
      </c>
      <c r="D254" s="154" t="s">
        <v>249</v>
      </c>
      <c r="E254" s="155" t="s">
        <v>446</v>
      </c>
      <c r="F254" s="156" t="s">
        <v>447</v>
      </c>
      <c r="G254" s="157" t="s">
        <v>385</v>
      </c>
      <c r="H254" s="158">
        <v>8</v>
      </c>
      <c r="I254" s="159"/>
      <c r="J254" s="160">
        <f t="shared" si="0"/>
        <v>0</v>
      </c>
      <c r="K254" s="156" t="s">
        <v>136</v>
      </c>
      <c r="L254" s="161"/>
      <c r="M254" s="162" t="s">
        <v>1</v>
      </c>
      <c r="N254" s="163" t="s">
        <v>44</v>
      </c>
      <c r="P254" s="139">
        <f t="shared" si="1"/>
        <v>0</v>
      </c>
      <c r="Q254" s="139">
        <v>0.027</v>
      </c>
      <c r="R254" s="139">
        <f t="shared" si="2"/>
        <v>0.216</v>
      </c>
      <c r="S254" s="139">
        <v>0</v>
      </c>
      <c r="T254" s="140">
        <f t="shared" si="3"/>
        <v>0</v>
      </c>
      <c r="AR254" s="141" t="s">
        <v>167</v>
      </c>
      <c r="AT254" s="141" t="s">
        <v>249</v>
      </c>
      <c r="AU254" s="141" t="s">
        <v>142</v>
      </c>
      <c r="AY254" s="15" t="s">
        <v>130</v>
      </c>
      <c r="BE254" s="142">
        <f t="shared" si="4"/>
        <v>0</v>
      </c>
      <c r="BF254" s="142">
        <f t="shared" si="5"/>
        <v>0</v>
      </c>
      <c r="BG254" s="142">
        <f t="shared" si="6"/>
        <v>0</v>
      </c>
      <c r="BH254" s="142">
        <f t="shared" si="7"/>
        <v>0</v>
      </c>
      <c r="BI254" s="142">
        <f t="shared" si="8"/>
        <v>0</v>
      </c>
      <c r="BJ254" s="15" t="s">
        <v>87</v>
      </c>
      <c r="BK254" s="142">
        <f t="shared" si="9"/>
        <v>0</v>
      </c>
      <c r="BL254" s="15" t="s">
        <v>137</v>
      </c>
      <c r="BM254" s="141" t="s">
        <v>448</v>
      </c>
    </row>
    <row r="255" spans="2:65" s="1" customFormat="1" ht="21.75" customHeight="1">
      <c r="B255" s="30"/>
      <c r="C255" s="130" t="s">
        <v>449</v>
      </c>
      <c r="D255" s="130" t="s">
        <v>132</v>
      </c>
      <c r="E255" s="131" t="s">
        <v>450</v>
      </c>
      <c r="F255" s="132" t="s">
        <v>451</v>
      </c>
      <c r="G255" s="133" t="s">
        <v>170</v>
      </c>
      <c r="H255" s="134">
        <v>23</v>
      </c>
      <c r="I255" s="135"/>
      <c r="J255" s="136">
        <f t="shared" si="0"/>
        <v>0</v>
      </c>
      <c r="K255" s="132" t="s">
        <v>136</v>
      </c>
      <c r="L255" s="30"/>
      <c r="M255" s="137" t="s">
        <v>1</v>
      </c>
      <c r="N255" s="138" t="s">
        <v>44</v>
      </c>
      <c r="P255" s="139">
        <f t="shared" si="1"/>
        <v>0</v>
      </c>
      <c r="Q255" s="139">
        <v>6.3E-05</v>
      </c>
      <c r="R255" s="139">
        <f t="shared" si="2"/>
        <v>0.001449</v>
      </c>
      <c r="S255" s="139">
        <v>0</v>
      </c>
      <c r="T255" s="140">
        <f t="shared" si="3"/>
        <v>0</v>
      </c>
      <c r="AR255" s="141" t="s">
        <v>137</v>
      </c>
      <c r="AT255" s="141" t="s">
        <v>132</v>
      </c>
      <c r="AU255" s="141" t="s">
        <v>142</v>
      </c>
      <c r="AY255" s="15" t="s">
        <v>130</v>
      </c>
      <c r="BE255" s="142">
        <f t="shared" si="4"/>
        <v>0</v>
      </c>
      <c r="BF255" s="142">
        <f t="shared" si="5"/>
        <v>0</v>
      </c>
      <c r="BG255" s="142">
        <f t="shared" si="6"/>
        <v>0</v>
      </c>
      <c r="BH255" s="142">
        <f t="shared" si="7"/>
        <v>0</v>
      </c>
      <c r="BI255" s="142">
        <f t="shared" si="8"/>
        <v>0</v>
      </c>
      <c r="BJ255" s="15" t="s">
        <v>87</v>
      </c>
      <c r="BK255" s="142">
        <f t="shared" si="9"/>
        <v>0</v>
      </c>
      <c r="BL255" s="15" t="s">
        <v>137</v>
      </c>
      <c r="BM255" s="141" t="s">
        <v>452</v>
      </c>
    </row>
    <row r="256" spans="2:63" s="11" customFormat="1" ht="20.85" customHeight="1">
      <c r="B256" s="118"/>
      <c r="D256" s="119" t="s">
        <v>78</v>
      </c>
      <c r="E256" s="128" t="s">
        <v>453</v>
      </c>
      <c r="F256" s="128" t="s">
        <v>454</v>
      </c>
      <c r="I256" s="121"/>
      <c r="J256" s="129">
        <f>BK256</f>
        <v>0</v>
      </c>
      <c r="L256" s="118"/>
      <c r="M256" s="123"/>
      <c r="P256" s="124">
        <f>SUM(P257:P270)</f>
        <v>0</v>
      </c>
      <c r="R256" s="124">
        <f>SUM(R257:R270)</f>
        <v>0.7714268000000001</v>
      </c>
      <c r="T256" s="125">
        <f>SUM(T257:T270)</f>
        <v>0</v>
      </c>
      <c r="AR256" s="119" t="s">
        <v>87</v>
      </c>
      <c r="AT256" s="126" t="s">
        <v>78</v>
      </c>
      <c r="AU256" s="126" t="s">
        <v>89</v>
      </c>
      <c r="AY256" s="119" t="s">
        <v>130</v>
      </c>
      <c r="BK256" s="127">
        <f>SUM(BK257:BK270)</f>
        <v>0</v>
      </c>
    </row>
    <row r="257" spans="2:65" s="1" customFormat="1" ht="44.25" customHeight="1">
      <c r="B257" s="30"/>
      <c r="C257" s="130" t="s">
        <v>455</v>
      </c>
      <c r="D257" s="130" t="s">
        <v>132</v>
      </c>
      <c r="E257" s="131" t="s">
        <v>456</v>
      </c>
      <c r="F257" s="132" t="s">
        <v>399</v>
      </c>
      <c r="G257" s="133" t="s">
        <v>170</v>
      </c>
      <c r="H257" s="134">
        <v>3</v>
      </c>
      <c r="I257" s="135"/>
      <c r="J257" s="136">
        <f aca="true" t="shared" si="10" ref="J257:J270">ROUND(I257*H257,2)</f>
        <v>0</v>
      </c>
      <c r="K257" s="132" t="s">
        <v>136</v>
      </c>
      <c r="L257" s="30"/>
      <c r="M257" s="137" t="s">
        <v>1</v>
      </c>
      <c r="N257" s="138" t="s">
        <v>44</v>
      </c>
      <c r="P257" s="139">
        <f aca="true" t="shared" si="11" ref="P257:P270">O257*H257</f>
        <v>0</v>
      </c>
      <c r="Q257" s="139">
        <v>0.0027611</v>
      </c>
      <c r="R257" s="139">
        <f aca="true" t="shared" si="12" ref="R257:R270">Q257*H257</f>
        <v>0.0082833</v>
      </c>
      <c r="S257" s="139">
        <v>0</v>
      </c>
      <c r="T257" s="140">
        <f aca="true" t="shared" si="13" ref="T257:T270">S257*H257</f>
        <v>0</v>
      </c>
      <c r="AR257" s="141" t="s">
        <v>137</v>
      </c>
      <c r="AT257" s="141" t="s">
        <v>132</v>
      </c>
      <c r="AU257" s="141" t="s">
        <v>142</v>
      </c>
      <c r="AY257" s="15" t="s">
        <v>130</v>
      </c>
      <c r="BE257" s="142">
        <f aca="true" t="shared" si="14" ref="BE257:BE270">IF(N257="základní",J257,0)</f>
        <v>0</v>
      </c>
      <c r="BF257" s="142">
        <f aca="true" t="shared" si="15" ref="BF257:BF270">IF(N257="snížená",J257,0)</f>
        <v>0</v>
      </c>
      <c r="BG257" s="142">
        <f aca="true" t="shared" si="16" ref="BG257:BG270">IF(N257="zákl. přenesená",J257,0)</f>
        <v>0</v>
      </c>
      <c r="BH257" s="142">
        <f aca="true" t="shared" si="17" ref="BH257:BH270">IF(N257="sníž. přenesená",J257,0)</f>
        <v>0</v>
      </c>
      <c r="BI257" s="142">
        <f aca="true" t="shared" si="18" ref="BI257:BI270">IF(N257="nulová",J257,0)</f>
        <v>0</v>
      </c>
      <c r="BJ257" s="15" t="s">
        <v>87</v>
      </c>
      <c r="BK257" s="142">
        <f aca="true" t="shared" si="19" ref="BK257:BK270">ROUND(I257*H257,2)</f>
        <v>0</v>
      </c>
      <c r="BL257" s="15" t="s">
        <v>137</v>
      </c>
      <c r="BM257" s="141" t="s">
        <v>457</v>
      </c>
    </row>
    <row r="258" spans="2:65" s="1" customFormat="1" ht="37.9" customHeight="1">
      <c r="B258" s="30"/>
      <c r="C258" s="130" t="s">
        <v>458</v>
      </c>
      <c r="D258" s="130" t="s">
        <v>132</v>
      </c>
      <c r="E258" s="131" t="s">
        <v>459</v>
      </c>
      <c r="F258" s="132" t="s">
        <v>403</v>
      </c>
      <c r="G258" s="133" t="s">
        <v>385</v>
      </c>
      <c r="H258" s="134">
        <v>2</v>
      </c>
      <c r="I258" s="135"/>
      <c r="J258" s="136">
        <f t="shared" si="10"/>
        <v>0</v>
      </c>
      <c r="K258" s="132" t="s">
        <v>136</v>
      </c>
      <c r="L258" s="30"/>
      <c r="M258" s="137" t="s">
        <v>1</v>
      </c>
      <c r="N258" s="138" t="s">
        <v>44</v>
      </c>
      <c r="P258" s="139">
        <f t="shared" si="11"/>
        <v>0</v>
      </c>
      <c r="Q258" s="139">
        <v>3.75E-06</v>
      </c>
      <c r="R258" s="139">
        <f t="shared" si="12"/>
        <v>7.5E-06</v>
      </c>
      <c r="S258" s="139">
        <v>0</v>
      </c>
      <c r="T258" s="140">
        <f t="shared" si="13"/>
        <v>0</v>
      </c>
      <c r="AR258" s="141" t="s">
        <v>137</v>
      </c>
      <c r="AT258" s="141" t="s">
        <v>132</v>
      </c>
      <c r="AU258" s="141" t="s">
        <v>142</v>
      </c>
      <c r="AY258" s="15" t="s">
        <v>130</v>
      </c>
      <c r="BE258" s="142">
        <f t="shared" si="14"/>
        <v>0</v>
      </c>
      <c r="BF258" s="142">
        <f t="shared" si="15"/>
        <v>0</v>
      </c>
      <c r="BG258" s="142">
        <f t="shared" si="16"/>
        <v>0</v>
      </c>
      <c r="BH258" s="142">
        <f t="shared" si="17"/>
        <v>0</v>
      </c>
      <c r="BI258" s="142">
        <f t="shared" si="18"/>
        <v>0</v>
      </c>
      <c r="BJ258" s="15" t="s">
        <v>87</v>
      </c>
      <c r="BK258" s="142">
        <f t="shared" si="19"/>
        <v>0</v>
      </c>
      <c r="BL258" s="15" t="s">
        <v>137</v>
      </c>
      <c r="BM258" s="141" t="s">
        <v>460</v>
      </c>
    </row>
    <row r="259" spans="2:65" s="1" customFormat="1" ht="16.5" customHeight="1">
      <c r="B259" s="30"/>
      <c r="C259" s="154" t="s">
        <v>461</v>
      </c>
      <c r="D259" s="154" t="s">
        <v>249</v>
      </c>
      <c r="E259" s="155" t="s">
        <v>462</v>
      </c>
      <c r="F259" s="156" t="s">
        <v>407</v>
      </c>
      <c r="G259" s="157" t="s">
        <v>385</v>
      </c>
      <c r="H259" s="158">
        <v>2</v>
      </c>
      <c r="I259" s="159"/>
      <c r="J259" s="160">
        <f t="shared" si="10"/>
        <v>0</v>
      </c>
      <c r="K259" s="156" t="s">
        <v>136</v>
      </c>
      <c r="L259" s="161"/>
      <c r="M259" s="162" t="s">
        <v>1</v>
      </c>
      <c r="N259" s="163" t="s">
        <v>44</v>
      </c>
      <c r="P259" s="139">
        <f t="shared" si="11"/>
        <v>0</v>
      </c>
      <c r="Q259" s="139">
        <v>0.00072</v>
      </c>
      <c r="R259" s="139">
        <f t="shared" si="12"/>
        <v>0.00144</v>
      </c>
      <c r="S259" s="139">
        <v>0</v>
      </c>
      <c r="T259" s="140">
        <f t="shared" si="13"/>
        <v>0</v>
      </c>
      <c r="AR259" s="141" t="s">
        <v>167</v>
      </c>
      <c r="AT259" s="141" t="s">
        <v>249</v>
      </c>
      <c r="AU259" s="141" t="s">
        <v>142</v>
      </c>
      <c r="AY259" s="15" t="s">
        <v>130</v>
      </c>
      <c r="BE259" s="142">
        <f t="shared" si="14"/>
        <v>0</v>
      </c>
      <c r="BF259" s="142">
        <f t="shared" si="15"/>
        <v>0</v>
      </c>
      <c r="BG259" s="142">
        <f t="shared" si="16"/>
        <v>0</v>
      </c>
      <c r="BH259" s="142">
        <f t="shared" si="17"/>
        <v>0</v>
      </c>
      <c r="BI259" s="142">
        <f t="shared" si="18"/>
        <v>0</v>
      </c>
      <c r="BJ259" s="15" t="s">
        <v>87</v>
      </c>
      <c r="BK259" s="142">
        <f t="shared" si="19"/>
        <v>0</v>
      </c>
      <c r="BL259" s="15" t="s">
        <v>137</v>
      </c>
      <c r="BM259" s="141" t="s">
        <v>463</v>
      </c>
    </row>
    <row r="260" spans="2:65" s="1" customFormat="1" ht="24.2" customHeight="1">
      <c r="B260" s="30"/>
      <c r="C260" s="130" t="s">
        <v>464</v>
      </c>
      <c r="D260" s="130" t="s">
        <v>132</v>
      </c>
      <c r="E260" s="131" t="s">
        <v>465</v>
      </c>
      <c r="F260" s="132" t="s">
        <v>411</v>
      </c>
      <c r="G260" s="133" t="s">
        <v>385</v>
      </c>
      <c r="H260" s="134">
        <v>1</v>
      </c>
      <c r="I260" s="135"/>
      <c r="J260" s="136">
        <f t="shared" si="10"/>
        <v>0</v>
      </c>
      <c r="K260" s="132" t="s">
        <v>136</v>
      </c>
      <c r="L260" s="30"/>
      <c r="M260" s="137" t="s">
        <v>1</v>
      </c>
      <c r="N260" s="138" t="s">
        <v>44</v>
      </c>
      <c r="P260" s="139">
        <f t="shared" si="11"/>
        <v>0</v>
      </c>
      <c r="Q260" s="139">
        <v>0.124223</v>
      </c>
      <c r="R260" s="139">
        <f t="shared" si="12"/>
        <v>0.124223</v>
      </c>
      <c r="S260" s="139">
        <v>0</v>
      </c>
      <c r="T260" s="140">
        <f t="shared" si="13"/>
        <v>0</v>
      </c>
      <c r="AR260" s="141" t="s">
        <v>137</v>
      </c>
      <c r="AT260" s="141" t="s">
        <v>132</v>
      </c>
      <c r="AU260" s="141" t="s">
        <v>142</v>
      </c>
      <c r="AY260" s="15" t="s">
        <v>130</v>
      </c>
      <c r="BE260" s="142">
        <f t="shared" si="14"/>
        <v>0</v>
      </c>
      <c r="BF260" s="142">
        <f t="shared" si="15"/>
        <v>0</v>
      </c>
      <c r="BG260" s="142">
        <f t="shared" si="16"/>
        <v>0</v>
      </c>
      <c r="BH260" s="142">
        <f t="shared" si="17"/>
        <v>0</v>
      </c>
      <c r="BI260" s="142">
        <f t="shared" si="18"/>
        <v>0</v>
      </c>
      <c r="BJ260" s="15" t="s">
        <v>87</v>
      </c>
      <c r="BK260" s="142">
        <f t="shared" si="19"/>
        <v>0</v>
      </c>
      <c r="BL260" s="15" t="s">
        <v>137</v>
      </c>
      <c r="BM260" s="141" t="s">
        <v>466</v>
      </c>
    </row>
    <row r="261" spans="2:65" s="1" customFormat="1" ht="24.2" customHeight="1">
      <c r="B261" s="30"/>
      <c r="C261" s="154" t="s">
        <v>467</v>
      </c>
      <c r="D261" s="154" t="s">
        <v>249</v>
      </c>
      <c r="E261" s="155" t="s">
        <v>414</v>
      </c>
      <c r="F261" s="156" t="s">
        <v>415</v>
      </c>
      <c r="G261" s="157" t="s">
        <v>385</v>
      </c>
      <c r="H261" s="158">
        <v>1</v>
      </c>
      <c r="I261" s="159"/>
      <c r="J261" s="160">
        <f t="shared" si="10"/>
        <v>0</v>
      </c>
      <c r="K261" s="156" t="s">
        <v>136</v>
      </c>
      <c r="L261" s="161"/>
      <c r="M261" s="162" t="s">
        <v>1</v>
      </c>
      <c r="N261" s="163" t="s">
        <v>44</v>
      </c>
      <c r="P261" s="139">
        <f t="shared" si="11"/>
        <v>0</v>
      </c>
      <c r="Q261" s="139">
        <v>0.097</v>
      </c>
      <c r="R261" s="139">
        <f t="shared" si="12"/>
        <v>0.097</v>
      </c>
      <c r="S261" s="139">
        <v>0</v>
      </c>
      <c r="T261" s="140">
        <f t="shared" si="13"/>
        <v>0</v>
      </c>
      <c r="AR261" s="141" t="s">
        <v>167</v>
      </c>
      <c r="AT261" s="141" t="s">
        <v>249</v>
      </c>
      <c r="AU261" s="141" t="s">
        <v>142</v>
      </c>
      <c r="AY261" s="15" t="s">
        <v>130</v>
      </c>
      <c r="BE261" s="142">
        <f t="shared" si="14"/>
        <v>0</v>
      </c>
      <c r="BF261" s="142">
        <f t="shared" si="15"/>
        <v>0</v>
      </c>
      <c r="BG261" s="142">
        <f t="shared" si="16"/>
        <v>0</v>
      </c>
      <c r="BH261" s="142">
        <f t="shared" si="17"/>
        <v>0</v>
      </c>
      <c r="BI261" s="142">
        <f t="shared" si="18"/>
        <v>0</v>
      </c>
      <c r="BJ261" s="15" t="s">
        <v>87</v>
      </c>
      <c r="BK261" s="142">
        <f t="shared" si="19"/>
        <v>0</v>
      </c>
      <c r="BL261" s="15" t="s">
        <v>137</v>
      </c>
      <c r="BM261" s="141" t="s">
        <v>468</v>
      </c>
    </row>
    <row r="262" spans="2:65" s="1" customFormat="1" ht="24.2" customHeight="1">
      <c r="B262" s="30"/>
      <c r="C262" s="130" t="s">
        <v>469</v>
      </c>
      <c r="D262" s="130" t="s">
        <v>132</v>
      </c>
      <c r="E262" s="131" t="s">
        <v>470</v>
      </c>
      <c r="F262" s="132" t="s">
        <v>419</v>
      </c>
      <c r="G262" s="133" t="s">
        <v>385</v>
      </c>
      <c r="H262" s="134">
        <v>1</v>
      </c>
      <c r="I262" s="135"/>
      <c r="J262" s="136">
        <f t="shared" si="10"/>
        <v>0</v>
      </c>
      <c r="K262" s="132" t="s">
        <v>136</v>
      </c>
      <c r="L262" s="30"/>
      <c r="M262" s="137" t="s">
        <v>1</v>
      </c>
      <c r="N262" s="138" t="s">
        <v>44</v>
      </c>
      <c r="P262" s="139">
        <f t="shared" si="11"/>
        <v>0</v>
      </c>
      <c r="Q262" s="139">
        <v>0.029723</v>
      </c>
      <c r="R262" s="139">
        <f t="shared" si="12"/>
        <v>0.029723</v>
      </c>
      <c r="S262" s="139">
        <v>0</v>
      </c>
      <c r="T262" s="140">
        <f t="shared" si="13"/>
        <v>0</v>
      </c>
      <c r="AR262" s="141" t="s">
        <v>137</v>
      </c>
      <c r="AT262" s="141" t="s">
        <v>132</v>
      </c>
      <c r="AU262" s="141" t="s">
        <v>142</v>
      </c>
      <c r="AY262" s="15" t="s">
        <v>130</v>
      </c>
      <c r="BE262" s="142">
        <f t="shared" si="14"/>
        <v>0</v>
      </c>
      <c r="BF262" s="142">
        <f t="shared" si="15"/>
        <v>0</v>
      </c>
      <c r="BG262" s="142">
        <f t="shared" si="16"/>
        <v>0</v>
      </c>
      <c r="BH262" s="142">
        <f t="shared" si="17"/>
        <v>0</v>
      </c>
      <c r="BI262" s="142">
        <f t="shared" si="18"/>
        <v>0</v>
      </c>
      <c r="BJ262" s="15" t="s">
        <v>87</v>
      </c>
      <c r="BK262" s="142">
        <f t="shared" si="19"/>
        <v>0</v>
      </c>
      <c r="BL262" s="15" t="s">
        <v>137</v>
      </c>
      <c r="BM262" s="141" t="s">
        <v>471</v>
      </c>
    </row>
    <row r="263" spans="2:65" s="1" customFormat="1" ht="24.2" customHeight="1">
      <c r="B263" s="30"/>
      <c r="C263" s="154" t="s">
        <v>472</v>
      </c>
      <c r="D263" s="154" t="s">
        <v>249</v>
      </c>
      <c r="E263" s="155" t="s">
        <v>422</v>
      </c>
      <c r="F263" s="156" t="s">
        <v>423</v>
      </c>
      <c r="G263" s="157" t="s">
        <v>385</v>
      </c>
      <c r="H263" s="158">
        <v>1</v>
      </c>
      <c r="I263" s="159"/>
      <c r="J263" s="160">
        <f t="shared" si="10"/>
        <v>0</v>
      </c>
      <c r="K263" s="156" t="s">
        <v>136</v>
      </c>
      <c r="L263" s="161"/>
      <c r="M263" s="162" t="s">
        <v>1</v>
      </c>
      <c r="N263" s="163" t="s">
        <v>44</v>
      </c>
      <c r="P263" s="139">
        <f t="shared" si="11"/>
        <v>0</v>
      </c>
      <c r="Q263" s="139">
        <v>0.112</v>
      </c>
      <c r="R263" s="139">
        <f t="shared" si="12"/>
        <v>0.112</v>
      </c>
      <c r="S263" s="139">
        <v>0</v>
      </c>
      <c r="T263" s="140">
        <f t="shared" si="13"/>
        <v>0</v>
      </c>
      <c r="AR263" s="141" t="s">
        <v>167</v>
      </c>
      <c r="AT263" s="141" t="s">
        <v>249</v>
      </c>
      <c r="AU263" s="141" t="s">
        <v>142</v>
      </c>
      <c r="AY263" s="15" t="s">
        <v>130</v>
      </c>
      <c r="BE263" s="142">
        <f t="shared" si="14"/>
        <v>0</v>
      </c>
      <c r="BF263" s="142">
        <f t="shared" si="15"/>
        <v>0</v>
      </c>
      <c r="BG263" s="142">
        <f t="shared" si="16"/>
        <v>0</v>
      </c>
      <c r="BH263" s="142">
        <f t="shared" si="17"/>
        <v>0</v>
      </c>
      <c r="BI263" s="142">
        <f t="shared" si="18"/>
        <v>0</v>
      </c>
      <c r="BJ263" s="15" t="s">
        <v>87</v>
      </c>
      <c r="BK263" s="142">
        <f t="shared" si="19"/>
        <v>0</v>
      </c>
      <c r="BL263" s="15" t="s">
        <v>137</v>
      </c>
      <c r="BM263" s="141" t="s">
        <v>473</v>
      </c>
    </row>
    <row r="264" spans="2:65" s="1" customFormat="1" ht="24.2" customHeight="1">
      <c r="B264" s="30"/>
      <c r="C264" s="130" t="s">
        <v>474</v>
      </c>
      <c r="D264" s="130" t="s">
        <v>132</v>
      </c>
      <c r="E264" s="131" t="s">
        <v>475</v>
      </c>
      <c r="F264" s="132" t="s">
        <v>427</v>
      </c>
      <c r="G264" s="133" t="s">
        <v>385</v>
      </c>
      <c r="H264" s="134">
        <v>1</v>
      </c>
      <c r="I264" s="135"/>
      <c r="J264" s="136">
        <f t="shared" si="10"/>
        <v>0</v>
      </c>
      <c r="K264" s="132" t="s">
        <v>136</v>
      </c>
      <c r="L264" s="30"/>
      <c r="M264" s="137" t="s">
        <v>1</v>
      </c>
      <c r="N264" s="138" t="s">
        <v>44</v>
      </c>
      <c r="P264" s="139">
        <f t="shared" si="11"/>
        <v>0</v>
      </c>
      <c r="Q264" s="139">
        <v>0.029723</v>
      </c>
      <c r="R264" s="139">
        <f t="shared" si="12"/>
        <v>0.029723</v>
      </c>
      <c r="S264" s="139">
        <v>0</v>
      </c>
      <c r="T264" s="140">
        <f t="shared" si="13"/>
        <v>0</v>
      </c>
      <c r="AR264" s="141" t="s">
        <v>137</v>
      </c>
      <c r="AT264" s="141" t="s">
        <v>132</v>
      </c>
      <c r="AU264" s="141" t="s">
        <v>142</v>
      </c>
      <c r="AY264" s="15" t="s">
        <v>130</v>
      </c>
      <c r="BE264" s="142">
        <f t="shared" si="14"/>
        <v>0</v>
      </c>
      <c r="BF264" s="142">
        <f t="shared" si="15"/>
        <v>0</v>
      </c>
      <c r="BG264" s="142">
        <f t="shared" si="16"/>
        <v>0</v>
      </c>
      <c r="BH264" s="142">
        <f t="shared" si="17"/>
        <v>0</v>
      </c>
      <c r="BI264" s="142">
        <f t="shared" si="18"/>
        <v>0</v>
      </c>
      <c r="BJ264" s="15" t="s">
        <v>87</v>
      </c>
      <c r="BK264" s="142">
        <f t="shared" si="19"/>
        <v>0</v>
      </c>
      <c r="BL264" s="15" t="s">
        <v>137</v>
      </c>
      <c r="BM264" s="141" t="s">
        <v>476</v>
      </c>
    </row>
    <row r="265" spans="2:65" s="1" customFormat="1" ht="24.2" customHeight="1">
      <c r="B265" s="30"/>
      <c r="C265" s="154" t="s">
        <v>477</v>
      </c>
      <c r="D265" s="154" t="s">
        <v>249</v>
      </c>
      <c r="E265" s="155" t="s">
        <v>430</v>
      </c>
      <c r="F265" s="156" t="s">
        <v>431</v>
      </c>
      <c r="G265" s="157" t="s">
        <v>385</v>
      </c>
      <c r="H265" s="158">
        <v>1</v>
      </c>
      <c r="I265" s="159"/>
      <c r="J265" s="160">
        <f t="shared" si="10"/>
        <v>0</v>
      </c>
      <c r="K265" s="156" t="s">
        <v>136</v>
      </c>
      <c r="L265" s="161"/>
      <c r="M265" s="162" t="s">
        <v>1</v>
      </c>
      <c r="N265" s="163" t="s">
        <v>44</v>
      </c>
      <c r="P265" s="139">
        <f t="shared" si="11"/>
        <v>0</v>
      </c>
      <c r="Q265" s="139">
        <v>0.054</v>
      </c>
      <c r="R265" s="139">
        <f t="shared" si="12"/>
        <v>0.054</v>
      </c>
      <c r="S265" s="139">
        <v>0</v>
      </c>
      <c r="T265" s="140">
        <f t="shared" si="13"/>
        <v>0</v>
      </c>
      <c r="AR265" s="141" t="s">
        <v>167</v>
      </c>
      <c r="AT265" s="141" t="s">
        <v>249</v>
      </c>
      <c r="AU265" s="141" t="s">
        <v>142</v>
      </c>
      <c r="AY265" s="15" t="s">
        <v>130</v>
      </c>
      <c r="BE265" s="142">
        <f t="shared" si="14"/>
        <v>0</v>
      </c>
      <c r="BF265" s="142">
        <f t="shared" si="15"/>
        <v>0</v>
      </c>
      <c r="BG265" s="142">
        <f t="shared" si="16"/>
        <v>0</v>
      </c>
      <c r="BH265" s="142">
        <f t="shared" si="17"/>
        <v>0</v>
      </c>
      <c r="BI265" s="142">
        <f t="shared" si="18"/>
        <v>0</v>
      </c>
      <c r="BJ265" s="15" t="s">
        <v>87</v>
      </c>
      <c r="BK265" s="142">
        <f t="shared" si="19"/>
        <v>0</v>
      </c>
      <c r="BL265" s="15" t="s">
        <v>137</v>
      </c>
      <c r="BM265" s="141" t="s">
        <v>478</v>
      </c>
    </row>
    <row r="266" spans="2:65" s="1" customFormat="1" ht="24.2" customHeight="1">
      <c r="B266" s="30"/>
      <c r="C266" s="130" t="s">
        <v>479</v>
      </c>
      <c r="D266" s="130" t="s">
        <v>132</v>
      </c>
      <c r="E266" s="131" t="s">
        <v>480</v>
      </c>
      <c r="F266" s="132" t="s">
        <v>435</v>
      </c>
      <c r="G266" s="133" t="s">
        <v>385</v>
      </c>
      <c r="H266" s="134">
        <v>1</v>
      </c>
      <c r="I266" s="135"/>
      <c r="J266" s="136">
        <f t="shared" si="10"/>
        <v>0</v>
      </c>
      <c r="K266" s="132" t="s">
        <v>136</v>
      </c>
      <c r="L266" s="30"/>
      <c r="M266" s="137" t="s">
        <v>1</v>
      </c>
      <c r="N266" s="138" t="s">
        <v>44</v>
      </c>
      <c r="P266" s="139">
        <f t="shared" si="11"/>
        <v>0</v>
      </c>
      <c r="Q266" s="139">
        <v>0.217338</v>
      </c>
      <c r="R266" s="139">
        <f t="shared" si="12"/>
        <v>0.217338</v>
      </c>
      <c r="S266" s="139">
        <v>0</v>
      </c>
      <c r="T266" s="140">
        <f t="shared" si="13"/>
        <v>0</v>
      </c>
      <c r="AR266" s="141" t="s">
        <v>137</v>
      </c>
      <c r="AT266" s="141" t="s">
        <v>132</v>
      </c>
      <c r="AU266" s="141" t="s">
        <v>142</v>
      </c>
      <c r="AY266" s="15" t="s">
        <v>130</v>
      </c>
      <c r="BE266" s="142">
        <f t="shared" si="14"/>
        <v>0</v>
      </c>
      <c r="BF266" s="142">
        <f t="shared" si="15"/>
        <v>0</v>
      </c>
      <c r="BG266" s="142">
        <f t="shared" si="16"/>
        <v>0</v>
      </c>
      <c r="BH266" s="142">
        <f t="shared" si="17"/>
        <v>0</v>
      </c>
      <c r="BI266" s="142">
        <f t="shared" si="18"/>
        <v>0</v>
      </c>
      <c r="BJ266" s="15" t="s">
        <v>87</v>
      </c>
      <c r="BK266" s="142">
        <f t="shared" si="19"/>
        <v>0</v>
      </c>
      <c r="BL266" s="15" t="s">
        <v>137</v>
      </c>
      <c r="BM266" s="141" t="s">
        <v>481</v>
      </c>
    </row>
    <row r="267" spans="2:65" s="1" customFormat="1" ht="24.2" customHeight="1">
      <c r="B267" s="30"/>
      <c r="C267" s="154" t="s">
        <v>482</v>
      </c>
      <c r="D267" s="154" t="s">
        <v>249</v>
      </c>
      <c r="E267" s="155" t="s">
        <v>483</v>
      </c>
      <c r="F267" s="156" t="s">
        <v>484</v>
      </c>
      <c r="G267" s="157" t="s">
        <v>385</v>
      </c>
      <c r="H267" s="158">
        <v>1</v>
      </c>
      <c r="I267" s="159"/>
      <c r="J267" s="160">
        <f t="shared" si="10"/>
        <v>0</v>
      </c>
      <c r="K267" s="156" t="s">
        <v>136</v>
      </c>
      <c r="L267" s="161"/>
      <c r="M267" s="162" t="s">
        <v>1</v>
      </c>
      <c r="N267" s="163" t="s">
        <v>44</v>
      </c>
      <c r="P267" s="139">
        <f t="shared" si="11"/>
        <v>0</v>
      </c>
      <c r="Q267" s="139">
        <v>0.062</v>
      </c>
      <c r="R267" s="139">
        <f t="shared" si="12"/>
        <v>0.062</v>
      </c>
      <c r="S267" s="139">
        <v>0</v>
      </c>
      <c r="T267" s="140">
        <f t="shared" si="13"/>
        <v>0</v>
      </c>
      <c r="AR267" s="141" t="s">
        <v>167</v>
      </c>
      <c r="AT267" s="141" t="s">
        <v>249</v>
      </c>
      <c r="AU267" s="141" t="s">
        <v>142</v>
      </c>
      <c r="AY267" s="15" t="s">
        <v>130</v>
      </c>
      <c r="BE267" s="142">
        <f t="shared" si="14"/>
        <v>0</v>
      </c>
      <c r="BF267" s="142">
        <f t="shared" si="15"/>
        <v>0</v>
      </c>
      <c r="BG267" s="142">
        <f t="shared" si="16"/>
        <v>0</v>
      </c>
      <c r="BH267" s="142">
        <f t="shared" si="17"/>
        <v>0</v>
      </c>
      <c r="BI267" s="142">
        <f t="shared" si="18"/>
        <v>0</v>
      </c>
      <c r="BJ267" s="15" t="s">
        <v>87</v>
      </c>
      <c r="BK267" s="142">
        <f t="shared" si="19"/>
        <v>0</v>
      </c>
      <c r="BL267" s="15" t="s">
        <v>137</v>
      </c>
      <c r="BM267" s="141" t="s">
        <v>485</v>
      </c>
    </row>
    <row r="268" spans="2:65" s="1" customFormat="1" ht="21.75" customHeight="1">
      <c r="B268" s="30"/>
      <c r="C268" s="154" t="s">
        <v>486</v>
      </c>
      <c r="D268" s="154" t="s">
        <v>249</v>
      </c>
      <c r="E268" s="155" t="s">
        <v>442</v>
      </c>
      <c r="F268" s="156" t="s">
        <v>443</v>
      </c>
      <c r="G268" s="157" t="s">
        <v>385</v>
      </c>
      <c r="H268" s="158">
        <v>1</v>
      </c>
      <c r="I268" s="159"/>
      <c r="J268" s="160">
        <f t="shared" si="10"/>
        <v>0</v>
      </c>
      <c r="K268" s="156" t="s">
        <v>136</v>
      </c>
      <c r="L268" s="161"/>
      <c r="M268" s="162" t="s">
        <v>1</v>
      </c>
      <c r="N268" s="163" t="s">
        <v>44</v>
      </c>
      <c r="P268" s="139">
        <f t="shared" si="11"/>
        <v>0</v>
      </c>
      <c r="Q268" s="139">
        <v>0.0085</v>
      </c>
      <c r="R268" s="139">
        <f t="shared" si="12"/>
        <v>0.0085</v>
      </c>
      <c r="S268" s="139">
        <v>0</v>
      </c>
      <c r="T268" s="140">
        <f t="shared" si="13"/>
        <v>0</v>
      </c>
      <c r="AR268" s="141" t="s">
        <v>167</v>
      </c>
      <c r="AT268" s="141" t="s">
        <v>249</v>
      </c>
      <c r="AU268" s="141" t="s">
        <v>142</v>
      </c>
      <c r="AY268" s="15" t="s">
        <v>130</v>
      </c>
      <c r="BE268" s="142">
        <f t="shared" si="14"/>
        <v>0</v>
      </c>
      <c r="BF268" s="142">
        <f t="shared" si="15"/>
        <v>0</v>
      </c>
      <c r="BG268" s="142">
        <f t="shared" si="16"/>
        <v>0</v>
      </c>
      <c r="BH268" s="142">
        <f t="shared" si="17"/>
        <v>0</v>
      </c>
      <c r="BI268" s="142">
        <f t="shared" si="18"/>
        <v>0</v>
      </c>
      <c r="BJ268" s="15" t="s">
        <v>87</v>
      </c>
      <c r="BK268" s="142">
        <f t="shared" si="19"/>
        <v>0</v>
      </c>
      <c r="BL268" s="15" t="s">
        <v>137</v>
      </c>
      <c r="BM268" s="141" t="s">
        <v>487</v>
      </c>
    </row>
    <row r="269" spans="2:65" s="1" customFormat="1" ht="24.2" customHeight="1">
      <c r="B269" s="30"/>
      <c r="C269" s="154" t="s">
        <v>488</v>
      </c>
      <c r="D269" s="154" t="s">
        <v>249</v>
      </c>
      <c r="E269" s="155" t="s">
        <v>446</v>
      </c>
      <c r="F269" s="156" t="s">
        <v>447</v>
      </c>
      <c r="G269" s="157" t="s">
        <v>385</v>
      </c>
      <c r="H269" s="158">
        <v>1</v>
      </c>
      <c r="I269" s="159"/>
      <c r="J269" s="160">
        <f t="shared" si="10"/>
        <v>0</v>
      </c>
      <c r="K269" s="156" t="s">
        <v>136</v>
      </c>
      <c r="L269" s="161"/>
      <c r="M269" s="162" t="s">
        <v>1</v>
      </c>
      <c r="N269" s="163" t="s">
        <v>44</v>
      </c>
      <c r="P269" s="139">
        <f t="shared" si="11"/>
        <v>0</v>
      </c>
      <c r="Q269" s="139">
        <v>0.027</v>
      </c>
      <c r="R269" s="139">
        <f t="shared" si="12"/>
        <v>0.027</v>
      </c>
      <c r="S269" s="139">
        <v>0</v>
      </c>
      <c r="T269" s="140">
        <f t="shared" si="13"/>
        <v>0</v>
      </c>
      <c r="AR269" s="141" t="s">
        <v>167</v>
      </c>
      <c r="AT269" s="141" t="s">
        <v>249</v>
      </c>
      <c r="AU269" s="141" t="s">
        <v>142</v>
      </c>
      <c r="AY269" s="15" t="s">
        <v>130</v>
      </c>
      <c r="BE269" s="142">
        <f t="shared" si="14"/>
        <v>0</v>
      </c>
      <c r="BF269" s="142">
        <f t="shared" si="15"/>
        <v>0</v>
      </c>
      <c r="BG269" s="142">
        <f t="shared" si="16"/>
        <v>0</v>
      </c>
      <c r="BH269" s="142">
        <f t="shared" si="17"/>
        <v>0</v>
      </c>
      <c r="BI269" s="142">
        <f t="shared" si="18"/>
        <v>0</v>
      </c>
      <c r="BJ269" s="15" t="s">
        <v>87</v>
      </c>
      <c r="BK269" s="142">
        <f t="shared" si="19"/>
        <v>0</v>
      </c>
      <c r="BL269" s="15" t="s">
        <v>137</v>
      </c>
      <c r="BM269" s="141" t="s">
        <v>489</v>
      </c>
    </row>
    <row r="270" spans="2:65" s="1" customFormat="1" ht="21.75" customHeight="1">
      <c r="B270" s="30"/>
      <c r="C270" s="130" t="s">
        <v>490</v>
      </c>
      <c r="D270" s="130" t="s">
        <v>132</v>
      </c>
      <c r="E270" s="131" t="s">
        <v>450</v>
      </c>
      <c r="F270" s="132" t="s">
        <v>451</v>
      </c>
      <c r="G270" s="133" t="s">
        <v>170</v>
      </c>
      <c r="H270" s="134">
        <v>3</v>
      </c>
      <c r="I270" s="135"/>
      <c r="J270" s="136">
        <f t="shared" si="10"/>
        <v>0</v>
      </c>
      <c r="K270" s="132" t="s">
        <v>136</v>
      </c>
      <c r="L270" s="30"/>
      <c r="M270" s="137" t="s">
        <v>1</v>
      </c>
      <c r="N270" s="138" t="s">
        <v>44</v>
      </c>
      <c r="P270" s="139">
        <f t="shared" si="11"/>
        <v>0</v>
      </c>
      <c r="Q270" s="139">
        <v>6.3E-05</v>
      </c>
      <c r="R270" s="139">
        <f t="shared" si="12"/>
        <v>0.00018899999999999999</v>
      </c>
      <c r="S270" s="139">
        <v>0</v>
      </c>
      <c r="T270" s="140">
        <f t="shared" si="13"/>
        <v>0</v>
      </c>
      <c r="AR270" s="141" t="s">
        <v>137</v>
      </c>
      <c r="AT270" s="141" t="s">
        <v>132</v>
      </c>
      <c r="AU270" s="141" t="s">
        <v>142</v>
      </c>
      <c r="AY270" s="15" t="s">
        <v>130</v>
      </c>
      <c r="BE270" s="142">
        <f t="shared" si="14"/>
        <v>0</v>
      </c>
      <c r="BF270" s="142">
        <f t="shared" si="15"/>
        <v>0</v>
      </c>
      <c r="BG270" s="142">
        <f t="shared" si="16"/>
        <v>0</v>
      </c>
      <c r="BH270" s="142">
        <f t="shared" si="17"/>
        <v>0</v>
      </c>
      <c r="BI270" s="142">
        <f t="shared" si="18"/>
        <v>0</v>
      </c>
      <c r="BJ270" s="15" t="s">
        <v>87</v>
      </c>
      <c r="BK270" s="142">
        <f t="shared" si="19"/>
        <v>0</v>
      </c>
      <c r="BL270" s="15" t="s">
        <v>137</v>
      </c>
      <c r="BM270" s="141" t="s">
        <v>491</v>
      </c>
    </row>
    <row r="271" spans="2:63" s="11" customFormat="1" ht="22.9" customHeight="1">
      <c r="B271" s="118"/>
      <c r="D271" s="119" t="s">
        <v>78</v>
      </c>
      <c r="E271" s="128" t="s">
        <v>173</v>
      </c>
      <c r="F271" s="128" t="s">
        <v>492</v>
      </c>
      <c r="I271" s="121"/>
      <c r="J271" s="129">
        <f>BK271</f>
        <v>0</v>
      </c>
      <c r="L271" s="118"/>
      <c r="M271" s="123"/>
      <c r="P271" s="124">
        <f>SUM(P272:P339)</f>
        <v>0</v>
      </c>
      <c r="R271" s="124">
        <f>SUM(R272:R339)</f>
        <v>415.888887334</v>
      </c>
      <c r="T271" s="125">
        <f>SUM(T272:T339)</f>
        <v>6.236</v>
      </c>
      <c r="AR271" s="119" t="s">
        <v>87</v>
      </c>
      <c r="AT271" s="126" t="s">
        <v>78</v>
      </c>
      <c r="AU271" s="126" t="s">
        <v>87</v>
      </c>
      <c r="AY271" s="119" t="s">
        <v>130</v>
      </c>
      <c r="BK271" s="127">
        <f>SUM(BK272:BK339)</f>
        <v>0</v>
      </c>
    </row>
    <row r="272" spans="2:65" s="1" customFormat="1" ht="24.2" customHeight="1">
      <c r="B272" s="30"/>
      <c r="C272" s="130" t="s">
        <v>493</v>
      </c>
      <c r="D272" s="130" t="s">
        <v>132</v>
      </c>
      <c r="E272" s="131" t="s">
        <v>494</v>
      </c>
      <c r="F272" s="132" t="s">
        <v>495</v>
      </c>
      <c r="G272" s="133" t="s">
        <v>385</v>
      </c>
      <c r="H272" s="134">
        <v>8</v>
      </c>
      <c r="I272" s="135"/>
      <c r="J272" s="136">
        <f aca="true" t="shared" si="20" ref="J272:J295">ROUND(I272*H272,2)</f>
        <v>0</v>
      </c>
      <c r="K272" s="132" t="s">
        <v>136</v>
      </c>
      <c r="L272" s="30"/>
      <c r="M272" s="137" t="s">
        <v>1</v>
      </c>
      <c r="N272" s="138" t="s">
        <v>44</v>
      </c>
      <c r="P272" s="139">
        <f aca="true" t="shared" si="21" ref="P272:P295">O272*H272</f>
        <v>0</v>
      </c>
      <c r="Q272" s="139">
        <v>0.011056</v>
      </c>
      <c r="R272" s="139">
        <f aca="true" t="shared" si="22" ref="R272:R295">Q272*H272</f>
        <v>0.088448</v>
      </c>
      <c r="S272" s="139">
        <v>0</v>
      </c>
      <c r="T272" s="140">
        <f aca="true" t="shared" si="23" ref="T272:T295">S272*H272</f>
        <v>0</v>
      </c>
      <c r="AR272" s="141" t="s">
        <v>137</v>
      </c>
      <c r="AT272" s="141" t="s">
        <v>132</v>
      </c>
      <c r="AU272" s="141" t="s">
        <v>89</v>
      </c>
      <c r="AY272" s="15" t="s">
        <v>130</v>
      </c>
      <c r="BE272" s="142">
        <f aca="true" t="shared" si="24" ref="BE272:BE295">IF(N272="základní",J272,0)</f>
        <v>0</v>
      </c>
      <c r="BF272" s="142">
        <f aca="true" t="shared" si="25" ref="BF272:BF295">IF(N272="snížená",J272,0)</f>
        <v>0</v>
      </c>
      <c r="BG272" s="142">
        <f aca="true" t="shared" si="26" ref="BG272:BG295">IF(N272="zákl. přenesená",J272,0)</f>
        <v>0</v>
      </c>
      <c r="BH272" s="142">
        <f aca="true" t="shared" si="27" ref="BH272:BH295">IF(N272="sníž. přenesená",J272,0)</f>
        <v>0</v>
      </c>
      <c r="BI272" s="142">
        <f aca="true" t="shared" si="28" ref="BI272:BI295">IF(N272="nulová",J272,0)</f>
        <v>0</v>
      </c>
      <c r="BJ272" s="15" t="s">
        <v>87</v>
      </c>
      <c r="BK272" s="142">
        <f aca="true" t="shared" si="29" ref="BK272:BK295">ROUND(I272*H272,2)</f>
        <v>0</v>
      </c>
      <c r="BL272" s="15" t="s">
        <v>137</v>
      </c>
      <c r="BM272" s="141" t="s">
        <v>496</v>
      </c>
    </row>
    <row r="273" spans="2:65" s="1" customFormat="1" ht="24.2" customHeight="1">
      <c r="B273" s="30"/>
      <c r="C273" s="130" t="s">
        <v>497</v>
      </c>
      <c r="D273" s="130" t="s">
        <v>132</v>
      </c>
      <c r="E273" s="131" t="s">
        <v>498</v>
      </c>
      <c r="F273" s="132" t="s">
        <v>499</v>
      </c>
      <c r="G273" s="133" t="s">
        <v>385</v>
      </c>
      <c r="H273" s="134">
        <v>28</v>
      </c>
      <c r="I273" s="135"/>
      <c r="J273" s="136">
        <f t="shared" si="20"/>
        <v>0</v>
      </c>
      <c r="K273" s="132" t="s">
        <v>136</v>
      </c>
      <c r="L273" s="30"/>
      <c r="M273" s="137" t="s">
        <v>1</v>
      </c>
      <c r="N273" s="138" t="s">
        <v>44</v>
      </c>
      <c r="P273" s="139">
        <f t="shared" si="21"/>
        <v>0</v>
      </c>
      <c r="Q273" s="139">
        <v>0.0007</v>
      </c>
      <c r="R273" s="139">
        <f t="shared" si="22"/>
        <v>0.0196</v>
      </c>
      <c r="S273" s="139">
        <v>0</v>
      </c>
      <c r="T273" s="140">
        <f t="shared" si="23"/>
        <v>0</v>
      </c>
      <c r="AR273" s="141" t="s">
        <v>137</v>
      </c>
      <c r="AT273" s="141" t="s">
        <v>132</v>
      </c>
      <c r="AU273" s="141" t="s">
        <v>89</v>
      </c>
      <c r="AY273" s="15" t="s">
        <v>130</v>
      </c>
      <c r="BE273" s="142">
        <f t="shared" si="24"/>
        <v>0</v>
      </c>
      <c r="BF273" s="142">
        <f t="shared" si="25"/>
        <v>0</v>
      </c>
      <c r="BG273" s="142">
        <f t="shared" si="26"/>
        <v>0</v>
      </c>
      <c r="BH273" s="142">
        <f t="shared" si="27"/>
        <v>0</v>
      </c>
      <c r="BI273" s="142">
        <f t="shared" si="28"/>
        <v>0</v>
      </c>
      <c r="BJ273" s="15" t="s">
        <v>87</v>
      </c>
      <c r="BK273" s="142">
        <f t="shared" si="29"/>
        <v>0</v>
      </c>
      <c r="BL273" s="15" t="s">
        <v>137</v>
      </c>
      <c r="BM273" s="141" t="s">
        <v>500</v>
      </c>
    </row>
    <row r="274" spans="2:65" s="1" customFormat="1" ht="24.2" customHeight="1">
      <c r="B274" s="30"/>
      <c r="C274" s="154" t="s">
        <v>501</v>
      </c>
      <c r="D274" s="154" t="s">
        <v>249</v>
      </c>
      <c r="E274" s="155" t="s">
        <v>502</v>
      </c>
      <c r="F274" s="156" t="s">
        <v>503</v>
      </c>
      <c r="G274" s="157" t="s">
        <v>385</v>
      </c>
      <c r="H274" s="158">
        <v>9</v>
      </c>
      <c r="I274" s="159"/>
      <c r="J274" s="160">
        <f t="shared" si="20"/>
        <v>0</v>
      </c>
      <c r="K274" s="156" t="s">
        <v>136</v>
      </c>
      <c r="L274" s="161"/>
      <c r="M274" s="162" t="s">
        <v>1</v>
      </c>
      <c r="N274" s="163" t="s">
        <v>44</v>
      </c>
      <c r="P274" s="139">
        <f t="shared" si="21"/>
        <v>0</v>
      </c>
      <c r="Q274" s="139">
        <v>0.0025</v>
      </c>
      <c r="R274" s="139">
        <f t="shared" si="22"/>
        <v>0.0225</v>
      </c>
      <c r="S274" s="139">
        <v>0</v>
      </c>
      <c r="T274" s="140">
        <f t="shared" si="23"/>
        <v>0</v>
      </c>
      <c r="AR274" s="141" t="s">
        <v>167</v>
      </c>
      <c r="AT274" s="141" t="s">
        <v>249</v>
      </c>
      <c r="AU274" s="141" t="s">
        <v>89</v>
      </c>
      <c r="AY274" s="15" t="s">
        <v>130</v>
      </c>
      <c r="BE274" s="142">
        <f t="shared" si="24"/>
        <v>0</v>
      </c>
      <c r="BF274" s="142">
        <f t="shared" si="25"/>
        <v>0</v>
      </c>
      <c r="BG274" s="142">
        <f t="shared" si="26"/>
        <v>0</v>
      </c>
      <c r="BH274" s="142">
        <f t="shared" si="27"/>
        <v>0</v>
      </c>
      <c r="BI274" s="142">
        <f t="shared" si="28"/>
        <v>0</v>
      </c>
      <c r="BJ274" s="15" t="s">
        <v>87</v>
      </c>
      <c r="BK274" s="142">
        <f t="shared" si="29"/>
        <v>0</v>
      </c>
      <c r="BL274" s="15" t="s">
        <v>137</v>
      </c>
      <c r="BM274" s="141" t="s">
        <v>504</v>
      </c>
    </row>
    <row r="275" spans="2:65" s="1" customFormat="1" ht="24.2" customHeight="1">
      <c r="B275" s="30"/>
      <c r="C275" s="154" t="s">
        <v>505</v>
      </c>
      <c r="D275" s="154" t="s">
        <v>249</v>
      </c>
      <c r="E275" s="155" t="s">
        <v>506</v>
      </c>
      <c r="F275" s="156" t="s">
        <v>507</v>
      </c>
      <c r="G275" s="157" t="s">
        <v>385</v>
      </c>
      <c r="H275" s="158">
        <v>3</v>
      </c>
      <c r="I275" s="159"/>
      <c r="J275" s="160">
        <f t="shared" si="20"/>
        <v>0</v>
      </c>
      <c r="K275" s="156" t="s">
        <v>136</v>
      </c>
      <c r="L275" s="161"/>
      <c r="M275" s="162" t="s">
        <v>1</v>
      </c>
      <c r="N275" s="163" t="s">
        <v>44</v>
      </c>
      <c r="P275" s="139">
        <f t="shared" si="21"/>
        <v>0</v>
      </c>
      <c r="Q275" s="139">
        <v>0.0077</v>
      </c>
      <c r="R275" s="139">
        <f t="shared" si="22"/>
        <v>0.023100000000000002</v>
      </c>
      <c r="S275" s="139">
        <v>0</v>
      </c>
      <c r="T275" s="140">
        <f t="shared" si="23"/>
        <v>0</v>
      </c>
      <c r="AR275" s="141" t="s">
        <v>167</v>
      </c>
      <c r="AT275" s="141" t="s">
        <v>249</v>
      </c>
      <c r="AU275" s="141" t="s">
        <v>89</v>
      </c>
      <c r="AY275" s="15" t="s">
        <v>130</v>
      </c>
      <c r="BE275" s="142">
        <f t="shared" si="24"/>
        <v>0</v>
      </c>
      <c r="BF275" s="142">
        <f t="shared" si="25"/>
        <v>0</v>
      </c>
      <c r="BG275" s="142">
        <f t="shared" si="26"/>
        <v>0</v>
      </c>
      <c r="BH275" s="142">
        <f t="shared" si="27"/>
        <v>0</v>
      </c>
      <c r="BI275" s="142">
        <f t="shared" si="28"/>
        <v>0</v>
      </c>
      <c r="BJ275" s="15" t="s">
        <v>87</v>
      </c>
      <c r="BK275" s="142">
        <f t="shared" si="29"/>
        <v>0</v>
      </c>
      <c r="BL275" s="15" t="s">
        <v>137</v>
      </c>
      <c r="BM275" s="141" t="s">
        <v>508</v>
      </c>
    </row>
    <row r="276" spans="2:65" s="1" customFormat="1" ht="24.2" customHeight="1">
      <c r="B276" s="30"/>
      <c r="C276" s="154" t="s">
        <v>509</v>
      </c>
      <c r="D276" s="154" t="s">
        <v>249</v>
      </c>
      <c r="E276" s="155" t="s">
        <v>510</v>
      </c>
      <c r="F276" s="156" t="s">
        <v>511</v>
      </c>
      <c r="G276" s="157" t="s">
        <v>385</v>
      </c>
      <c r="H276" s="158">
        <v>2</v>
      </c>
      <c r="I276" s="159"/>
      <c r="J276" s="160">
        <f t="shared" si="20"/>
        <v>0</v>
      </c>
      <c r="K276" s="156" t="s">
        <v>136</v>
      </c>
      <c r="L276" s="161"/>
      <c r="M276" s="162" t="s">
        <v>1</v>
      </c>
      <c r="N276" s="163" t="s">
        <v>44</v>
      </c>
      <c r="P276" s="139">
        <f t="shared" si="21"/>
        <v>0</v>
      </c>
      <c r="Q276" s="139">
        <v>0.0026</v>
      </c>
      <c r="R276" s="139">
        <f t="shared" si="22"/>
        <v>0.0052</v>
      </c>
      <c r="S276" s="139">
        <v>0</v>
      </c>
      <c r="T276" s="140">
        <f t="shared" si="23"/>
        <v>0</v>
      </c>
      <c r="AR276" s="141" t="s">
        <v>167</v>
      </c>
      <c r="AT276" s="141" t="s">
        <v>249</v>
      </c>
      <c r="AU276" s="141" t="s">
        <v>89</v>
      </c>
      <c r="AY276" s="15" t="s">
        <v>130</v>
      </c>
      <c r="BE276" s="142">
        <f t="shared" si="24"/>
        <v>0</v>
      </c>
      <c r="BF276" s="142">
        <f t="shared" si="25"/>
        <v>0</v>
      </c>
      <c r="BG276" s="142">
        <f t="shared" si="26"/>
        <v>0</v>
      </c>
      <c r="BH276" s="142">
        <f t="shared" si="27"/>
        <v>0</v>
      </c>
      <c r="BI276" s="142">
        <f t="shared" si="28"/>
        <v>0</v>
      </c>
      <c r="BJ276" s="15" t="s">
        <v>87</v>
      </c>
      <c r="BK276" s="142">
        <f t="shared" si="29"/>
        <v>0</v>
      </c>
      <c r="BL276" s="15" t="s">
        <v>137</v>
      </c>
      <c r="BM276" s="141" t="s">
        <v>512</v>
      </c>
    </row>
    <row r="277" spans="2:65" s="1" customFormat="1" ht="21.75" customHeight="1">
      <c r="B277" s="30"/>
      <c r="C277" s="154" t="s">
        <v>513</v>
      </c>
      <c r="D277" s="154" t="s">
        <v>249</v>
      </c>
      <c r="E277" s="155" t="s">
        <v>514</v>
      </c>
      <c r="F277" s="156" t="s">
        <v>515</v>
      </c>
      <c r="G277" s="157" t="s">
        <v>385</v>
      </c>
      <c r="H277" s="158">
        <v>3</v>
      </c>
      <c r="I277" s="159"/>
      <c r="J277" s="160">
        <f t="shared" si="20"/>
        <v>0</v>
      </c>
      <c r="K277" s="156" t="s">
        <v>136</v>
      </c>
      <c r="L277" s="161"/>
      <c r="M277" s="162" t="s">
        <v>1</v>
      </c>
      <c r="N277" s="163" t="s">
        <v>44</v>
      </c>
      <c r="P277" s="139">
        <f t="shared" si="21"/>
        <v>0</v>
      </c>
      <c r="Q277" s="139">
        <v>0.0005</v>
      </c>
      <c r="R277" s="139">
        <f t="shared" si="22"/>
        <v>0.0015</v>
      </c>
      <c r="S277" s="139">
        <v>0</v>
      </c>
      <c r="T277" s="140">
        <f t="shared" si="23"/>
        <v>0</v>
      </c>
      <c r="AR277" s="141" t="s">
        <v>167</v>
      </c>
      <c r="AT277" s="141" t="s">
        <v>249</v>
      </c>
      <c r="AU277" s="141" t="s">
        <v>89</v>
      </c>
      <c r="AY277" s="15" t="s">
        <v>130</v>
      </c>
      <c r="BE277" s="142">
        <f t="shared" si="24"/>
        <v>0</v>
      </c>
      <c r="BF277" s="142">
        <f t="shared" si="25"/>
        <v>0</v>
      </c>
      <c r="BG277" s="142">
        <f t="shared" si="26"/>
        <v>0</v>
      </c>
      <c r="BH277" s="142">
        <f t="shared" si="27"/>
        <v>0</v>
      </c>
      <c r="BI277" s="142">
        <f t="shared" si="28"/>
        <v>0</v>
      </c>
      <c r="BJ277" s="15" t="s">
        <v>87</v>
      </c>
      <c r="BK277" s="142">
        <f t="shared" si="29"/>
        <v>0</v>
      </c>
      <c r="BL277" s="15" t="s">
        <v>137</v>
      </c>
      <c r="BM277" s="141" t="s">
        <v>516</v>
      </c>
    </row>
    <row r="278" spans="2:65" s="1" customFormat="1" ht="24.2" customHeight="1">
      <c r="B278" s="30"/>
      <c r="C278" s="130" t="s">
        <v>517</v>
      </c>
      <c r="D278" s="130" t="s">
        <v>132</v>
      </c>
      <c r="E278" s="131" t="s">
        <v>518</v>
      </c>
      <c r="F278" s="132" t="s">
        <v>519</v>
      </c>
      <c r="G278" s="133" t="s">
        <v>385</v>
      </c>
      <c r="H278" s="134">
        <v>18</v>
      </c>
      <c r="I278" s="135"/>
      <c r="J278" s="136">
        <f t="shared" si="20"/>
        <v>0</v>
      </c>
      <c r="K278" s="132" t="s">
        <v>136</v>
      </c>
      <c r="L278" s="30"/>
      <c r="M278" s="137" t="s">
        <v>1</v>
      </c>
      <c r="N278" s="138" t="s">
        <v>44</v>
      </c>
      <c r="P278" s="139">
        <f t="shared" si="21"/>
        <v>0</v>
      </c>
      <c r="Q278" s="139">
        <v>0.109405</v>
      </c>
      <c r="R278" s="139">
        <f t="shared" si="22"/>
        <v>1.96929</v>
      </c>
      <c r="S278" s="139">
        <v>0</v>
      </c>
      <c r="T278" s="140">
        <f t="shared" si="23"/>
        <v>0</v>
      </c>
      <c r="AR278" s="141" t="s">
        <v>137</v>
      </c>
      <c r="AT278" s="141" t="s">
        <v>132</v>
      </c>
      <c r="AU278" s="141" t="s">
        <v>89</v>
      </c>
      <c r="AY278" s="15" t="s">
        <v>130</v>
      </c>
      <c r="BE278" s="142">
        <f t="shared" si="24"/>
        <v>0</v>
      </c>
      <c r="BF278" s="142">
        <f t="shared" si="25"/>
        <v>0</v>
      </c>
      <c r="BG278" s="142">
        <f t="shared" si="26"/>
        <v>0</v>
      </c>
      <c r="BH278" s="142">
        <f t="shared" si="27"/>
        <v>0</v>
      </c>
      <c r="BI278" s="142">
        <f t="shared" si="28"/>
        <v>0</v>
      </c>
      <c r="BJ278" s="15" t="s">
        <v>87</v>
      </c>
      <c r="BK278" s="142">
        <f t="shared" si="29"/>
        <v>0</v>
      </c>
      <c r="BL278" s="15" t="s">
        <v>137</v>
      </c>
      <c r="BM278" s="141" t="s">
        <v>520</v>
      </c>
    </row>
    <row r="279" spans="2:65" s="1" customFormat="1" ht="24.2" customHeight="1">
      <c r="B279" s="30"/>
      <c r="C279" s="130" t="s">
        <v>521</v>
      </c>
      <c r="D279" s="130" t="s">
        <v>132</v>
      </c>
      <c r="E279" s="131" t="s">
        <v>522</v>
      </c>
      <c r="F279" s="132" t="s">
        <v>523</v>
      </c>
      <c r="G279" s="133" t="s">
        <v>385</v>
      </c>
      <c r="H279" s="134">
        <v>5</v>
      </c>
      <c r="I279" s="135"/>
      <c r="J279" s="136">
        <f t="shared" si="20"/>
        <v>0</v>
      </c>
      <c r="K279" s="132" t="s">
        <v>136</v>
      </c>
      <c r="L279" s="30"/>
      <c r="M279" s="137" t="s">
        <v>1</v>
      </c>
      <c r="N279" s="138" t="s">
        <v>44</v>
      </c>
      <c r="P279" s="139">
        <f t="shared" si="21"/>
        <v>0</v>
      </c>
      <c r="Q279" s="139">
        <v>0.112405</v>
      </c>
      <c r="R279" s="139">
        <f t="shared" si="22"/>
        <v>0.562025</v>
      </c>
      <c r="S279" s="139">
        <v>0</v>
      </c>
      <c r="T279" s="140">
        <f t="shared" si="23"/>
        <v>0</v>
      </c>
      <c r="AR279" s="141" t="s">
        <v>137</v>
      </c>
      <c r="AT279" s="141" t="s">
        <v>132</v>
      </c>
      <c r="AU279" s="141" t="s">
        <v>89</v>
      </c>
      <c r="AY279" s="15" t="s">
        <v>130</v>
      </c>
      <c r="BE279" s="142">
        <f t="shared" si="24"/>
        <v>0</v>
      </c>
      <c r="BF279" s="142">
        <f t="shared" si="25"/>
        <v>0</v>
      </c>
      <c r="BG279" s="142">
        <f t="shared" si="26"/>
        <v>0</v>
      </c>
      <c r="BH279" s="142">
        <f t="shared" si="27"/>
        <v>0</v>
      </c>
      <c r="BI279" s="142">
        <f t="shared" si="28"/>
        <v>0</v>
      </c>
      <c r="BJ279" s="15" t="s">
        <v>87</v>
      </c>
      <c r="BK279" s="142">
        <f t="shared" si="29"/>
        <v>0</v>
      </c>
      <c r="BL279" s="15" t="s">
        <v>137</v>
      </c>
      <c r="BM279" s="141" t="s">
        <v>524</v>
      </c>
    </row>
    <row r="280" spans="2:65" s="1" customFormat="1" ht="21.75" customHeight="1">
      <c r="B280" s="30"/>
      <c r="C280" s="154" t="s">
        <v>525</v>
      </c>
      <c r="D280" s="154" t="s">
        <v>249</v>
      </c>
      <c r="E280" s="155" t="s">
        <v>526</v>
      </c>
      <c r="F280" s="156" t="s">
        <v>527</v>
      </c>
      <c r="G280" s="157" t="s">
        <v>385</v>
      </c>
      <c r="H280" s="158">
        <v>20</v>
      </c>
      <c r="I280" s="159"/>
      <c r="J280" s="160">
        <f t="shared" si="20"/>
        <v>0</v>
      </c>
      <c r="K280" s="156" t="s">
        <v>136</v>
      </c>
      <c r="L280" s="161"/>
      <c r="M280" s="162" t="s">
        <v>1</v>
      </c>
      <c r="N280" s="163" t="s">
        <v>44</v>
      </c>
      <c r="P280" s="139">
        <f t="shared" si="21"/>
        <v>0</v>
      </c>
      <c r="Q280" s="139">
        <v>0.0065</v>
      </c>
      <c r="R280" s="139">
        <f t="shared" si="22"/>
        <v>0.13</v>
      </c>
      <c r="S280" s="139">
        <v>0</v>
      </c>
      <c r="T280" s="140">
        <f t="shared" si="23"/>
        <v>0</v>
      </c>
      <c r="AR280" s="141" t="s">
        <v>167</v>
      </c>
      <c r="AT280" s="141" t="s">
        <v>249</v>
      </c>
      <c r="AU280" s="141" t="s">
        <v>89</v>
      </c>
      <c r="AY280" s="15" t="s">
        <v>130</v>
      </c>
      <c r="BE280" s="142">
        <f t="shared" si="24"/>
        <v>0</v>
      </c>
      <c r="BF280" s="142">
        <f t="shared" si="25"/>
        <v>0</v>
      </c>
      <c r="BG280" s="142">
        <f t="shared" si="26"/>
        <v>0</v>
      </c>
      <c r="BH280" s="142">
        <f t="shared" si="27"/>
        <v>0</v>
      </c>
      <c r="BI280" s="142">
        <f t="shared" si="28"/>
        <v>0</v>
      </c>
      <c r="BJ280" s="15" t="s">
        <v>87</v>
      </c>
      <c r="BK280" s="142">
        <f t="shared" si="29"/>
        <v>0</v>
      </c>
      <c r="BL280" s="15" t="s">
        <v>137</v>
      </c>
      <c r="BM280" s="141" t="s">
        <v>528</v>
      </c>
    </row>
    <row r="281" spans="2:65" s="1" customFormat="1" ht="16.5" customHeight="1">
      <c r="B281" s="30"/>
      <c r="C281" s="154" t="s">
        <v>529</v>
      </c>
      <c r="D281" s="154" t="s">
        <v>249</v>
      </c>
      <c r="E281" s="155" t="s">
        <v>530</v>
      </c>
      <c r="F281" s="156" t="s">
        <v>531</v>
      </c>
      <c r="G281" s="157" t="s">
        <v>385</v>
      </c>
      <c r="H281" s="158">
        <v>5</v>
      </c>
      <c r="I281" s="159"/>
      <c r="J281" s="160">
        <f t="shared" si="20"/>
        <v>0</v>
      </c>
      <c r="K281" s="156" t="s">
        <v>136</v>
      </c>
      <c r="L281" s="161"/>
      <c r="M281" s="162" t="s">
        <v>1</v>
      </c>
      <c r="N281" s="163" t="s">
        <v>44</v>
      </c>
      <c r="P281" s="139">
        <f t="shared" si="21"/>
        <v>0</v>
      </c>
      <c r="Q281" s="139">
        <v>0.0033</v>
      </c>
      <c r="R281" s="139">
        <f t="shared" si="22"/>
        <v>0.0165</v>
      </c>
      <c r="S281" s="139">
        <v>0</v>
      </c>
      <c r="T281" s="140">
        <f t="shared" si="23"/>
        <v>0</v>
      </c>
      <c r="AR281" s="141" t="s">
        <v>167</v>
      </c>
      <c r="AT281" s="141" t="s">
        <v>249</v>
      </c>
      <c r="AU281" s="141" t="s">
        <v>89</v>
      </c>
      <c r="AY281" s="15" t="s">
        <v>130</v>
      </c>
      <c r="BE281" s="142">
        <f t="shared" si="24"/>
        <v>0</v>
      </c>
      <c r="BF281" s="142">
        <f t="shared" si="25"/>
        <v>0</v>
      </c>
      <c r="BG281" s="142">
        <f t="shared" si="26"/>
        <v>0</v>
      </c>
      <c r="BH281" s="142">
        <f t="shared" si="27"/>
        <v>0</v>
      </c>
      <c r="BI281" s="142">
        <f t="shared" si="28"/>
        <v>0</v>
      </c>
      <c r="BJ281" s="15" t="s">
        <v>87</v>
      </c>
      <c r="BK281" s="142">
        <f t="shared" si="29"/>
        <v>0</v>
      </c>
      <c r="BL281" s="15" t="s">
        <v>137</v>
      </c>
      <c r="BM281" s="141" t="s">
        <v>532</v>
      </c>
    </row>
    <row r="282" spans="2:65" s="1" customFormat="1" ht="16.5" customHeight="1">
      <c r="B282" s="30"/>
      <c r="C282" s="154" t="s">
        <v>533</v>
      </c>
      <c r="D282" s="154" t="s">
        <v>249</v>
      </c>
      <c r="E282" s="155" t="s">
        <v>534</v>
      </c>
      <c r="F282" s="156" t="s">
        <v>535</v>
      </c>
      <c r="G282" s="157" t="s">
        <v>385</v>
      </c>
      <c r="H282" s="158">
        <v>20</v>
      </c>
      <c r="I282" s="159"/>
      <c r="J282" s="160">
        <f t="shared" si="20"/>
        <v>0</v>
      </c>
      <c r="K282" s="156" t="s">
        <v>136</v>
      </c>
      <c r="L282" s="161"/>
      <c r="M282" s="162" t="s">
        <v>1</v>
      </c>
      <c r="N282" s="163" t="s">
        <v>44</v>
      </c>
      <c r="P282" s="139">
        <f t="shared" si="21"/>
        <v>0</v>
      </c>
      <c r="Q282" s="139">
        <v>0.00015</v>
      </c>
      <c r="R282" s="139">
        <f t="shared" si="22"/>
        <v>0.0029999999999999996</v>
      </c>
      <c r="S282" s="139">
        <v>0</v>
      </c>
      <c r="T282" s="140">
        <f t="shared" si="23"/>
        <v>0</v>
      </c>
      <c r="AR282" s="141" t="s">
        <v>167</v>
      </c>
      <c r="AT282" s="141" t="s">
        <v>249</v>
      </c>
      <c r="AU282" s="141" t="s">
        <v>89</v>
      </c>
      <c r="AY282" s="15" t="s">
        <v>130</v>
      </c>
      <c r="BE282" s="142">
        <f t="shared" si="24"/>
        <v>0</v>
      </c>
      <c r="BF282" s="142">
        <f t="shared" si="25"/>
        <v>0</v>
      </c>
      <c r="BG282" s="142">
        <f t="shared" si="26"/>
        <v>0</v>
      </c>
      <c r="BH282" s="142">
        <f t="shared" si="27"/>
        <v>0</v>
      </c>
      <c r="BI282" s="142">
        <f t="shared" si="28"/>
        <v>0</v>
      </c>
      <c r="BJ282" s="15" t="s">
        <v>87</v>
      </c>
      <c r="BK282" s="142">
        <f t="shared" si="29"/>
        <v>0</v>
      </c>
      <c r="BL282" s="15" t="s">
        <v>137</v>
      </c>
      <c r="BM282" s="141" t="s">
        <v>536</v>
      </c>
    </row>
    <row r="283" spans="2:65" s="1" customFormat="1" ht="24.2" customHeight="1">
      <c r="B283" s="30"/>
      <c r="C283" s="130" t="s">
        <v>537</v>
      </c>
      <c r="D283" s="130" t="s">
        <v>132</v>
      </c>
      <c r="E283" s="131" t="s">
        <v>538</v>
      </c>
      <c r="F283" s="132" t="s">
        <v>539</v>
      </c>
      <c r="G283" s="133" t="s">
        <v>385</v>
      </c>
      <c r="H283" s="134">
        <v>4</v>
      </c>
      <c r="I283" s="135"/>
      <c r="J283" s="136">
        <f t="shared" si="20"/>
        <v>0</v>
      </c>
      <c r="K283" s="132" t="s">
        <v>136</v>
      </c>
      <c r="L283" s="30"/>
      <c r="M283" s="137" t="s">
        <v>1</v>
      </c>
      <c r="N283" s="138" t="s">
        <v>44</v>
      </c>
      <c r="P283" s="139">
        <f t="shared" si="21"/>
        <v>0</v>
      </c>
      <c r="Q283" s="139">
        <v>2.949E-05</v>
      </c>
      <c r="R283" s="139">
        <f t="shared" si="22"/>
        <v>0.00011796</v>
      </c>
      <c r="S283" s="139">
        <v>0</v>
      </c>
      <c r="T283" s="140">
        <f t="shared" si="23"/>
        <v>0</v>
      </c>
      <c r="AR283" s="141" t="s">
        <v>137</v>
      </c>
      <c r="AT283" s="141" t="s">
        <v>132</v>
      </c>
      <c r="AU283" s="141" t="s">
        <v>89</v>
      </c>
      <c r="AY283" s="15" t="s">
        <v>130</v>
      </c>
      <c r="BE283" s="142">
        <f t="shared" si="24"/>
        <v>0</v>
      </c>
      <c r="BF283" s="142">
        <f t="shared" si="25"/>
        <v>0</v>
      </c>
      <c r="BG283" s="142">
        <f t="shared" si="26"/>
        <v>0</v>
      </c>
      <c r="BH283" s="142">
        <f t="shared" si="27"/>
        <v>0</v>
      </c>
      <c r="BI283" s="142">
        <f t="shared" si="28"/>
        <v>0</v>
      </c>
      <c r="BJ283" s="15" t="s">
        <v>87</v>
      </c>
      <c r="BK283" s="142">
        <f t="shared" si="29"/>
        <v>0</v>
      </c>
      <c r="BL283" s="15" t="s">
        <v>137</v>
      </c>
      <c r="BM283" s="141" t="s">
        <v>540</v>
      </c>
    </row>
    <row r="284" spans="2:65" s="1" customFormat="1" ht="16.5" customHeight="1">
      <c r="B284" s="30"/>
      <c r="C284" s="154" t="s">
        <v>541</v>
      </c>
      <c r="D284" s="154" t="s">
        <v>249</v>
      </c>
      <c r="E284" s="155" t="s">
        <v>542</v>
      </c>
      <c r="F284" s="156" t="s">
        <v>543</v>
      </c>
      <c r="G284" s="157" t="s">
        <v>385</v>
      </c>
      <c r="H284" s="158">
        <v>4</v>
      </c>
      <c r="I284" s="159"/>
      <c r="J284" s="160">
        <f t="shared" si="20"/>
        <v>0</v>
      </c>
      <c r="K284" s="156" t="s">
        <v>136</v>
      </c>
      <c r="L284" s="161"/>
      <c r="M284" s="162" t="s">
        <v>1</v>
      </c>
      <c r="N284" s="163" t="s">
        <v>44</v>
      </c>
      <c r="P284" s="139">
        <f t="shared" si="21"/>
        <v>0</v>
      </c>
      <c r="Q284" s="139">
        <v>0.0018</v>
      </c>
      <c r="R284" s="139">
        <f t="shared" si="22"/>
        <v>0.0072</v>
      </c>
      <c r="S284" s="139">
        <v>0</v>
      </c>
      <c r="T284" s="140">
        <f t="shared" si="23"/>
        <v>0</v>
      </c>
      <c r="AR284" s="141" t="s">
        <v>167</v>
      </c>
      <c r="AT284" s="141" t="s">
        <v>249</v>
      </c>
      <c r="AU284" s="141" t="s">
        <v>89</v>
      </c>
      <c r="AY284" s="15" t="s">
        <v>130</v>
      </c>
      <c r="BE284" s="142">
        <f t="shared" si="24"/>
        <v>0</v>
      </c>
      <c r="BF284" s="142">
        <f t="shared" si="25"/>
        <v>0</v>
      </c>
      <c r="BG284" s="142">
        <f t="shared" si="26"/>
        <v>0</v>
      </c>
      <c r="BH284" s="142">
        <f t="shared" si="27"/>
        <v>0</v>
      </c>
      <c r="BI284" s="142">
        <f t="shared" si="28"/>
        <v>0</v>
      </c>
      <c r="BJ284" s="15" t="s">
        <v>87</v>
      </c>
      <c r="BK284" s="142">
        <f t="shared" si="29"/>
        <v>0</v>
      </c>
      <c r="BL284" s="15" t="s">
        <v>137</v>
      </c>
      <c r="BM284" s="141" t="s">
        <v>544</v>
      </c>
    </row>
    <row r="285" spans="2:65" s="1" customFormat="1" ht="55.5" customHeight="1">
      <c r="B285" s="30"/>
      <c r="C285" s="130" t="s">
        <v>545</v>
      </c>
      <c r="D285" s="130" t="s">
        <v>132</v>
      </c>
      <c r="E285" s="131" t="s">
        <v>546</v>
      </c>
      <c r="F285" s="132" t="s">
        <v>547</v>
      </c>
      <c r="G285" s="133" t="s">
        <v>385</v>
      </c>
      <c r="H285" s="134">
        <v>9</v>
      </c>
      <c r="I285" s="135"/>
      <c r="J285" s="136">
        <f t="shared" si="20"/>
        <v>0</v>
      </c>
      <c r="K285" s="132" t="s">
        <v>136</v>
      </c>
      <c r="L285" s="30"/>
      <c r="M285" s="137" t="s">
        <v>1</v>
      </c>
      <c r="N285" s="138" t="s">
        <v>44</v>
      </c>
      <c r="P285" s="139">
        <f t="shared" si="21"/>
        <v>0</v>
      </c>
      <c r="Q285" s="139">
        <v>0</v>
      </c>
      <c r="R285" s="139">
        <f t="shared" si="22"/>
        <v>0</v>
      </c>
      <c r="S285" s="139">
        <v>0.082</v>
      </c>
      <c r="T285" s="140">
        <f t="shared" si="23"/>
        <v>0.738</v>
      </c>
      <c r="AR285" s="141" t="s">
        <v>137</v>
      </c>
      <c r="AT285" s="141" t="s">
        <v>132</v>
      </c>
      <c r="AU285" s="141" t="s">
        <v>89</v>
      </c>
      <c r="AY285" s="15" t="s">
        <v>130</v>
      </c>
      <c r="BE285" s="142">
        <f t="shared" si="24"/>
        <v>0</v>
      </c>
      <c r="BF285" s="142">
        <f t="shared" si="25"/>
        <v>0</v>
      </c>
      <c r="BG285" s="142">
        <f t="shared" si="26"/>
        <v>0</v>
      </c>
      <c r="BH285" s="142">
        <f t="shared" si="27"/>
        <v>0</v>
      </c>
      <c r="BI285" s="142">
        <f t="shared" si="28"/>
        <v>0</v>
      </c>
      <c r="BJ285" s="15" t="s">
        <v>87</v>
      </c>
      <c r="BK285" s="142">
        <f t="shared" si="29"/>
        <v>0</v>
      </c>
      <c r="BL285" s="15" t="s">
        <v>137</v>
      </c>
      <c r="BM285" s="141" t="s">
        <v>548</v>
      </c>
    </row>
    <row r="286" spans="2:65" s="1" customFormat="1" ht="55.5" customHeight="1">
      <c r="B286" s="30"/>
      <c r="C286" s="130" t="s">
        <v>549</v>
      </c>
      <c r="D286" s="130" t="s">
        <v>132</v>
      </c>
      <c r="E286" s="131" t="s">
        <v>550</v>
      </c>
      <c r="F286" s="132" t="s">
        <v>551</v>
      </c>
      <c r="G286" s="133" t="s">
        <v>385</v>
      </c>
      <c r="H286" s="134">
        <v>12</v>
      </c>
      <c r="I286" s="135"/>
      <c r="J286" s="136">
        <f t="shared" si="20"/>
        <v>0</v>
      </c>
      <c r="K286" s="132" t="s">
        <v>136</v>
      </c>
      <c r="L286" s="30"/>
      <c r="M286" s="137" t="s">
        <v>1</v>
      </c>
      <c r="N286" s="138" t="s">
        <v>44</v>
      </c>
      <c r="P286" s="139">
        <f t="shared" si="21"/>
        <v>0</v>
      </c>
      <c r="Q286" s="139">
        <v>0</v>
      </c>
      <c r="R286" s="139">
        <f t="shared" si="22"/>
        <v>0</v>
      </c>
      <c r="S286" s="139">
        <v>0.004</v>
      </c>
      <c r="T286" s="140">
        <f t="shared" si="23"/>
        <v>0.048</v>
      </c>
      <c r="AR286" s="141" t="s">
        <v>137</v>
      </c>
      <c r="AT286" s="141" t="s">
        <v>132</v>
      </c>
      <c r="AU286" s="141" t="s">
        <v>89</v>
      </c>
      <c r="AY286" s="15" t="s">
        <v>130</v>
      </c>
      <c r="BE286" s="142">
        <f t="shared" si="24"/>
        <v>0</v>
      </c>
      <c r="BF286" s="142">
        <f t="shared" si="25"/>
        <v>0</v>
      </c>
      <c r="BG286" s="142">
        <f t="shared" si="26"/>
        <v>0</v>
      </c>
      <c r="BH286" s="142">
        <f t="shared" si="27"/>
        <v>0</v>
      </c>
      <c r="BI286" s="142">
        <f t="shared" si="28"/>
        <v>0</v>
      </c>
      <c r="BJ286" s="15" t="s">
        <v>87</v>
      </c>
      <c r="BK286" s="142">
        <f t="shared" si="29"/>
        <v>0</v>
      </c>
      <c r="BL286" s="15" t="s">
        <v>137</v>
      </c>
      <c r="BM286" s="141" t="s">
        <v>552</v>
      </c>
    </row>
    <row r="287" spans="2:65" s="1" customFormat="1" ht="33" customHeight="1">
      <c r="B287" s="30"/>
      <c r="C287" s="130" t="s">
        <v>553</v>
      </c>
      <c r="D287" s="130" t="s">
        <v>132</v>
      </c>
      <c r="E287" s="131" t="s">
        <v>554</v>
      </c>
      <c r="F287" s="132" t="s">
        <v>555</v>
      </c>
      <c r="G287" s="133" t="s">
        <v>170</v>
      </c>
      <c r="H287" s="134">
        <v>31</v>
      </c>
      <c r="I287" s="135"/>
      <c r="J287" s="136">
        <f t="shared" si="20"/>
        <v>0</v>
      </c>
      <c r="K287" s="132" t="s">
        <v>136</v>
      </c>
      <c r="L287" s="30"/>
      <c r="M287" s="137" t="s">
        <v>1</v>
      </c>
      <c r="N287" s="138" t="s">
        <v>44</v>
      </c>
      <c r="P287" s="139">
        <f t="shared" si="21"/>
        <v>0</v>
      </c>
      <c r="Q287" s="139">
        <v>0.0001</v>
      </c>
      <c r="R287" s="139">
        <f t="shared" si="22"/>
        <v>0.0031000000000000003</v>
      </c>
      <c r="S287" s="139">
        <v>0</v>
      </c>
      <c r="T287" s="140">
        <f t="shared" si="23"/>
        <v>0</v>
      </c>
      <c r="AR287" s="141" t="s">
        <v>137</v>
      </c>
      <c r="AT287" s="141" t="s">
        <v>132</v>
      </c>
      <c r="AU287" s="141" t="s">
        <v>89</v>
      </c>
      <c r="AY287" s="15" t="s">
        <v>130</v>
      </c>
      <c r="BE287" s="142">
        <f t="shared" si="24"/>
        <v>0</v>
      </c>
      <c r="BF287" s="142">
        <f t="shared" si="25"/>
        <v>0</v>
      </c>
      <c r="BG287" s="142">
        <f t="shared" si="26"/>
        <v>0</v>
      </c>
      <c r="BH287" s="142">
        <f t="shared" si="27"/>
        <v>0</v>
      </c>
      <c r="BI287" s="142">
        <f t="shared" si="28"/>
        <v>0</v>
      </c>
      <c r="BJ287" s="15" t="s">
        <v>87</v>
      </c>
      <c r="BK287" s="142">
        <f t="shared" si="29"/>
        <v>0</v>
      </c>
      <c r="BL287" s="15" t="s">
        <v>137</v>
      </c>
      <c r="BM287" s="141" t="s">
        <v>556</v>
      </c>
    </row>
    <row r="288" spans="2:65" s="1" customFormat="1" ht="33" customHeight="1">
      <c r="B288" s="30"/>
      <c r="C288" s="130" t="s">
        <v>557</v>
      </c>
      <c r="D288" s="130" t="s">
        <v>132</v>
      </c>
      <c r="E288" s="131" t="s">
        <v>558</v>
      </c>
      <c r="F288" s="132" t="s">
        <v>559</v>
      </c>
      <c r="G288" s="133" t="s">
        <v>170</v>
      </c>
      <c r="H288" s="134">
        <v>31</v>
      </c>
      <c r="I288" s="135"/>
      <c r="J288" s="136">
        <f t="shared" si="20"/>
        <v>0</v>
      </c>
      <c r="K288" s="132" t="s">
        <v>136</v>
      </c>
      <c r="L288" s="30"/>
      <c r="M288" s="137" t="s">
        <v>1</v>
      </c>
      <c r="N288" s="138" t="s">
        <v>44</v>
      </c>
      <c r="P288" s="139">
        <f t="shared" si="21"/>
        <v>0</v>
      </c>
      <c r="Q288" s="139">
        <v>0.000134</v>
      </c>
      <c r="R288" s="139">
        <f t="shared" si="22"/>
        <v>0.004154</v>
      </c>
      <c r="S288" s="139">
        <v>0</v>
      </c>
      <c r="T288" s="140">
        <f t="shared" si="23"/>
        <v>0</v>
      </c>
      <c r="AR288" s="141" t="s">
        <v>137</v>
      </c>
      <c r="AT288" s="141" t="s">
        <v>132</v>
      </c>
      <c r="AU288" s="141" t="s">
        <v>89</v>
      </c>
      <c r="AY288" s="15" t="s">
        <v>130</v>
      </c>
      <c r="BE288" s="142">
        <f t="shared" si="24"/>
        <v>0</v>
      </c>
      <c r="BF288" s="142">
        <f t="shared" si="25"/>
        <v>0</v>
      </c>
      <c r="BG288" s="142">
        <f t="shared" si="26"/>
        <v>0</v>
      </c>
      <c r="BH288" s="142">
        <f t="shared" si="27"/>
        <v>0</v>
      </c>
      <c r="BI288" s="142">
        <f t="shared" si="28"/>
        <v>0</v>
      </c>
      <c r="BJ288" s="15" t="s">
        <v>87</v>
      </c>
      <c r="BK288" s="142">
        <f t="shared" si="29"/>
        <v>0</v>
      </c>
      <c r="BL288" s="15" t="s">
        <v>137</v>
      </c>
      <c r="BM288" s="141" t="s">
        <v>560</v>
      </c>
    </row>
    <row r="289" spans="2:65" s="1" customFormat="1" ht="33" customHeight="1">
      <c r="B289" s="30"/>
      <c r="C289" s="130" t="s">
        <v>561</v>
      </c>
      <c r="D289" s="130" t="s">
        <v>132</v>
      </c>
      <c r="E289" s="131" t="s">
        <v>562</v>
      </c>
      <c r="F289" s="132" t="s">
        <v>563</v>
      </c>
      <c r="G289" s="133" t="s">
        <v>170</v>
      </c>
      <c r="H289" s="134">
        <v>235</v>
      </c>
      <c r="I289" s="135"/>
      <c r="J289" s="136">
        <f t="shared" si="20"/>
        <v>0</v>
      </c>
      <c r="K289" s="132" t="s">
        <v>136</v>
      </c>
      <c r="L289" s="30"/>
      <c r="M289" s="137" t="s">
        <v>1</v>
      </c>
      <c r="N289" s="138" t="s">
        <v>44</v>
      </c>
      <c r="P289" s="139">
        <f t="shared" si="21"/>
        <v>0</v>
      </c>
      <c r="Q289" s="139">
        <v>5E-05</v>
      </c>
      <c r="R289" s="139">
        <f t="shared" si="22"/>
        <v>0.01175</v>
      </c>
      <c r="S289" s="139">
        <v>0</v>
      </c>
      <c r="T289" s="140">
        <f t="shared" si="23"/>
        <v>0</v>
      </c>
      <c r="AR289" s="141" t="s">
        <v>137</v>
      </c>
      <c r="AT289" s="141" t="s">
        <v>132</v>
      </c>
      <c r="AU289" s="141" t="s">
        <v>89</v>
      </c>
      <c r="AY289" s="15" t="s">
        <v>130</v>
      </c>
      <c r="BE289" s="142">
        <f t="shared" si="24"/>
        <v>0</v>
      </c>
      <c r="BF289" s="142">
        <f t="shared" si="25"/>
        <v>0</v>
      </c>
      <c r="BG289" s="142">
        <f t="shared" si="26"/>
        <v>0</v>
      </c>
      <c r="BH289" s="142">
        <f t="shared" si="27"/>
        <v>0</v>
      </c>
      <c r="BI289" s="142">
        <f t="shared" si="28"/>
        <v>0</v>
      </c>
      <c r="BJ289" s="15" t="s">
        <v>87</v>
      </c>
      <c r="BK289" s="142">
        <f t="shared" si="29"/>
        <v>0</v>
      </c>
      <c r="BL289" s="15" t="s">
        <v>137</v>
      </c>
      <c r="BM289" s="141" t="s">
        <v>564</v>
      </c>
    </row>
    <row r="290" spans="2:65" s="1" customFormat="1" ht="33" customHeight="1">
      <c r="B290" s="30"/>
      <c r="C290" s="130" t="s">
        <v>565</v>
      </c>
      <c r="D290" s="130" t="s">
        <v>132</v>
      </c>
      <c r="E290" s="131" t="s">
        <v>566</v>
      </c>
      <c r="F290" s="132" t="s">
        <v>567</v>
      </c>
      <c r="G290" s="133" t="s">
        <v>170</v>
      </c>
      <c r="H290" s="134">
        <v>235</v>
      </c>
      <c r="I290" s="135"/>
      <c r="J290" s="136">
        <f t="shared" si="20"/>
        <v>0</v>
      </c>
      <c r="K290" s="132" t="s">
        <v>136</v>
      </c>
      <c r="L290" s="30"/>
      <c r="M290" s="137" t="s">
        <v>1</v>
      </c>
      <c r="N290" s="138" t="s">
        <v>44</v>
      </c>
      <c r="P290" s="139">
        <f t="shared" si="21"/>
        <v>0</v>
      </c>
      <c r="Q290" s="139">
        <v>6.72E-05</v>
      </c>
      <c r="R290" s="139">
        <f t="shared" si="22"/>
        <v>0.015791999999999997</v>
      </c>
      <c r="S290" s="139">
        <v>0</v>
      </c>
      <c r="T290" s="140">
        <f t="shared" si="23"/>
        <v>0</v>
      </c>
      <c r="AR290" s="141" t="s">
        <v>137</v>
      </c>
      <c r="AT290" s="141" t="s">
        <v>132</v>
      </c>
      <c r="AU290" s="141" t="s">
        <v>89</v>
      </c>
      <c r="AY290" s="15" t="s">
        <v>130</v>
      </c>
      <c r="BE290" s="142">
        <f t="shared" si="24"/>
        <v>0</v>
      </c>
      <c r="BF290" s="142">
        <f t="shared" si="25"/>
        <v>0</v>
      </c>
      <c r="BG290" s="142">
        <f t="shared" si="26"/>
        <v>0</v>
      </c>
      <c r="BH290" s="142">
        <f t="shared" si="27"/>
        <v>0</v>
      </c>
      <c r="BI290" s="142">
        <f t="shared" si="28"/>
        <v>0</v>
      </c>
      <c r="BJ290" s="15" t="s">
        <v>87</v>
      </c>
      <c r="BK290" s="142">
        <f t="shared" si="29"/>
        <v>0</v>
      </c>
      <c r="BL290" s="15" t="s">
        <v>137</v>
      </c>
      <c r="BM290" s="141" t="s">
        <v>568</v>
      </c>
    </row>
    <row r="291" spans="2:65" s="1" customFormat="1" ht="24.2" customHeight="1">
      <c r="B291" s="30"/>
      <c r="C291" s="130" t="s">
        <v>569</v>
      </c>
      <c r="D291" s="130" t="s">
        <v>132</v>
      </c>
      <c r="E291" s="131" t="s">
        <v>570</v>
      </c>
      <c r="F291" s="132" t="s">
        <v>571</v>
      </c>
      <c r="G291" s="133" t="s">
        <v>170</v>
      </c>
      <c r="H291" s="134">
        <v>645</v>
      </c>
      <c r="I291" s="135"/>
      <c r="J291" s="136">
        <f t="shared" si="20"/>
        <v>0</v>
      </c>
      <c r="K291" s="132" t="s">
        <v>136</v>
      </c>
      <c r="L291" s="30"/>
      <c r="M291" s="137" t="s">
        <v>1</v>
      </c>
      <c r="N291" s="138" t="s">
        <v>44</v>
      </c>
      <c r="P291" s="139">
        <f t="shared" si="21"/>
        <v>0</v>
      </c>
      <c r="Q291" s="139">
        <v>0.0001</v>
      </c>
      <c r="R291" s="139">
        <f t="shared" si="22"/>
        <v>0.0645</v>
      </c>
      <c r="S291" s="139">
        <v>0</v>
      </c>
      <c r="T291" s="140">
        <f t="shared" si="23"/>
        <v>0</v>
      </c>
      <c r="AR291" s="141" t="s">
        <v>137</v>
      </c>
      <c r="AT291" s="141" t="s">
        <v>132</v>
      </c>
      <c r="AU291" s="141" t="s">
        <v>89</v>
      </c>
      <c r="AY291" s="15" t="s">
        <v>130</v>
      </c>
      <c r="BE291" s="142">
        <f t="shared" si="24"/>
        <v>0</v>
      </c>
      <c r="BF291" s="142">
        <f t="shared" si="25"/>
        <v>0</v>
      </c>
      <c r="BG291" s="142">
        <f t="shared" si="26"/>
        <v>0</v>
      </c>
      <c r="BH291" s="142">
        <f t="shared" si="27"/>
        <v>0</v>
      </c>
      <c r="BI291" s="142">
        <f t="shared" si="28"/>
        <v>0</v>
      </c>
      <c r="BJ291" s="15" t="s">
        <v>87</v>
      </c>
      <c r="BK291" s="142">
        <f t="shared" si="29"/>
        <v>0</v>
      </c>
      <c r="BL291" s="15" t="s">
        <v>137</v>
      </c>
      <c r="BM291" s="141" t="s">
        <v>572</v>
      </c>
    </row>
    <row r="292" spans="2:65" s="1" customFormat="1" ht="24.2" customHeight="1">
      <c r="B292" s="30"/>
      <c r="C292" s="130" t="s">
        <v>573</v>
      </c>
      <c r="D292" s="130" t="s">
        <v>132</v>
      </c>
      <c r="E292" s="131" t="s">
        <v>574</v>
      </c>
      <c r="F292" s="132" t="s">
        <v>575</v>
      </c>
      <c r="G292" s="133" t="s">
        <v>170</v>
      </c>
      <c r="H292" s="134">
        <v>645</v>
      </c>
      <c r="I292" s="135"/>
      <c r="J292" s="136">
        <f t="shared" si="20"/>
        <v>0</v>
      </c>
      <c r="K292" s="132" t="s">
        <v>136</v>
      </c>
      <c r="L292" s="30"/>
      <c r="M292" s="137" t="s">
        <v>1</v>
      </c>
      <c r="N292" s="138" t="s">
        <v>44</v>
      </c>
      <c r="P292" s="139">
        <f t="shared" si="21"/>
        <v>0</v>
      </c>
      <c r="Q292" s="139">
        <v>0.0002</v>
      </c>
      <c r="R292" s="139">
        <f t="shared" si="22"/>
        <v>0.129</v>
      </c>
      <c r="S292" s="139">
        <v>0</v>
      </c>
      <c r="T292" s="140">
        <f t="shared" si="23"/>
        <v>0</v>
      </c>
      <c r="AR292" s="141" t="s">
        <v>137</v>
      </c>
      <c r="AT292" s="141" t="s">
        <v>132</v>
      </c>
      <c r="AU292" s="141" t="s">
        <v>89</v>
      </c>
      <c r="AY292" s="15" t="s">
        <v>130</v>
      </c>
      <c r="BE292" s="142">
        <f t="shared" si="24"/>
        <v>0</v>
      </c>
      <c r="BF292" s="142">
        <f t="shared" si="25"/>
        <v>0</v>
      </c>
      <c r="BG292" s="142">
        <f t="shared" si="26"/>
        <v>0</v>
      </c>
      <c r="BH292" s="142">
        <f t="shared" si="27"/>
        <v>0</v>
      </c>
      <c r="BI292" s="142">
        <f t="shared" si="28"/>
        <v>0</v>
      </c>
      <c r="BJ292" s="15" t="s">
        <v>87</v>
      </c>
      <c r="BK292" s="142">
        <f t="shared" si="29"/>
        <v>0</v>
      </c>
      <c r="BL292" s="15" t="s">
        <v>137</v>
      </c>
      <c r="BM292" s="141" t="s">
        <v>576</v>
      </c>
    </row>
    <row r="293" spans="2:65" s="1" customFormat="1" ht="33" customHeight="1">
      <c r="B293" s="30"/>
      <c r="C293" s="130" t="s">
        <v>577</v>
      </c>
      <c r="D293" s="130" t="s">
        <v>132</v>
      </c>
      <c r="E293" s="131" t="s">
        <v>578</v>
      </c>
      <c r="F293" s="132" t="s">
        <v>579</v>
      </c>
      <c r="G293" s="133" t="s">
        <v>135</v>
      </c>
      <c r="H293" s="134">
        <v>140</v>
      </c>
      <c r="I293" s="135"/>
      <c r="J293" s="136">
        <f t="shared" si="20"/>
        <v>0</v>
      </c>
      <c r="K293" s="132" t="s">
        <v>136</v>
      </c>
      <c r="L293" s="30"/>
      <c r="M293" s="137" t="s">
        <v>1</v>
      </c>
      <c r="N293" s="138" t="s">
        <v>44</v>
      </c>
      <c r="P293" s="139">
        <f t="shared" si="21"/>
        <v>0</v>
      </c>
      <c r="Q293" s="139">
        <v>0.0012</v>
      </c>
      <c r="R293" s="139">
        <f t="shared" si="22"/>
        <v>0.16799999999999998</v>
      </c>
      <c r="S293" s="139">
        <v>0</v>
      </c>
      <c r="T293" s="140">
        <f t="shared" si="23"/>
        <v>0</v>
      </c>
      <c r="AR293" s="141" t="s">
        <v>137</v>
      </c>
      <c r="AT293" s="141" t="s">
        <v>132</v>
      </c>
      <c r="AU293" s="141" t="s">
        <v>89</v>
      </c>
      <c r="AY293" s="15" t="s">
        <v>130</v>
      </c>
      <c r="BE293" s="142">
        <f t="shared" si="24"/>
        <v>0</v>
      </c>
      <c r="BF293" s="142">
        <f t="shared" si="25"/>
        <v>0</v>
      </c>
      <c r="BG293" s="142">
        <f t="shared" si="26"/>
        <v>0</v>
      </c>
      <c r="BH293" s="142">
        <f t="shared" si="27"/>
        <v>0</v>
      </c>
      <c r="BI293" s="142">
        <f t="shared" si="28"/>
        <v>0</v>
      </c>
      <c r="BJ293" s="15" t="s">
        <v>87</v>
      </c>
      <c r="BK293" s="142">
        <f t="shared" si="29"/>
        <v>0</v>
      </c>
      <c r="BL293" s="15" t="s">
        <v>137</v>
      </c>
      <c r="BM293" s="141" t="s">
        <v>580</v>
      </c>
    </row>
    <row r="294" spans="2:65" s="1" customFormat="1" ht="37.9" customHeight="1">
      <c r="B294" s="30"/>
      <c r="C294" s="130" t="s">
        <v>581</v>
      </c>
      <c r="D294" s="130" t="s">
        <v>132</v>
      </c>
      <c r="E294" s="131" t="s">
        <v>582</v>
      </c>
      <c r="F294" s="132" t="s">
        <v>583</v>
      </c>
      <c r="G294" s="133" t="s">
        <v>135</v>
      </c>
      <c r="H294" s="134">
        <v>140</v>
      </c>
      <c r="I294" s="135"/>
      <c r="J294" s="136">
        <f t="shared" si="20"/>
        <v>0</v>
      </c>
      <c r="K294" s="132" t="s">
        <v>136</v>
      </c>
      <c r="L294" s="30"/>
      <c r="M294" s="137" t="s">
        <v>1</v>
      </c>
      <c r="N294" s="138" t="s">
        <v>44</v>
      </c>
      <c r="P294" s="139">
        <f t="shared" si="21"/>
        <v>0</v>
      </c>
      <c r="Q294" s="139">
        <v>0.0016</v>
      </c>
      <c r="R294" s="139">
        <f t="shared" si="22"/>
        <v>0.224</v>
      </c>
      <c r="S294" s="139">
        <v>0</v>
      </c>
      <c r="T294" s="140">
        <f t="shared" si="23"/>
        <v>0</v>
      </c>
      <c r="AR294" s="141" t="s">
        <v>137</v>
      </c>
      <c r="AT294" s="141" t="s">
        <v>132</v>
      </c>
      <c r="AU294" s="141" t="s">
        <v>89</v>
      </c>
      <c r="AY294" s="15" t="s">
        <v>130</v>
      </c>
      <c r="BE294" s="142">
        <f t="shared" si="24"/>
        <v>0</v>
      </c>
      <c r="BF294" s="142">
        <f t="shared" si="25"/>
        <v>0</v>
      </c>
      <c r="BG294" s="142">
        <f t="shared" si="26"/>
        <v>0</v>
      </c>
      <c r="BH294" s="142">
        <f t="shared" si="27"/>
        <v>0</v>
      </c>
      <c r="BI294" s="142">
        <f t="shared" si="28"/>
        <v>0</v>
      </c>
      <c r="BJ294" s="15" t="s">
        <v>87</v>
      </c>
      <c r="BK294" s="142">
        <f t="shared" si="29"/>
        <v>0</v>
      </c>
      <c r="BL294" s="15" t="s">
        <v>137</v>
      </c>
      <c r="BM294" s="141" t="s">
        <v>584</v>
      </c>
    </row>
    <row r="295" spans="2:65" s="1" customFormat="1" ht="37.9" customHeight="1">
      <c r="B295" s="30"/>
      <c r="C295" s="130" t="s">
        <v>585</v>
      </c>
      <c r="D295" s="130" t="s">
        <v>132</v>
      </c>
      <c r="E295" s="131" t="s">
        <v>586</v>
      </c>
      <c r="F295" s="132" t="s">
        <v>587</v>
      </c>
      <c r="G295" s="133" t="s">
        <v>170</v>
      </c>
      <c r="H295" s="134">
        <v>911</v>
      </c>
      <c r="I295" s="135"/>
      <c r="J295" s="136">
        <f t="shared" si="20"/>
        <v>0</v>
      </c>
      <c r="K295" s="132" t="s">
        <v>136</v>
      </c>
      <c r="L295" s="30"/>
      <c r="M295" s="137" t="s">
        <v>1</v>
      </c>
      <c r="N295" s="138" t="s">
        <v>44</v>
      </c>
      <c r="P295" s="139">
        <f t="shared" si="21"/>
        <v>0</v>
      </c>
      <c r="Q295" s="139">
        <v>4.88E-06</v>
      </c>
      <c r="R295" s="139">
        <f t="shared" si="22"/>
        <v>0.00444568</v>
      </c>
      <c r="S295" s="139">
        <v>0</v>
      </c>
      <c r="T295" s="140">
        <f t="shared" si="23"/>
        <v>0</v>
      </c>
      <c r="AR295" s="141" t="s">
        <v>137</v>
      </c>
      <c r="AT295" s="141" t="s">
        <v>132</v>
      </c>
      <c r="AU295" s="141" t="s">
        <v>89</v>
      </c>
      <c r="AY295" s="15" t="s">
        <v>130</v>
      </c>
      <c r="BE295" s="142">
        <f t="shared" si="24"/>
        <v>0</v>
      </c>
      <c r="BF295" s="142">
        <f t="shared" si="25"/>
        <v>0</v>
      </c>
      <c r="BG295" s="142">
        <f t="shared" si="26"/>
        <v>0</v>
      </c>
      <c r="BH295" s="142">
        <f t="shared" si="27"/>
        <v>0</v>
      </c>
      <c r="BI295" s="142">
        <f t="shared" si="28"/>
        <v>0</v>
      </c>
      <c r="BJ295" s="15" t="s">
        <v>87</v>
      </c>
      <c r="BK295" s="142">
        <f t="shared" si="29"/>
        <v>0</v>
      </c>
      <c r="BL295" s="15" t="s">
        <v>137</v>
      </c>
      <c r="BM295" s="141" t="s">
        <v>588</v>
      </c>
    </row>
    <row r="296" spans="2:51" s="12" customFormat="1" ht="12">
      <c r="B296" s="147"/>
      <c r="D296" s="143" t="s">
        <v>161</v>
      </c>
      <c r="E296" s="148" t="s">
        <v>1</v>
      </c>
      <c r="F296" s="149" t="s">
        <v>589</v>
      </c>
      <c r="H296" s="150">
        <v>911</v>
      </c>
      <c r="I296" s="151"/>
      <c r="L296" s="147"/>
      <c r="M296" s="152"/>
      <c r="T296" s="153"/>
      <c r="AT296" s="148" t="s">
        <v>161</v>
      </c>
      <c r="AU296" s="148" t="s">
        <v>89</v>
      </c>
      <c r="AV296" s="12" t="s">
        <v>89</v>
      </c>
      <c r="AW296" s="12" t="s">
        <v>36</v>
      </c>
      <c r="AX296" s="12" t="s">
        <v>87</v>
      </c>
      <c r="AY296" s="148" t="s">
        <v>130</v>
      </c>
    </row>
    <row r="297" spans="2:65" s="1" customFormat="1" ht="37.9" customHeight="1">
      <c r="B297" s="30"/>
      <c r="C297" s="130" t="s">
        <v>590</v>
      </c>
      <c r="D297" s="130" t="s">
        <v>132</v>
      </c>
      <c r="E297" s="131" t="s">
        <v>591</v>
      </c>
      <c r="F297" s="132" t="s">
        <v>592</v>
      </c>
      <c r="G297" s="133" t="s">
        <v>135</v>
      </c>
      <c r="H297" s="134">
        <v>140</v>
      </c>
      <c r="I297" s="135"/>
      <c r="J297" s="136">
        <f>ROUND(I297*H297,2)</f>
        <v>0</v>
      </c>
      <c r="K297" s="132" t="s">
        <v>136</v>
      </c>
      <c r="L297" s="30"/>
      <c r="M297" s="137" t="s">
        <v>1</v>
      </c>
      <c r="N297" s="138" t="s">
        <v>44</v>
      </c>
      <c r="P297" s="139">
        <f>O297*H297</f>
        <v>0</v>
      </c>
      <c r="Q297" s="139">
        <v>1.22E-05</v>
      </c>
      <c r="R297" s="139">
        <f>Q297*H297</f>
        <v>0.001708</v>
      </c>
      <c r="S297" s="139">
        <v>0</v>
      </c>
      <c r="T297" s="140">
        <f>S297*H297</f>
        <v>0</v>
      </c>
      <c r="AR297" s="141" t="s">
        <v>137</v>
      </c>
      <c r="AT297" s="141" t="s">
        <v>132</v>
      </c>
      <c r="AU297" s="141" t="s">
        <v>89</v>
      </c>
      <c r="AY297" s="15" t="s">
        <v>130</v>
      </c>
      <c r="BE297" s="142">
        <f>IF(N297="základní",J297,0)</f>
        <v>0</v>
      </c>
      <c r="BF297" s="142">
        <f>IF(N297="snížená",J297,0)</f>
        <v>0</v>
      </c>
      <c r="BG297" s="142">
        <f>IF(N297="zákl. přenesená",J297,0)</f>
        <v>0</v>
      </c>
      <c r="BH297" s="142">
        <f>IF(N297="sníž. přenesená",J297,0)</f>
        <v>0</v>
      </c>
      <c r="BI297" s="142">
        <f>IF(N297="nulová",J297,0)</f>
        <v>0</v>
      </c>
      <c r="BJ297" s="15" t="s">
        <v>87</v>
      </c>
      <c r="BK297" s="142">
        <f>ROUND(I297*H297,2)</f>
        <v>0</v>
      </c>
      <c r="BL297" s="15" t="s">
        <v>137</v>
      </c>
      <c r="BM297" s="141" t="s">
        <v>593</v>
      </c>
    </row>
    <row r="298" spans="2:65" s="1" customFormat="1" ht="37.9" customHeight="1">
      <c r="B298" s="30"/>
      <c r="C298" s="130" t="s">
        <v>594</v>
      </c>
      <c r="D298" s="130" t="s">
        <v>132</v>
      </c>
      <c r="E298" s="131" t="s">
        <v>595</v>
      </c>
      <c r="F298" s="132" t="s">
        <v>596</v>
      </c>
      <c r="G298" s="133" t="s">
        <v>170</v>
      </c>
      <c r="H298" s="134">
        <v>27</v>
      </c>
      <c r="I298" s="135"/>
      <c r="J298" s="136">
        <f>ROUND(I298*H298,2)</f>
        <v>0</v>
      </c>
      <c r="K298" s="132" t="s">
        <v>136</v>
      </c>
      <c r="L298" s="30"/>
      <c r="M298" s="137" t="s">
        <v>1</v>
      </c>
      <c r="N298" s="138" t="s">
        <v>44</v>
      </c>
      <c r="P298" s="139">
        <f>O298*H298</f>
        <v>0</v>
      </c>
      <c r="Q298" s="139">
        <v>0.00354</v>
      </c>
      <c r="R298" s="139">
        <f>Q298*H298</f>
        <v>0.09558</v>
      </c>
      <c r="S298" s="139">
        <v>0</v>
      </c>
      <c r="T298" s="140">
        <f>S298*H298</f>
        <v>0</v>
      </c>
      <c r="AR298" s="141" t="s">
        <v>137</v>
      </c>
      <c r="AT298" s="141" t="s">
        <v>132</v>
      </c>
      <c r="AU298" s="141" t="s">
        <v>89</v>
      </c>
      <c r="AY298" s="15" t="s">
        <v>130</v>
      </c>
      <c r="BE298" s="142">
        <f>IF(N298="základní",J298,0)</f>
        <v>0</v>
      </c>
      <c r="BF298" s="142">
        <f>IF(N298="snížená",J298,0)</f>
        <v>0</v>
      </c>
      <c r="BG298" s="142">
        <f>IF(N298="zákl. přenesená",J298,0)</f>
        <v>0</v>
      </c>
      <c r="BH298" s="142">
        <f>IF(N298="sníž. přenesená",J298,0)</f>
        <v>0</v>
      </c>
      <c r="BI298" s="142">
        <f>IF(N298="nulová",J298,0)</f>
        <v>0</v>
      </c>
      <c r="BJ298" s="15" t="s">
        <v>87</v>
      </c>
      <c r="BK298" s="142">
        <f>ROUND(I298*H298,2)</f>
        <v>0</v>
      </c>
      <c r="BL298" s="15" t="s">
        <v>137</v>
      </c>
      <c r="BM298" s="141" t="s">
        <v>597</v>
      </c>
    </row>
    <row r="299" spans="2:65" s="1" customFormat="1" ht="16.5" customHeight="1">
      <c r="B299" s="30"/>
      <c r="C299" s="130" t="s">
        <v>598</v>
      </c>
      <c r="D299" s="130" t="s">
        <v>132</v>
      </c>
      <c r="E299" s="131" t="s">
        <v>599</v>
      </c>
      <c r="F299" s="132" t="s">
        <v>600</v>
      </c>
      <c r="G299" s="133" t="s">
        <v>385</v>
      </c>
      <c r="H299" s="134">
        <v>1</v>
      </c>
      <c r="I299" s="135"/>
      <c r="J299" s="136">
        <f>ROUND(I299*H299,2)</f>
        <v>0</v>
      </c>
      <c r="K299" s="132" t="s">
        <v>136</v>
      </c>
      <c r="L299" s="30"/>
      <c r="M299" s="137" t="s">
        <v>1</v>
      </c>
      <c r="N299" s="138" t="s">
        <v>44</v>
      </c>
      <c r="P299" s="139">
        <f>O299*H299</f>
        <v>0</v>
      </c>
      <c r="Q299" s="139">
        <v>0</v>
      </c>
      <c r="R299" s="139">
        <f>Q299*H299</f>
        <v>0</v>
      </c>
      <c r="S299" s="139">
        <v>0.482</v>
      </c>
      <c r="T299" s="140">
        <f>S299*H299</f>
        <v>0.482</v>
      </c>
      <c r="AR299" s="141" t="s">
        <v>137</v>
      </c>
      <c r="AT299" s="141" t="s">
        <v>132</v>
      </c>
      <c r="AU299" s="141" t="s">
        <v>89</v>
      </c>
      <c r="AY299" s="15" t="s">
        <v>130</v>
      </c>
      <c r="BE299" s="142">
        <f>IF(N299="základní",J299,0)</f>
        <v>0</v>
      </c>
      <c r="BF299" s="142">
        <f>IF(N299="snížená",J299,0)</f>
        <v>0</v>
      </c>
      <c r="BG299" s="142">
        <f>IF(N299="zákl. přenesená",J299,0)</f>
        <v>0</v>
      </c>
      <c r="BH299" s="142">
        <f>IF(N299="sníž. přenesená",J299,0)</f>
        <v>0</v>
      </c>
      <c r="BI299" s="142">
        <f>IF(N299="nulová",J299,0)</f>
        <v>0</v>
      </c>
      <c r="BJ299" s="15" t="s">
        <v>87</v>
      </c>
      <c r="BK299" s="142">
        <f>ROUND(I299*H299,2)</f>
        <v>0</v>
      </c>
      <c r="BL299" s="15" t="s">
        <v>137</v>
      </c>
      <c r="BM299" s="141" t="s">
        <v>601</v>
      </c>
    </row>
    <row r="300" spans="2:47" s="1" customFormat="1" ht="19.5">
      <c r="B300" s="30"/>
      <c r="D300" s="143" t="s">
        <v>146</v>
      </c>
      <c r="F300" s="144" t="s">
        <v>602</v>
      </c>
      <c r="I300" s="145"/>
      <c r="L300" s="30"/>
      <c r="M300" s="146"/>
      <c r="T300" s="54"/>
      <c r="AT300" s="15" t="s">
        <v>146</v>
      </c>
      <c r="AU300" s="15" t="s">
        <v>89</v>
      </c>
    </row>
    <row r="301" spans="2:65" s="1" customFormat="1" ht="21.75" customHeight="1">
      <c r="B301" s="30"/>
      <c r="C301" s="130" t="s">
        <v>603</v>
      </c>
      <c r="D301" s="130" t="s">
        <v>132</v>
      </c>
      <c r="E301" s="131" t="s">
        <v>604</v>
      </c>
      <c r="F301" s="132" t="s">
        <v>605</v>
      </c>
      <c r="G301" s="133" t="s">
        <v>385</v>
      </c>
      <c r="H301" s="134">
        <v>1</v>
      </c>
      <c r="I301" s="135"/>
      <c r="J301" s="136">
        <f>ROUND(I301*H301,2)</f>
        <v>0</v>
      </c>
      <c r="K301" s="132" t="s">
        <v>136</v>
      </c>
      <c r="L301" s="30"/>
      <c r="M301" s="137" t="s">
        <v>1</v>
      </c>
      <c r="N301" s="138" t="s">
        <v>44</v>
      </c>
      <c r="P301" s="139">
        <f>O301*H301</f>
        <v>0</v>
      </c>
      <c r="Q301" s="139">
        <v>0.35744</v>
      </c>
      <c r="R301" s="139">
        <f>Q301*H301</f>
        <v>0.35744</v>
      </c>
      <c r="S301" s="139">
        <v>0</v>
      </c>
      <c r="T301" s="140">
        <f>S301*H301</f>
        <v>0</v>
      </c>
      <c r="AR301" s="141" t="s">
        <v>137</v>
      </c>
      <c r="AT301" s="141" t="s">
        <v>132</v>
      </c>
      <c r="AU301" s="141" t="s">
        <v>89</v>
      </c>
      <c r="AY301" s="15" t="s">
        <v>130</v>
      </c>
      <c r="BE301" s="142">
        <f>IF(N301="základní",J301,0)</f>
        <v>0</v>
      </c>
      <c r="BF301" s="142">
        <f>IF(N301="snížená",J301,0)</f>
        <v>0</v>
      </c>
      <c r="BG301" s="142">
        <f>IF(N301="zákl. přenesená",J301,0)</f>
        <v>0</v>
      </c>
      <c r="BH301" s="142">
        <f>IF(N301="sníž. přenesená",J301,0)</f>
        <v>0</v>
      </c>
      <c r="BI301" s="142">
        <f>IF(N301="nulová",J301,0)</f>
        <v>0</v>
      </c>
      <c r="BJ301" s="15" t="s">
        <v>87</v>
      </c>
      <c r="BK301" s="142">
        <f>ROUND(I301*H301,2)</f>
        <v>0</v>
      </c>
      <c r="BL301" s="15" t="s">
        <v>137</v>
      </c>
      <c r="BM301" s="141" t="s">
        <v>606</v>
      </c>
    </row>
    <row r="302" spans="2:47" s="1" customFormat="1" ht="19.5">
      <c r="B302" s="30"/>
      <c r="D302" s="143" t="s">
        <v>146</v>
      </c>
      <c r="F302" s="144" t="s">
        <v>602</v>
      </c>
      <c r="I302" s="145"/>
      <c r="L302" s="30"/>
      <c r="M302" s="146"/>
      <c r="T302" s="54"/>
      <c r="AT302" s="15" t="s">
        <v>146</v>
      </c>
      <c r="AU302" s="15" t="s">
        <v>89</v>
      </c>
    </row>
    <row r="303" spans="2:65" s="1" customFormat="1" ht="16.5" customHeight="1">
      <c r="B303" s="30"/>
      <c r="C303" s="130" t="s">
        <v>607</v>
      </c>
      <c r="D303" s="130" t="s">
        <v>132</v>
      </c>
      <c r="E303" s="131" t="s">
        <v>608</v>
      </c>
      <c r="F303" s="132" t="s">
        <v>609</v>
      </c>
      <c r="G303" s="133" t="s">
        <v>135</v>
      </c>
      <c r="H303" s="134">
        <v>18</v>
      </c>
      <c r="I303" s="135"/>
      <c r="J303" s="136">
        <f>ROUND(I303*H303,2)</f>
        <v>0</v>
      </c>
      <c r="K303" s="132" t="s">
        <v>1</v>
      </c>
      <c r="L303" s="30"/>
      <c r="M303" s="137" t="s">
        <v>1</v>
      </c>
      <c r="N303" s="138" t="s">
        <v>44</v>
      </c>
      <c r="P303" s="139">
        <f>O303*H303</f>
        <v>0</v>
      </c>
      <c r="Q303" s="139">
        <v>0</v>
      </c>
      <c r="R303" s="139">
        <f>Q303*H303</f>
        <v>0</v>
      </c>
      <c r="S303" s="139">
        <v>0.276</v>
      </c>
      <c r="T303" s="140">
        <f>S303*H303</f>
        <v>4.968</v>
      </c>
      <c r="AR303" s="141" t="s">
        <v>137</v>
      </c>
      <c r="AT303" s="141" t="s">
        <v>132</v>
      </c>
      <c r="AU303" s="141" t="s">
        <v>89</v>
      </c>
      <c r="AY303" s="15" t="s">
        <v>130</v>
      </c>
      <c r="BE303" s="142">
        <f>IF(N303="základní",J303,0)</f>
        <v>0</v>
      </c>
      <c r="BF303" s="142">
        <f>IF(N303="snížená",J303,0)</f>
        <v>0</v>
      </c>
      <c r="BG303" s="142">
        <f>IF(N303="zákl. přenesená",J303,0)</f>
        <v>0</v>
      </c>
      <c r="BH303" s="142">
        <f>IF(N303="sníž. přenesená",J303,0)</f>
        <v>0</v>
      </c>
      <c r="BI303" s="142">
        <f>IF(N303="nulová",J303,0)</f>
        <v>0</v>
      </c>
      <c r="BJ303" s="15" t="s">
        <v>87</v>
      </c>
      <c r="BK303" s="142">
        <f>ROUND(I303*H303,2)</f>
        <v>0</v>
      </c>
      <c r="BL303" s="15" t="s">
        <v>137</v>
      </c>
      <c r="BM303" s="141" t="s">
        <v>610</v>
      </c>
    </row>
    <row r="304" spans="2:47" s="1" customFormat="1" ht="19.5">
      <c r="B304" s="30"/>
      <c r="D304" s="143" t="s">
        <v>146</v>
      </c>
      <c r="F304" s="144" t="s">
        <v>611</v>
      </c>
      <c r="I304" s="145"/>
      <c r="L304" s="30"/>
      <c r="M304" s="146"/>
      <c r="T304" s="54"/>
      <c r="AT304" s="15" t="s">
        <v>146</v>
      </c>
      <c r="AU304" s="15" t="s">
        <v>89</v>
      </c>
    </row>
    <row r="305" spans="2:65" s="1" customFormat="1" ht="16.5" customHeight="1">
      <c r="B305" s="30"/>
      <c r="C305" s="130" t="s">
        <v>612</v>
      </c>
      <c r="D305" s="130" t="s">
        <v>132</v>
      </c>
      <c r="E305" s="131" t="s">
        <v>613</v>
      </c>
      <c r="F305" s="132" t="s">
        <v>614</v>
      </c>
      <c r="G305" s="133" t="s">
        <v>135</v>
      </c>
      <c r="H305" s="134">
        <v>18</v>
      </c>
      <c r="I305" s="135"/>
      <c r="J305" s="136">
        <f>ROUND(I305*H305,2)</f>
        <v>0</v>
      </c>
      <c r="K305" s="132" t="s">
        <v>1</v>
      </c>
      <c r="L305" s="30"/>
      <c r="M305" s="137" t="s">
        <v>1</v>
      </c>
      <c r="N305" s="138" t="s">
        <v>44</v>
      </c>
      <c r="P305" s="139">
        <f>O305*H305</f>
        <v>0</v>
      </c>
      <c r="Q305" s="139">
        <v>0.3982</v>
      </c>
      <c r="R305" s="139">
        <f>Q305*H305</f>
        <v>7.1676</v>
      </c>
      <c r="S305" s="139">
        <v>0</v>
      </c>
      <c r="T305" s="140">
        <f>S305*H305</f>
        <v>0</v>
      </c>
      <c r="AR305" s="141" t="s">
        <v>137</v>
      </c>
      <c r="AT305" s="141" t="s">
        <v>132</v>
      </c>
      <c r="AU305" s="141" t="s">
        <v>89</v>
      </c>
      <c r="AY305" s="15" t="s">
        <v>130</v>
      </c>
      <c r="BE305" s="142">
        <f>IF(N305="základní",J305,0)</f>
        <v>0</v>
      </c>
      <c r="BF305" s="142">
        <f>IF(N305="snížená",J305,0)</f>
        <v>0</v>
      </c>
      <c r="BG305" s="142">
        <f>IF(N305="zákl. přenesená",J305,0)</f>
        <v>0</v>
      </c>
      <c r="BH305" s="142">
        <f>IF(N305="sníž. přenesená",J305,0)</f>
        <v>0</v>
      </c>
      <c r="BI305" s="142">
        <f>IF(N305="nulová",J305,0)</f>
        <v>0</v>
      </c>
      <c r="BJ305" s="15" t="s">
        <v>87</v>
      </c>
      <c r="BK305" s="142">
        <f>ROUND(I305*H305,2)</f>
        <v>0</v>
      </c>
      <c r="BL305" s="15" t="s">
        <v>137</v>
      </c>
      <c r="BM305" s="141" t="s">
        <v>615</v>
      </c>
    </row>
    <row r="306" spans="2:47" s="1" customFormat="1" ht="19.5">
      <c r="B306" s="30"/>
      <c r="D306" s="143" t="s">
        <v>146</v>
      </c>
      <c r="F306" s="144" t="s">
        <v>611</v>
      </c>
      <c r="I306" s="145"/>
      <c r="L306" s="30"/>
      <c r="M306" s="146"/>
      <c r="T306" s="54"/>
      <c r="AT306" s="15" t="s">
        <v>146</v>
      </c>
      <c r="AU306" s="15" t="s">
        <v>89</v>
      </c>
    </row>
    <row r="307" spans="2:65" s="1" customFormat="1" ht="49.15" customHeight="1">
      <c r="B307" s="30"/>
      <c r="C307" s="130" t="s">
        <v>616</v>
      </c>
      <c r="D307" s="130" t="s">
        <v>132</v>
      </c>
      <c r="E307" s="131" t="s">
        <v>617</v>
      </c>
      <c r="F307" s="132" t="s">
        <v>618</v>
      </c>
      <c r="G307" s="133" t="s">
        <v>170</v>
      </c>
      <c r="H307" s="134">
        <v>689</v>
      </c>
      <c r="I307" s="135"/>
      <c r="J307" s="136">
        <f>ROUND(I307*H307,2)</f>
        <v>0</v>
      </c>
      <c r="K307" s="132" t="s">
        <v>136</v>
      </c>
      <c r="L307" s="30"/>
      <c r="M307" s="137" t="s">
        <v>1</v>
      </c>
      <c r="N307" s="138" t="s">
        <v>44</v>
      </c>
      <c r="P307" s="139">
        <f>O307*H307</f>
        <v>0</v>
      </c>
      <c r="Q307" s="139">
        <v>0.1406696</v>
      </c>
      <c r="R307" s="139">
        <f>Q307*H307</f>
        <v>96.9213544</v>
      </c>
      <c r="S307" s="139">
        <v>0</v>
      </c>
      <c r="T307" s="140">
        <f>S307*H307</f>
        <v>0</v>
      </c>
      <c r="AR307" s="141" t="s">
        <v>137</v>
      </c>
      <c r="AT307" s="141" t="s">
        <v>132</v>
      </c>
      <c r="AU307" s="141" t="s">
        <v>89</v>
      </c>
      <c r="AY307" s="15" t="s">
        <v>130</v>
      </c>
      <c r="BE307" s="142">
        <f>IF(N307="základní",J307,0)</f>
        <v>0</v>
      </c>
      <c r="BF307" s="142">
        <f>IF(N307="snížená",J307,0)</f>
        <v>0</v>
      </c>
      <c r="BG307" s="142">
        <f>IF(N307="zákl. přenesená",J307,0)</f>
        <v>0</v>
      </c>
      <c r="BH307" s="142">
        <f>IF(N307="sníž. přenesená",J307,0)</f>
        <v>0</v>
      </c>
      <c r="BI307" s="142">
        <f>IF(N307="nulová",J307,0)</f>
        <v>0</v>
      </c>
      <c r="BJ307" s="15" t="s">
        <v>87</v>
      </c>
      <c r="BK307" s="142">
        <f>ROUND(I307*H307,2)</f>
        <v>0</v>
      </c>
      <c r="BL307" s="15" t="s">
        <v>137</v>
      </c>
      <c r="BM307" s="141" t="s">
        <v>619</v>
      </c>
    </row>
    <row r="308" spans="2:65" s="1" customFormat="1" ht="16.5" customHeight="1">
      <c r="B308" s="30"/>
      <c r="C308" s="154" t="s">
        <v>620</v>
      </c>
      <c r="D308" s="154" t="s">
        <v>249</v>
      </c>
      <c r="E308" s="155" t="s">
        <v>621</v>
      </c>
      <c r="F308" s="156" t="s">
        <v>622</v>
      </c>
      <c r="G308" s="157" t="s">
        <v>170</v>
      </c>
      <c r="H308" s="158">
        <v>560</v>
      </c>
      <c r="I308" s="159"/>
      <c r="J308" s="160">
        <f>ROUND(I308*H308,2)</f>
        <v>0</v>
      </c>
      <c r="K308" s="156" t="s">
        <v>136</v>
      </c>
      <c r="L308" s="161"/>
      <c r="M308" s="162" t="s">
        <v>1</v>
      </c>
      <c r="N308" s="163" t="s">
        <v>44</v>
      </c>
      <c r="P308" s="139">
        <f>O308*H308</f>
        <v>0</v>
      </c>
      <c r="Q308" s="139">
        <v>0.125</v>
      </c>
      <c r="R308" s="139">
        <f>Q308*H308</f>
        <v>70</v>
      </c>
      <c r="S308" s="139">
        <v>0</v>
      </c>
      <c r="T308" s="140">
        <f>S308*H308</f>
        <v>0</v>
      </c>
      <c r="AR308" s="141" t="s">
        <v>167</v>
      </c>
      <c r="AT308" s="141" t="s">
        <v>249</v>
      </c>
      <c r="AU308" s="141" t="s">
        <v>89</v>
      </c>
      <c r="AY308" s="15" t="s">
        <v>130</v>
      </c>
      <c r="BE308" s="142">
        <f>IF(N308="základní",J308,0)</f>
        <v>0</v>
      </c>
      <c r="BF308" s="142">
        <f>IF(N308="snížená",J308,0)</f>
        <v>0</v>
      </c>
      <c r="BG308" s="142">
        <f>IF(N308="zákl. přenesená",J308,0)</f>
        <v>0</v>
      </c>
      <c r="BH308" s="142">
        <f>IF(N308="sníž. přenesená",J308,0)</f>
        <v>0</v>
      </c>
      <c r="BI308" s="142">
        <f>IF(N308="nulová",J308,0)</f>
        <v>0</v>
      </c>
      <c r="BJ308" s="15" t="s">
        <v>87</v>
      </c>
      <c r="BK308" s="142">
        <f>ROUND(I308*H308,2)</f>
        <v>0</v>
      </c>
      <c r="BL308" s="15" t="s">
        <v>137</v>
      </c>
      <c r="BM308" s="141" t="s">
        <v>623</v>
      </c>
    </row>
    <row r="309" spans="2:47" s="1" customFormat="1" ht="19.5">
      <c r="B309" s="30"/>
      <c r="D309" s="143" t="s">
        <v>146</v>
      </c>
      <c r="F309" s="144" t="s">
        <v>624</v>
      </c>
      <c r="I309" s="145"/>
      <c r="L309" s="30"/>
      <c r="M309" s="146"/>
      <c r="T309" s="54"/>
      <c r="AT309" s="15" t="s">
        <v>146</v>
      </c>
      <c r="AU309" s="15" t="s">
        <v>89</v>
      </c>
    </row>
    <row r="310" spans="2:65" s="1" customFormat="1" ht="24.2" customHeight="1">
      <c r="B310" s="30"/>
      <c r="C310" s="154" t="s">
        <v>625</v>
      </c>
      <c r="D310" s="154" t="s">
        <v>249</v>
      </c>
      <c r="E310" s="155" t="s">
        <v>626</v>
      </c>
      <c r="F310" s="156" t="s">
        <v>627</v>
      </c>
      <c r="G310" s="157" t="s">
        <v>170</v>
      </c>
      <c r="H310" s="158">
        <v>19</v>
      </c>
      <c r="I310" s="159"/>
      <c r="J310" s="160">
        <f>ROUND(I310*H310,2)</f>
        <v>0</v>
      </c>
      <c r="K310" s="156" t="s">
        <v>136</v>
      </c>
      <c r="L310" s="161"/>
      <c r="M310" s="162" t="s">
        <v>1</v>
      </c>
      <c r="N310" s="163" t="s">
        <v>44</v>
      </c>
      <c r="P310" s="139">
        <f>O310*H310</f>
        <v>0</v>
      </c>
      <c r="Q310" s="139">
        <v>0.125</v>
      </c>
      <c r="R310" s="139">
        <f>Q310*H310</f>
        <v>2.375</v>
      </c>
      <c r="S310" s="139">
        <v>0</v>
      </c>
      <c r="T310" s="140">
        <f>S310*H310</f>
        <v>0</v>
      </c>
      <c r="AR310" s="141" t="s">
        <v>167</v>
      </c>
      <c r="AT310" s="141" t="s">
        <v>249</v>
      </c>
      <c r="AU310" s="141" t="s">
        <v>89</v>
      </c>
      <c r="AY310" s="15" t="s">
        <v>130</v>
      </c>
      <c r="BE310" s="142">
        <f>IF(N310="základní",J310,0)</f>
        <v>0</v>
      </c>
      <c r="BF310" s="142">
        <f>IF(N310="snížená",J310,0)</f>
        <v>0</v>
      </c>
      <c r="BG310" s="142">
        <f>IF(N310="zákl. přenesená",J310,0)</f>
        <v>0</v>
      </c>
      <c r="BH310" s="142">
        <f>IF(N310="sníž. přenesená",J310,0)</f>
        <v>0</v>
      </c>
      <c r="BI310" s="142">
        <f>IF(N310="nulová",J310,0)</f>
        <v>0</v>
      </c>
      <c r="BJ310" s="15" t="s">
        <v>87</v>
      </c>
      <c r="BK310" s="142">
        <f>ROUND(I310*H310,2)</f>
        <v>0</v>
      </c>
      <c r="BL310" s="15" t="s">
        <v>137</v>
      </c>
      <c r="BM310" s="141" t="s">
        <v>628</v>
      </c>
    </row>
    <row r="311" spans="2:65" s="1" customFormat="1" ht="24.2" customHeight="1">
      <c r="B311" s="30"/>
      <c r="C311" s="154" t="s">
        <v>629</v>
      </c>
      <c r="D311" s="154" t="s">
        <v>249</v>
      </c>
      <c r="E311" s="155" t="s">
        <v>630</v>
      </c>
      <c r="F311" s="156" t="s">
        <v>631</v>
      </c>
      <c r="G311" s="157" t="s">
        <v>170</v>
      </c>
      <c r="H311" s="158">
        <v>14</v>
      </c>
      <c r="I311" s="159"/>
      <c r="J311" s="160">
        <f>ROUND(I311*H311,2)</f>
        <v>0</v>
      </c>
      <c r="K311" s="156" t="s">
        <v>136</v>
      </c>
      <c r="L311" s="161"/>
      <c r="M311" s="162" t="s">
        <v>1</v>
      </c>
      <c r="N311" s="163" t="s">
        <v>44</v>
      </c>
      <c r="P311" s="139">
        <f>O311*H311</f>
        <v>0</v>
      </c>
      <c r="Q311" s="139">
        <v>0.125</v>
      </c>
      <c r="R311" s="139">
        <f>Q311*H311</f>
        <v>1.75</v>
      </c>
      <c r="S311" s="139">
        <v>0</v>
      </c>
      <c r="T311" s="140">
        <f>S311*H311</f>
        <v>0</v>
      </c>
      <c r="AR311" s="141" t="s">
        <v>167</v>
      </c>
      <c r="AT311" s="141" t="s">
        <v>249</v>
      </c>
      <c r="AU311" s="141" t="s">
        <v>89</v>
      </c>
      <c r="AY311" s="15" t="s">
        <v>130</v>
      </c>
      <c r="BE311" s="142">
        <f>IF(N311="základní",J311,0)</f>
        <v>0</v>
      </c>
      <c r="BF311" s="142">
        <f>IF(N311="snížená",J311,0)</f>
        <v>0</v>
      </c>
      <c r="BG311" s="142">
        <f>IF(N311="zákl. přenesená",J311,0)</f>
        <v>0</v>
      </c>
      <c r="BH311" s="142">
        <f>IF(N311="sníž. přenesená",J311,0)</f>
        <v>0</v>
      </c>
      <c r="BI311" s="142">
        <f>IF(N311="nulová",J311,0)</f>
        <v>0</v>
      </c>
      <c r="BJ311" s="15" t="s">
        <v>87</v>
      </c>
      <c r="BK311" s="142">
        <f>ROUND(I311*H311,2)</f>
        <v>0</v>
      </c>
      <c r="BL311" s="15" t="s">
        <v>137</v>
      </c>
      <c r="BM311" s="141" t="s">
        <v>632</v>
      </c>
    </row>
    <row r="312" spans="2:65" s="1" customFormat="1" ht="24.2" customHeight="1">
      <c r="B312" s="30"/>
      <c r="C312" s="154" t="s">
        <v>633</v>
      </c>
      <c r="D312" s="154" t="s">
        <v>249</v>
      </c>
      <c r="E312" s="155" t="s">
        <v>634</v>
      </c>
      <c r="F312" s="156" t="s">
        <v>635</v>
      </c>
      <c r="G312" s="157" t="s">
        <v>170</v>
      </c>
      <c r="H312" s="158">
        <v>49</v>
      </c>
      <c r="I312" s="159"/>
      <c r="J312" s="160">
        <f>ROUND(I312*H312,2)</f>
        <v>0</v>
      </c>
      <c r="K312" s="156" t="s">
        <v>136</v>
      </c>
      <c r="L312" s="161"/>
      <c r="M312" s="162" t="s">
        <v>1</v>
      </c>
      <c r="N312" s="163" t="s">
        <v>44</v>
      </c>
      <c r="P312" s="139">
        <f>O312*H312</f>
        <v>0</v>
      </c>
      <c r="Q312" s="139">
        <v>0.125</v>
      </c>
      <c r="R312" s="139">
        <f>Q312*H312</f>
        <v>6.125</v>
      </c>
      <c r="S312" s="139">
        <v>0</v>
      </c>
      <c r="T312" s="140">
        <f>S312*H312</f>
        <v>0</v>
      </c>
      <c r="AR312" s="141" t="s">
        <v>167</v>
      </c>
      <c r="AT312" s="141" t="s">
        <v>249</v>
      </c>
      <c r="AU312" s="141" t="s">
        <v>89</v>
      </c>
      <c r="AY312" s="15" t="s">
        <v>130</v>
      </c>
      <c r="BE312" s="142">
        <f>IF(N312="základní",J312,0)</f>
        <v>0</v>
      </c>
      <c r="BF312" s="142">
        <f>IF(N312="snížená",J312,0)</f>
        <v>0</v>
      </c>
      <c r="BG312" s="142">
        <f>IF(N312="zákl. přenesená",J312,0)</f>
        <v>0</v>
      </c>
      <c r="BH312" s="142">
        <f>IF(N312="sníž. přenesená",J312,0)</f>
        <v>0</v>
      </c>
      <c r="BI312" s="142">
        <f>IF(N312="nulová",J312,0)</f>
        <v>0</v>
      </c>
      <c r="BJ312" s="15" t="s">
        <v>87</v>
      </c>
      <c r="BK312" s="142">
        <f>ROUND(I312*H312,2)</f>
        <v>0</v>
      </c>
      <c r="BL312" s="15" t="s">
        <v>137</v>
      </c>
      <c r="BM312" s="141" t="s">
        <v>636</v>
      </c>
    </row>
    <row r="313" spans="2:65" s="1" customFormat="1" ht="24.2" customHeight="1">
      <c r="B313" s="30"/>
      <c r="C313" s="154" t="s">
        <v>637</v>
      </c>
      <c r="D313" s="154" t="s">
        <v>249</v>
      </c>
      <c r="E313" s="155" t="s">
        <v>638</v>
      </c>
      <c r="F313" s="156" t="s">
        <v>639</v>
      </c>
      <c r="G313" s="157" t="s">
        <v>170</v>
      </c>
      <c r="H313" s="158">
        <v>47</v>
      </c>
      <c r="I313" s="159"/>
      <c r="J313" s="160">
        <f>ROUND(I313*H313,2)</f>
        <v>0</v>
      </c>
      <c r="K313" s="156" t="s">
        <v>136</v>
      </c>
      <c r="L313" s="161"/>
      <c r="M313" s="162" t="s">
        <v>1</v>
      </c>
      <c r="N313" s="163" t="s">
        <v>44</v>
      </c>
      <c r="P313" s="139">
        <f>O313*H313</f>
        <v>0</v>
      </c>
      <c r="Q313" s="139">
        <v>0.125</v>
      </c>
      <c r="R313" s="139">
        <f>Q313*H313</f>
        <v>5.875</v>
      </c>
      <c r="S313" s="139">
        <v>0</v>
      </c>
      <c r="T313" s="140">
        <f>S313*H313</f>
        <v>0</v>
      </c>
      <c r="AR313" s="141" t="s">
        <v>167</v>
      </c>
      <c r="AT313" s="141" t="s">
        <v>249</v>
      </c>
      <c r="AU313" s="141" t="s">
        <v>89</v>
      </c>
      <c r="AY313" s="15" t="s">
        <v>130</v>
      </c>
      <c r="BE313" s="142">
        <f>IF(N313="základní",J313,0)</f>
        <v>0</v>
      </c>
      <c r="BF313" s="142">
        <f>IF(N313="snížená",J313,0)</f>
        <v>0</v>
      </c>
      <c r="BG313" s="142">
        <f>IF(N313="zákl. přenesená",J313,0)</f>
        <v>0</v>
      </c>
      <c r="BH313" s="142">
        <f>IF(N313="sníž. přenesená",J313,0)</f>
        <v>0</v>
      </c>
      <c r="BI313" s="142">
        <f>IF(N313="nulová",J313,0)</f>
        <v>0</v>
      </c>
      <c r="BJ313" s="15" t="s">
        <v>87</v>
      </c>
      <c r="BK313" s="142">
        <f>ROUND(I313*H313,2)</f>
        <v>0</v>
      </c>
      <c r="BL313" s="15" t="s">
        <v>137</v>
      </c>
      <c r="BM313" s="141" t="s">
        <v>640</v>
      </c>
    </row>
    <row r="314" spans="2:65" s="1" customFormat="1" ht="49.15" customHeight="1">
      <c r="B314" s="30"/>
      <c r="C314" s="130" t="s">
        <v>641</v>
      </c>
      <c r="D314" s="130" t="s">
        <v>132</v>
      </c>
      <c r="E314" s="131" t="s">
        <v>642</v>
      </c>
      <c r="F314" s="132" t="s">
        <v>643</v>
      </c>
      <c r="G314" s="133" t="s">
        <v>170</v>
      </c>
      <c r="H314" s="134">
        <v>72.66</v>
      </c>
      <c r="I314" s="135"/>
      <c r="J314" s="136">
        <f>ROUND(I314*H314,2)</f>
        <v>0</v>
      </c>
      <c r="K314" s="132" t="s">
        <v>136</v>
      </c>
      <c r="L314" s="30"/>
      <c r="M314" s="137" t="s">
        <v>1</v>
      </c>
      <c r="N314" s="138" t="s">
        <v>44</v>
      </c>
      <c r="P314" s="139">
        <f>O314*H314</f>
        <v>0</v>
      </c>
      <c r="Q314" s="139">
        <v>0.1684906</v>
      </c>
      <c r="R314" s="139">
        <f>Q314*H314</f>
        <v>12.242526995999999</v>
      </c>
      <c r="S314" s="139">
        <v>0</v>
      </c>
      <c r="T314" s="140">
        <f>S314*H314</f>
        <v>0</v>
      </c>
      <c r="AR314" s="141" t="s">
        <v>137</v>
      </c>
      <c r="AT314" s="141" t="s">
        <v>132</v>
      </c>
      <c r="AU314" s="141" t="s">
        <v>89</v>
      </c>
      <c r="AY314" s="15" t="s">
        <v>130</v>
      </c>
      <c r="BE314" s="142">
        <f>IF(N314="základní",J314,0)</f>
        <v>0</v>
      </c>
      <c r="BF314" s="142">
        <f>IF(N314="snížená",J314,0)</f>
        <v>0</v>
      </c>
      <c r="BG314" s="142">
        <f>IF(N314="zákl. přenesená",J314,0)</f>
        <v>0</v>
      </c>
      <c r="BH314" s="142">
        <f>IF(N314="sníž. přenesená",J314,0)</f>
        <v>0</v>
      </c>
      <c r="BI314" s="142">
        <f>IF(N314="nulová",J314,0)</f>
        <v>0</v>
      </c>
      <c r="BJ314" s="15" t="s">
        <v>87</v>
      </c>
      <c r="BK314" s="142">
        <f>ROUND(I314*H314,2)</f>
        <v>0</v>
      </c>
      <c r="BL314" s="15" t="s">
        <v>137</v>
      </c>
      <c r="BM314" s="141" t="s">
        <v>644</v>
      </c>
    </row>
    <row r="315" spans="2:47" s="1" customFormat="1" ht="19.5">
      <c r="B315" s="30"/>
      <c r="D315" s="143" t="s">
        <v>146</v>
      </c>
      <c r="F315" s="144" t="s">
        <v>645</v>
      </c>
      <c r="I315" s="145"/>
      <c r="L315" s="30"/>
      <c r="M315" s="146"/>
      <c r="T315" s="54"/>
      <c r="AT315" s="15" t="s">
        <v>146</v>
      </c>
      <c r="AU315" s="15" t="s">
        <v>89</v>
      </c>
    </row>
    <row r="316" spans="2:65" s="1" customFormat="1" ht="24.2" customHeight="1">
      <c r="B316" s="30"/>
      <c r="C316" s="154" t="s">
        <v>646</v>
      </c>
      <c r="D316" s="154" t="s">
        <v>249</v>
      </c>
      <c r="E316" s="155" t="s">
        <v>647</v>
      </c>
      <c r="F316" s="156" t="s">
        <v>648</v>
      </c>
      <c r="G316" s="157" t="s">
        <v>170</v>
      </c>
      <c r="H316" s="158">
        <v>53.193</v>
      </c>
      <c r="I316" s="159"/>
      <c r="J316" s="160">
        <f>ROUND(I316*H316,2)</f>
        <v>0</v>
      </c>
      <c r="K316" s="156" t="s">
        <v>1</v>
      </c>
      <c r="L316" s="161"/>
      <c r="M316" s="162" t="s">
        <v>1</v>
      </c>
      <c r="N316" s="163" t="s">
        <v>44</v>
      </c>
      <c r="P316" s="139">
        <f>O316*H316</f>
        <v>0</v>
      </c>
      <c r="Q316" s="139">
        <v>0.2</v>
      </c>
      <c r="R316" s="139">
        <f>Q316*H316</f>
        <v>10.6386</v>
      </c>
      <c r="S316" s="139">
        <v>0</v>
      </c>
      <c r="T316" s="140">
        <f>S316*H316</f>
        <v>0</v>
      </c>
      <c r="AR316" s="141" t="s">
        <v>167</v>
      </c>
      <c r="AT316" s="141" t="s">
        <v>249</v>
      </c>
      <c r="AU316" s="141" t="s">
        <v>89</v>
      </c>
      <c r="AY316" s="15" t="s">
        <v>130</v>
      </c>
      <c r="BE316" s="142">
        <f>IF(N316="základní",J316,0)</f>
        <v>0</v>
      </c>
      <c r="BF316" s="142">
        <f>IF(N316="snížená",J316,0)</f>
        <v>0</v>
      </c>
      <c r="BG316" s="142">
        <f>IF(N316="zákl. přenesená",J316,0)</f>
        <v>0</v>
      </c>
      <c r="BH316" s="142">
        <f>IF(N316="sníž. přenesená",J316,0)</f>
        <v>0</v>
      </c>
      <c r="BI316" s="142">
        <f>IF(N316="nulová",J316,0)</f>
        <v>0</v>
      </c>
      <c r="BJ316" s="15" t="s">
        <v>87</v>
      </c>
      <c r="BK316" s="142">
        <f>ROUND(I316*H316,2)</f>
        <v>0</v>
      </c>
      <c r="BL316" s="15" t="s">
        <v>137</v>
      </c>
      <c r="BM316" s="141" t="s">
        <v>649</v>
      </c>
    </row>
    <row r="317" spans="2:51" s="12" customFormat="1" ht="12">
      <c r="B317" s="147"/>
      <c r="D317" s="143" t="s">
        <v>161</v>
      </c>
      <c r="E317" s="148" t="s">
        <v>1</v>
      </c>
      <c r="F317" s="149" t="s">
        <v>650</v>
      </c>
      <c r="H317" s="150">
        <v>52.15</v>
      </c>
      <c r="I317" s="151"/>
      <c r="L317" s="147"/>
      <c r="M317" s="152"/>
      <c r="T317" s="153"/>
      <c r="AT317" s="148" t="s">
        <v>161</v>
      </c>
      <c r="AU317" s="148" t="s">
        <v>89</v>
      </c>
      <c r="AV317" s="12" t="s">
        <v>89</v>
      </c>
      <c r="AW317" s="12" t="s">
        <v>36</v>
      </c>
      <c r="AX317" s="12" t="s">
        <v>87</v>
      </c>
      <c r="AY317" s="148" t="s">
        <v>130</v>
      </c>
    </row>
    <row r="318" spans="2:51" s="12" customFormat="1" ht="12">
      <c r="B318" s="147"/>
      <c r="D318" s="143" t="s">
        <v>161</v>
      </c>
      <c r="F318" s="149" t="s">
        <v>651</v>
      </c>
      <c r="H318" s="150">
        <v>53.193</v>
      </c>
      <c r="I318" s="151"/>
      <c r="L318" s="147"/>
      <c r="M318" s="152"/>
      <c r="T318" s="153"/>
      <c r="AT318" s="148" t="s">
        <v>161</v>
      </c>
      <c r="AU318" s="148" t="s">
        <v>89</v>
      </c>
      <c r="AV318" s="12" t="s">
        <v>89</v>
      </c>
      <c r="AW318" s="12" t="s">
        <v>4</v>
      </c>
      <c r="AX318" s="12" t="s">
        <v>87</v>
      </c>
      <c r="AY318" s="148" t="s">
        <v>130</v>
      </c>
    </row>
    <row r="319" spans="2:65" s="1" customFormat="1" ht="24.2" customHeight="1">
      <c r="B319" s="30"/>
      <c r="C319" s="154" t="s">
        <v>652</v>
      </c>
      <c r="D319" s="154" t="s">
        <v>249</v>
      </c>
      <c r="E319" s="155" t="s">
        <v>653</v>
      </c>
      <c r="F319" s="156" t="s">
        <v>654</v>
      </c>
      <c r="G319" s="157" t="s">
        <v>170</v>
      </c>
      <c r="H319" s="158">
        <v>14.8</v>
      </c>
      <c r="I319" s="159"/>
      <c r="J319" s="160">
        <f>ROUND(I319*H319,2)</f>
        <v>0</v>
      </c>
      <c r="K319" s="156" t="s">
        <v>1</v>
      </c>
      <c r="L319" s="161"/>
      <c r="M319" s="162" t="s">
        <v>1</v>
      </c>
      <c r="N319" s="163" t="s">
        <v>44</v>
      </c>
      <c r="P319" s="139">
        <f>O319*H319</f>
        <v>0</v>
      </c>
      <c r="Q319" s="139">
        <v>0.2</v>
      </c>
      <c r="R319" s="139">
        <f>Q319*H319</f>
        <v>2.9600000000000004</v>
      </c>
      <c r="S319" s="139">
        <v>0</v>
      </c>
      <c r="T319" s="140">
        <f>S319*H319</f>
        <v>0</v>
      </c>
      <c r="AR319" s="141" t="s">
        <v>167</v>
      </c>
      <c r="AT319" s="141" t="s">
        <v>249</v>
      </c>
      <c r="AU319" s="141" t="s">
        <v>89</v>
      </c>
      <c r="AY319" s="15" t="s">
        <v>130</v>
      </c>
      <c r="BE319" s="142">
        <f>IF(N319="základní",J319,0)</f>
        <v>0</v>
      </c>
      <c r="BF319" s="142">
        <f>IF(N319="snížená",J319,0)</f>
        <v>0</v>
      </c>
      <c r="BG319" s="142">
        <f>IF(N319="zákl. přenesená",J319,0)</f>
        <v>0</v>
      </c>
      <c r="BH319" s="142">
        <f>IF(N319="sníž. přenesená",J319,0)</f>
        <v>0</v>
      </c>
      <c r="BI319" s="142">
        <f>IF(N319="nulová",J319,0)</f>
        <v>0</v>
      </c>
      <c r="BJ319" s="15" t="s">
        <v>87</v>
      </c>
      <c r="BK319" s="142">
        <f>ROUND(I319*H319,2)</f>
        <v>0</v>
      </c>
      <c r="BL319" s="15" t="s">
        <v>137</v>
      </c>
      <c r="BM319" s="141" t="s">
        <v>655</v>
      </c>
    </row>
    <row r="320" spans="2:51" s="12" customFormat="1" ht="12">
      <c r="B320" s="147"/>
      <c r="D320" s="143" t="s">
        <v>161</v>
      </c>
      <c r="E320" s="148" t="s">
        <v>1</v>
      </c>
      <c r="F320" s="149" t="s">
        <v>656</v>
      </c>
      <c r="H320" s="150">
        <v>7.25</v>
      </c>
      <c r="I320" s="151"/>
      <c r="L320" s="147"/>
      <c r="M320" s="152"/>
      <c r="T320" s="153"/>
      <c r="AT320" s="148" t="s">
        <v>161</v>
      </c>
      <c r="AU320" s="148" t="s">
        <v>89</v>
      </c>
      <c r="AV320" s="12" t="s">
        <v>89</v>
      </c>
      <c r="AW320" s="12" t="s">
        <v>36</v>
      </c>
      <c r="AX320" s="12" t="s">
        <v>79</v>
      </c>
      <c r="AY320" s="148" t="s">
        <v>130</v>
      </c>
    </row>
    <row r="321" spans="2:51" s="12" customFormat="1" ht="12">
      <c r="B321" s="147"/>
      <c r="D321" s="143" t="s">
        <v>161</v>
      </c>
      <c r="E321" s="148" t="s">
        <v>1</v>
      </c>
      <c r="F321" s="149" t="s">
        <v>657</v>
      </c>
      <c r="H321" s="150">
        <v>1.91</v>
      </c>
      <c r="I321" s="151"/>
      <c r="L321" s="147"/>
      <c r="M321" s="152"/>
      <c r="T321" s="153"/>
      <c r="AT321" s="148" t="s">
        <v>161</v>
      </c>
      <c r="AU321" s="148" t="s">
        <v>89</v>
      </c>
      <c r="AV321" s="12" t="s">
        <v>89</v>
      </c>
      <c r="AW321" s="12" t="s">
        <v>36</v>
      </c>
      <c r="AX321" s="12" t="s">
        <v>79</v>
      </c>
      <c r="AY321" s="148" t="s">
        <v>130</v>
      </c>
    </row>
    <row r="322" spans="2:51" s="12" customFormat="1" ht="12">
      <c r="B322" s="147"/>
      <c r="D322" s="143" t="s">
        <v>161</v>
      </c>
      <c r="E322" s="148" t="s">
        <v>1</v>
      </c>
      <c r="F322" s="149" t="s">
        <v>658</v>
      </c>
      <c r="H322" s="150">
        <v>5.35</v>
      </c>
      <c r="I322" s="151"/>
      <c r="L322" s="147"/>
      <c r="M322" s="152"/>
      <c r="T322" s="153"/>
      <c r="AT322" s="148" t="s">
        <v>161</v>
      </c>
      <c r="AU322" s="148" t="s">
        <v>89</v>
      </c>
      <c r="AV322" s="12" t="s">
        <v>89</v>
      </c>
      <c r="AW322" s="12" t="s">
        <v>36</v>
      </c>
      <c r="AX322" s="12" t="s">
        <v>79</v>
      </c>
      <c r="AY322" s="148" t="s">
        <v>130</v>
      </c>
    </row>
    <row r="323" spans="2:51" s="13" customFormat="1" ht="12">
      <c r="B323" s="164"/>
      <c r="D323" s="143" t="s">
        <v>161</v>
      </c>
      <c r="E323" s="165" t="s">
        <v>1</v>
      </c>
      <c r="F323" s="166" t="s">
        <v>277</v>
      </c>
      <c r="H323" s="167">
        <v>14.51</v>
      </c>
      <c r="I323" s="168"/>
      <c r="L323" s="164"/>
      <c r="M323" s="169"/>
      <c r="T323" s="170"/>
      <c r="AT323" s="165" t="s">
        <v>161</v>
      </c>
      <c r="AU323" s="165" t="s">
        <v>89</v>
      </c>
      <c r="AV323" s="13" t="s">
        <v>137</v>
      </c>
      <c r="AW323" s="13" t="s">
        <v>36</v>
      </c>
      <c r="AX323" s="13" t="s">
        <v>87</v>
      </c>
      <c r="AY323" s="165" t="s">
        <v>130</v>
      </c>
    </row>
    <row r="324" spans="2:51" s="12" customFormat="1" ht="12">
      <c r="B324" s="147"/>
      <c r="D324" s="143" t="s">
        <v>161</v>
      </c>
      <c r="F324" s="149" t="s">
        <v>659</v>
      </c>
      <c r="H324" s="150">
        <v>14.8</v>
      </c>
      <c r="I324" s="151"/>
      <c r="L324" s="147"/>
      <c r="M324" s="152"/>
      <c r="T324" s="153"/>
      <c r="AT324" s="148" t="s">
        <v>161</v>
      </c>
      <c r="AU324" s="148" t="s">
        <v>89</v>
      </c>
      <c r="AV324" s="12" t="s">
        <v>89</v>
      </c>
      <c r="AW324" s="12" t="s">
        <v>4</v>
      </c>
      <c r="AX324" s="12" t="s">
        <v>87</v>
      </c>
      <c r="AY324" s="148" t="s">
        <v>130</v>
      </c>
    </row>
    <row r="325" spans="2:65" s="1" customFormat="1" ht="24.2" customHeight="1">
      <c r="B325" s="30"/>
      <c r="C325" s="154" t="s">
        <v>660</v>
      </c>
      <c r="D325" s="154" t="s">
        <v>249</v>
      </c>
      <c r="E325" s="155" t="s">
        <v>661</v>
      </c>
      <c r="F325" s="156" t="s">
        <v>662</v>
      </c>
      <c r="G325" s="157" t="s">
        <v>170</v>
      </c>
      <c r="H325" s="158">
        <v>6.12</v>
      </c>
      <c r="I325" s="159"/>
      <c r="J325" s="160">
        <f>ROUND(I325*H325,2)</f>
        <v>0</v>
      </c>
      <c r="K325" s="156" t="s">
        <v>1</v>
      </c>
      <c r="L325" s="161"/>
      <c r="M325" s="162" t="s">
        <v>1</v>
      </c>
      <c r="N325" s="163" t="s">
        <v>44</v>
      </c>
      <c r="P325" s="139">
        <f>O325*H325</f>
        <v>0</v>
      </c>
      <c r="Q325" s="139">
        <v>0.2</v>
      </c>
      <c r="R325" s="139">
        <f>Q325*H325</f>
        <v>1.2240000000000002</v>
      </c>
      <c r="S325" s="139">
        <v>0</v>
      </c>
      <c r="T325" s="140">
        <f>S325*H325</f>
        <v>0</v>
      </c>
      <c r="AR325" s="141" t="s">
        <v>167</v>
      </c>
      <c r="AT325" s="141" t="s">
        <v>249</v>
      </c>
      <c r="AU325" s="141" t="s">
        <v>89</v>
      </c>
      <c r="AY325" s="15" t="s">
        <v>130</v>
      </c>
      <c r="BE325" s="142">
        <f>IF(N325="základní",J325,0)</f>
        <v>0</v>
      </c>
      <c r="BF325" s="142">
        <f>IF(N325="snížená",J325,0)</f>
        <v>0</v>
      </c>
      <c r="BG325" s="142">
        <f>IF(N325="zákl. přenesená",J325,0)</f>
        <v>0</v>
      </c>
      <c r="BH325" s="142">
        <f>IF(N325="sníž. přenesená",J325,0)</f>
        <v>0</v>
      </c>
      <c r="BI325" s="142">
        <f>IF(N325="nulová",J325,0)</f>
        <v>0</v>
      </c>
      <c r="BJ325" s="15" t="s">
        <v>87</v>
      </c>
      <c r="BK325" s="142">
        <f>ROUND(I325*H325,2)</f>
        <v>0</v>
      </c>
      <c r="BL325" s="15" t="s">
        <v>137</v>
      </c>
      <c r="BM325" s="141" t="s">
        <v>663</v>
      </c>
    </row>
    <row r="326" spans="2:47" s="1" customFormat="1" ht="19.5">
      <c r="B326" s="30"/>
      <c r="D326" s="143" t="s">
        <v>146</v>
      </c>
      <c r="F326" s="144" t="s">
        <v>664</v>
      </c>
      <c r="I326" s="145"/>
      <c r="L326" s="30"/>
      <c r="M326" s="146"/>
      <c r="T326" s="54"/>
      <c r="AT326" s="15" t="s">
        <v>146</v>
      </c>
      <c r="AU326" s="15" t="s">
        <v>89</v>
      </c>
    </row>
    <row r="327" spans="2:51" s="12" customFormat="1" ht="12">
      <c r="B327" s="147"/>
      <c r="D327" s="143" t="s">
        <v>161</v>
      </c>
      <c r="F327" s="149" t="s">
        <v>665</v>
      </c>
      <c r="H327" s="150">
        <v>6.12</v>
      </c>
      <c r="I327" s="151"/>
      <c r="L327" s="147"/>
      <c r="M327" s="152"/>
      <c r="T327" s="153"/>
      <c r="AT327" s="148" t="s">
        <v>161</v>
      </c>
      <c r="AU327" s="148" t="s">
        <v>89</v>
      </c>
      <c r="AV327" s="12" t="s">
        <v>89</v>
      </c>
      <c r="AW327" s="12" t="s">
        <v>4</v>
      </c>
      <c r="AX327" s="12" t="s">
        <v>87</v>
      </c>
      <c r="AY327" s="148" t="s">
        <v>130</v>
      </c>
    </row>
    <row r="328" spans="2:65" s="1" customFormat="1" ht="49.15" customHeight="1">
      <c r="B328" s="30"/>
      <c r="C328" s="130" t="s">
        <v>666</v>
      </c>
      <c r="D328" s="130" t="s">
        <v>132</v>
      </c>
      <c r="E328" s="131" t="s">
        <v>667</v>
      </c>
      <c r="F328" s="132" t="s">
        <v>668</v>
      </c>
      <c r="G328" s="133" t="s">
        <v>170</v>
      </c>
      <c r="H328" s="134">
        <v>1110</v>
      </c>
      <c r="I328" s="135"/>
      <c r="J328" s="136">
        <f>ROUND(I328*H328,2)</f>
        <v>0</v>
      </c>
      <c r="K328" s="132" t="s">
        <v>136</v>
      </c>
      <c r="L328" s="30"/>
      <c r="M328" s="137" t="s">
        <v>1</v>
      </c>
      <c r="N328" s="138" t="s">
        <v>44</v>
      </c>
      <c r="P328" s="139">
        <f>O328*H328</f>
        <v>0</v>
      </c>
      <c r="Q328" s="139">
        <v>0.1294996</v>
      </c>
      <c r="R328" s="139">
        <f>Q328*H328</f>
        <v>143.744556</v>
      </c>
      <c r="S328" s="139">
        <v>0</v>
      </c>
      <c r="T328" s="140">
        <f>S328*H328</f>
        <v>0</v>
      </c>
      <c r="AR328" s="141" t="s">
        <v>137</v>
      </c>
      <c r="AT328" s="141" t="s">
        <v>132</v>
      </c>
      <c r="AU328" s="141" t="s">
        <v>89</v>
      </c>
      <c r="AY328" s="15" t="s">
        <v>130</v>
      </c>
      <c r="BE328" s="142">
        <f>IF(N328="základní",J328,0)</f>
        <v>0</v>
      </c>
      <c r="BF328" s="142">
        <f>IF(N328="snížená",J328,0)</f>
        <v>0</v>
      </c>
      <c r="BG328" s="142">
        <f>IF(N328="zákl. přenesená",J328,0)</f>
        <v>0</v>
      </c>
      <c r="BH328" s="142">
        <f>IF(N328="sníž. přenesená",J328,0)</f>
        <v>0</v>
      </c>
      <c r="BI328" s="142">
        <f>IF(N328="nulová",J328,0)</f>
        <v>0</v>
      </c>
      <c r="BJ328" s="15" t="s">
        <v>87</v>
      </c>
      <c r="BK328" s="142">
        <f>ROUND(I328*H328,2)</f>
        <v>0</v>
      </c>
      <c r="BL328" s="15" t="s">
        <v>137</v>
      </c>
      <c r="BM328" s="141" t="s">
        <v>669</v>
      </c>
    </row>
    <row r="329" spans="2:65" s="1" customFormat="1" ht="16.5" customHeight="1">
      <c r="B329" s="30"/>
      <c r="C329" s="154" t="s">
        <v>670</v>
      </c>
      <c r="D329" s="154" t="s">
        <v>249</v>
      </c>
      <c r="E329" s="155" t="s">
        <v>671</v>
      </c>
      <c r="F329" s="156" t="s">
        <v>672</v>
      </c>
      <c r="G329" s="157" t="s">
        <v>170</v>
      </c>
      <c r="H329" s="158">
        <v>975</v>
      </c>
      <c r="I329" s="159"/>
      <c r="J329" s="160">
        <f>ROUND(I329*H329,2)</f>
        <v>0</v>
      </c>
      <c r="K329" s="156" t="s">
        <v>136</v>
      </c>
      <c r="L329" s="161"/>
      <c r="M329" s="162" t="s">
        <v>1</v>
      </c>
      <c r="N329" s="163" t="s">
        <v>44</v>
      </c>
      <c r="P329" s="139">
        <f>O329*H329</f>
        <v>0</v>
      </c>
      <c r="Q329" s="139">
        <v>0.045</v>
      </c>
      <c r="R329" s="139">
        <f>Q329*H329</f>
        <v>43.875</v>
      </c>
      <c r="S329" s="139">
        <v>0</v>
      </c>
      <c r="T329" s="140">
        <f>S329*H329</f>
        <v>0</v>
      </c>
      <c r="AR329" s="141" t="s">
        <v>167</v>
      </c>
      <c r="AT329" s="141" t="s">
        <v>249</v>
      </c>
      <c r="AU329" s="141" t="s">
        <v>89</v>
      </c>
      <c r="AY329" s="15" t="s">
        <v>130</v>
      </c>
      <c r="BE329" s="142">
        <f>IF(N329="základní",J329,0)</f>
        <v>0</v>
      </c>
      <c r="BF329" s="142">
        <f>IF(N329="snížená",J329,0)</f>
        <v>0</v>
      </c>
      <c r="BG329" s="142">
        <f>IF(N329="zákl. přenesená",J329,0)</f>
        <v>0</v>
      </c>
      <c r="BH329" s="142">
        <f>IF(N329="sníž. přenesená",J329,0)</f>
        <v>0</v>
      </c>
      <c r="BI329" s="142">
        <f>IF(N329="nulová",J329,0)</f>
        <v>0</v>
      </c>
      <c r="BJ329" s="15" t="s">
        <v>87</v>
      </c>
      <c r="BK329" s="142">
        <f>ROUND(I329*H329,2)</f>
        <v>0</v>
      </c>
      <c r="BL329" s="15" t="s">
        <v>137</v>
      </c>
      <c r="BM329" s="141" t="s">
        <v>673</v>
      </c>
    </row>
    <row r="330" spans="2:65" s="1" customFormat="1" ht="21.75" customHeight="1">
      <c r="B330" s="30"/>
      <c r="C330" s="154" t="s">
        <v>674</v>
      </c>
      <c r="D330" s="154" t="s">
        <v>249</v>
      </c>
      <c r="E330" s="155" t="s">
        <v>675</v>
      </c>
      <c r="F330" s="156" t="s">
        <v>676</v>
      </c>
      <c r="G330" s="157" t="s">
        <v>170</v>
      </c>
      <c r="H330" s="158">
        <v>108</v>
      </c>
      <c r="I330" s="159"/>
      <c r="J330" s="160">
        <f>ROUND(I330*H330,2)</f>
        <v>0</v>
      </c>
      <c r="K330" s="156" t="s">
        <v>136</v>
      </c>
      <c r="L330" s="161"/>
      <c r="M330" s="162" t="s">
        <v>1</v>
      </c>
      <c r="N330" s="163" t="s">
        <v>44</v>
      </c>
      <c r="P330" s="139">
        <f>O330*H330</f>
        <v>0</v>
      </c>
      <c r="Q330" s="139">
        <v>0.048</v>
      </c>
      <c r="R330" s="139">
        <f>Q330*H330</f>
        <v>5.184</v>
      </c>
      <c r="S330" s="139">
        <v>0</v>
      </c>
      <c r="T330" s="140">
        <f>S330*H330</f>
        <v>0</v>
      </c>
      <c r="AR330" s="141" t="s">
        <v>167</v>
      </c>
      <c r="AT330" s="141" t="s">
        <v>249</v>
      </c>
      <c r="AU330" s="141" t="s">
        <v>89</v>
      </c>
      <c r="AY330" s="15" t="s">
        <v>130</v>
      </c>
      <c r="BE330" s="142">
        <f>IF(N330="základní",J330,0)</f>
        <v>0</v>
      </c>
      <c r="BF330" s="142">
        <f>IF(N330="snížená",J330,0)</f>
        <v>0</v>
      </c>
      <c r="BG330" s="142">
        <f>IF(N330="zákl. přenesená",J330,0)</f>
        <v>0</v>
      </c>
      <c r="BH330" s="142">
        <f>IF(N330="sníž. přenesená",J330,0)</f>
        <v>0</v>
      </c>
      <c r="BI330" s="142">
        <f>IF(N330="nulová",J330,0)</f>
        <v>0</v>
      </c>
      <c r="BJ330" s="15" t="s">
        <v>87</v>
      </c>
      <c r="BK330" s="142">
        <f>ROUND(I330*H330,2)</f>
        <v>0</v>
      </c>
      <c r="BL330" s="15" t="s">
        <v>137</v>
      </c>
      <c r="BM330" s="141" t="s">
        <v>677</v>
      </c>
    </row>
    <row r="331" spans="2:65" s="1" customFormat="1" ht="21.75" customHeight="1">
      <c r="B331" s="30"/>
      <c r="C331" s="154" t="s">
        <v>678</v>
      </c>
      <c r="D331" s="154" t="s">
        <v>249</v>
      </c>
      <c r="E331" s="155" t="s">
        <v>679</v>
      </c>
      <c r="F331" s="156" t="s">
        <v>680</v>
      </c>
      <c r="G331" s="157" t="s">
        <v>170</v>
      </c>
      <c r="H331" s="158">
        <v>27</v>
      </c>
      <c r="I331" s="159"/>
      <c r="J331" s="160">
        <f>ROUND(I331*H331,2)</f>
        <v>0</v>
      </c>
      <c r="K331" s="156" t="s">
        <v>1</v>
      </c>
      <c r="L331" s="161"/>
      <c r="M331" s="162" t="s">
        <v>1</v>
      </c>
      <c r="N331" s="163" t="s">
        <v>44</v>
      </c>
      <c r="P331" s="139">
        <f>O331*H331</f>
        <v>0</v>
      </c>
      <c r="Q331" s="139">
        <v>0.061</v>
      </c>
      <c r="R331" s="139">
        <f>Q331*H331</f>
        <v>1.647</v>
      </c>
      <c r="S331" s="139">
        <v>0</v>
      </c>
      <c r="T331" s="140">
        <f>S331*H331</f>
        <v>0</v>
      </c>
      <c r="AR331" s="141" t="s">
        <v>167</v>
      </c>
      <c r="AT331" s="141" t="s">
        <v>249</v>
      </c>
      <c r="AU331" s="141" t="s">
        <v>89</v>
      </c>
      <c r="AY331" s="15" t="s">
        <v>130</v>
      </c>
      <c r="BE331" s="142">
        <f>IF(N331="základní",J331,0)</f>
        <v>0</v>
      </c>
      <c r="BF331" s="142">
        <f>IF(N331="snížená",J331,0)</f>
        <v>0</v>
      </c>
      <c r="BG331" s="142">
        <f>IF(N331="zákl. přenesená",J331,0)</f>
        <v>0</v>
      </c>
      <c r="BH331" s="142">
        <f>IF(N331="sníž. přenesená",J331,0)</f>
        <v>0</v>
      </c>
      <c r="BI331" s="142">
        <f>IF(N331="nulová",J331,0)</f>
        <v>0</v>
      </c>
      <c r="BJ331" s="15" t="s">
        <v>87</v>
      </c>
      <c r="BK331" s="142">
        <f>ROUND(I331*H331,2)</f>
        <v>0</v>
      </c>
      <c r="BL331" s="15" t="s">
        <v>137</v>
      </c>
      <c r="BM331" s="141" t="s">
        <v>681</v>
      </c>
    </row>
    <row r="332" spans="2:47" s="1" customFormat="1" ht="29.25">
      <c r="B332" s="30"/>
      <c r="D332" s="143" t="s">
        <v>146</v>
      </c>
      <c r="F332" s="144" t="s">
        <v>682</v>
      </c>
      <c r="I332" s="145"/>
      <c r="L332" s="30"/>
      <c r="M332" s="146"/>
      <c r="T332" s="54"/>
      <c r="AT332" s="15" t="s">
        <v>146</v>
      </c>
      <c r="AU332" s="15" t="s">
        <v>89</v>
      </c>
    </row>
    <row r="333" spans="2:51" s="12" customFormat="1" ht="12">
      <c r="B333" s="147"/>
      <c r="D333" s="143" t="s">
        <v>161</v>
      </c>
      <c r="E333" s="148" t="s">
        <v>1</v>
      </c>
      <c r="F333" s="149" t="s">
        <v>683</v>
      </c>
      <c r="H333" s="150">
        <v>27</v>
      </c>
      <c r="I333" s="151"/>
      <c r="L333" s="147"/>
      <c r="M333" s="152"/>
      <c r="T333" s="153"/>
      <c r="AT333" s="148" t="s">
        <v>161</v>
      </c>
      <c r="AU333" s="148" t="s">
        <v>89</v>
      </c>
      <c r="AV333" s="12" t="s">
        <v>89</v>
      </c>
      <c r="AW333" s="12" t="s">
        <v>36</v>
      </c>
      <c r="AX333" s="12" t="s">
        <v>87</v>
      </c>
      <c r="AY333" s="148" t="s">
        <v>130</v>
      </c>
    </row>
    <row r="334" spans="2:65" s="1" customFormat="1" ht="24.2" customHeight="1">
      <c r="B334" s="30"/>
      <c r="C334" s="130" t="s">
        <v>684</v>
      </c>
      <c r="D334" s="130" t="s">
        <v>132</v>
      </c>
      <c r="E334" s="131" t="s">
        <v>685</v>
      </c>
      <c r="F334" s="132" t="s">
        <v>686</v>
      </c>
      <c r="G334" s="133" t="s">
        <v>135</v>
      </c>
      <c r="H334" s="134">
        <v>176</v>
      </c>
      <c r="I334" s="135"/>
      <c r="J334" s="136">
        <f>ROUND(I334*H334,2)</f>
        <v>0</v>
      </c>
      <c r="K334" s="132" t="s">
        <v>1</v>
      </c>
      <c r="L334" s="30"/>
      <c r="M334" s="137" t="s">
        <v>1</v>
      </c>
      <c r="N334" s="138" t="s">
        <v>44</v>
      </c>
      <c r="P334" s="139">
        <f>O334*H334</f>
        <v>0</v>
      </c>
      <c r="Q334" s="139">
        <v>0.00069</v>
      </c>
      <c r="R334" s="139">
        <f>Q334*H334</f>
        <v>0.12143999999999999</v>
      </c>
      <c r="S334" s="139">
        <v>0</v>
      </c>
      <c r="T334" s="140">
        <f>S334*H334</f>
        <v>0</v>
      </c>
      <c r="AR334" s="141" t="s">
        <v>137</v>
      </c>
      <c r="AT334" s="141" t="s">
        <v>132</v>
      </c>
      <c r="AU334" s="141" t="s">
        <v>89</v>
      </c>
      <c r="AY334" s="15" t="s">
        <v>130</v>
      </c>
      <c r="BE334" s="142">
        <f>IF(N334="základní",J334,0)</f>
        <v>0</v>
      </c>
      <c r="BF334" s="142">
        <f>IF(N334="snížená",J334,0)</f>
        <v>0</v>
      </c>
      <c r="BG334" s="142">
        <f>IF(N334="zákl. přenesená",J334,0)</f>
        <v>0</v>
      </c>
      <c r="BH334" s="142">
        <f>IF(N334="sníž. přenesená",J334,0)</f>
        <v>0</v>
      </c>
      <c r="BI334" s="142">
        <f>IF(N334="nulová",J334,0)</f>
        <v>0</v>
      </c>
      <c r="BJ334" s="15" t="s">
        <v>87</v>
      </c>
      <c r="BK334" s="142">
        <f>ROUND(I334*H334,2)</f>
        <v>0</v>
      </c>
      <c r="BL334" s="15" t="s">
        <v>137</v>
      </c>
      <c r="BM334" s="141" t="s">
        <v>687</v>
      </c>
    </row>
    <row r="335" spans="2:47" s="1" customFormat="1" ht="19.5">
      <c r="B335" s="30"/>
      <c r="D335" s="143" t="s">
        <v>146</v>
      </c>
      <c r="F335" s="144" t="s">
        <v>361</v>
      </c>
      <c r="I335" s="145"/>
      <c r="L335" s="30"/>
      <c r="M335" s="146"/>
      <c r="T335" s="54"/>
      <c r="AT335" s="15" t="s">
        <v>146</v>
      </c>
      <c r="AU335" s="15" t="s">
        <v>89</v>
      </c>
    </row>
    <row r="336" spans="2:65" s="1" customFormat="1" ht="24.2" customHeight="1">
      <c r="B336" s="30"/>
      <c r="C336" s="130" t="s">
        <v>688</v>
      </c>
      <c r="D336" s="130" t="s">
        <v>132</v>
      </c>
      <c r="E336" s="131" t="s">
        <v>689</v>
      </c>
      <c r="F336" s="132" t="s">
        <v>690</v>
      </c>
      <c r="G336" s="133" t="s">
        <v>170</v>
      </c>
      <c r="H336" s="134">
        <v>26</v>
      </c>
      <c r="I336" s="135"/>
      <c r="J336" s="136">
        <f>ROUND(I336*H336,2)</f>
        <v>0</v>
      </c>
      <c r="K336" s="132" t="s">
        <v>136</v>
      </c>
      <c r="L336" s="30"/>
      <c r="M336" s="137" t="s">
        <v>1</v>
      </c>
      <c r="N336" s="138" t="s">
        <v>44</v>
      </c>
      <c r="P336" s="139">
        <f>O336*H336</f>
        <v>0</v>
      </c>
      <c r="Q336" s="139">
        <v>1.295E-06</v>
      </c>
      <c r="R336" s="139">
        <f>Q336*H336</f>
        <v>3.367E-05</v>
      </c>
      <c r="S336" s="139">
        <v>0</v>
      </c>
      <c r="T336" s="140">
        <f>S336*H336</f>
        <v>0</v>
      </c>
      <c r="AR336" s="141" t="s">
        <v>137</v>
      </c>
      <c r="AT336" s="141" t="s">
        <v>132</v>
      </c>
      <c r="AU336" s="141" t="s">
        <v>89</v>
      </c>
      <c r="AY336" s="15" t="s">
        <v>130</v>
      </c>
      <c r="BE336" s="142">
        <f>IF(N336="základní",J336,0)</f>
        <v>0</v>
      </c>
      <c r="BF336" s="142">
        <f>IF(N336="snížená",J336,0)</f>
        <v>0</v>
      </c>
      <c r="BG336" s="142">
        <f>IF(N336="zákl. přenesená",J336,0)</f>
        <v>0</v>
      </c>
      <c r="BH336" s="142">
        <f>IF(N336="sníž. přenesená",J336,0)</f>
        <v>0</v>
      </c>
      <c r="BI336" s="142">
        <f>IF(N336="nulová",J336,0)</f>
        <v>0</v>
      </c>
      <c r="BJ336" s="15" t="s">
        <v>87</v>
      </c>
      <c r="BK336" s="142">
        <f>ROUND(I336*H336,2)</f>
        <v>0</v>
      </c>
      <c r="BL336" s="15" t="s">
        <v>137</v>
      </c>
      <c r="BM336" s="141" t="s">
        <v>691</v>
      </c>
    </row>
    <row r="337" spans="2:65" s="1" customFormat="1" ht="24.2" customHeight="1">
      <c r="B337" s="30"/>
      <c r="C337" s="130" t="s">
        <v>692</v>
      </c>
      <c r="D337" s="130" t="s">
        <v>132</v>
      </c>
      <c r="E337" s="131" t="s">
        <v>693</v>
      </c>
      <c r="F337" s="132" t="s">
        <v>694</v>
      </c>
      <c r="G337" s="133" t="s">
        <v>170</v>
      </c>
      <c r="H337" s="134">
        <v>155</v>
      </c>
      <c r="I337" s="135"/>
      <c r="J337" s="136">
        <f>ROUND(I337*H337,2)</f>
        <v>0</v>
      </c>
      <c r="K337" s="132" t="s">
        <v>136</v>
      </c>
      <c r="L337" s="30"/>
      <c r="M337" s="137" t="s">
        <v>1</v>
      </c>
      <c r="N337" s="138" t="s">
        <v>44</v>
      </c>
      <c r="P337" s="139">
        <f>O337*H337</f>
        <v>0</v>
      </c>
      <c r="Q337" s="139">
        <v>1.995E-06</v>
      </c>
      <c r="R337" s="139">
        <f>Q337*H337</f>
        <v>0.000309225</v>
      </c>
      <c r="S337" s="139">
        <v>0</v>
      </c>
      <c r="T337" s="140">
        <f>S337*H337</f>
        <v>0</v>
      </c>
      <c r="AR337" s="141" t="s">
        <v>137</v>
      </c>
      <c r="AT337" s="141" t="s">
        <v>132</v>
      </c>
      <c r="AU337" s="141" t="s">
        <v>89</v>
      </c>
      <c r="AY337" s="15" t="s">
        <v>130</v>
      </c>
      <c r="BE337" s="142">
        <f>IF(N337="základní",J337,0)</f>
        <v>0</v>
      </c>
      <c r="BF337" s="142">
        <f>IF(N337="snížená",J337,0)</f>
        <v>0</v>
      </c>
      <c r="BG337" s="142">
        <f>IF(N337="zákl. přenesená",J337,0)</f>
        <v>0</v>
      </c>
      <c r="BH337" s="142">
        <f>IF(N337="sníž. přenesená",J337,0)</f>
        <v>0</v>
      </c>
      <c r="BI337" s="142">
        <f>IF(N337="nulová",J337,0)</f>
        <v>0</v>
      </c>
      <c r="BJ337" s="15" t="s">
        <v>87</v>
      </c>
      <c r="BK337" s="142">
        <f>ROUND(I337*H337,2)</f>
        <v>0</v>
      </c>
      <c r="BL337" s="15" t="s">
        <v>137</v>
      </c>
      <c r="BM337" s="141" t="s">
        <v>695</v>
      </c>
    </row>
    <row r="338" spans="2:65" s="1" customFormat="1" ht="62.65" customHeight="1">
      <c r="B338" s="30"/>
      <c r="C338" s="130" t="s">
        <v>696</v>
      </c>
      <c r="D338" s="130" t="s">
        <v>132</v>
      </c>
      <c r="E338" s="131" t="s">
        <v>697</v>
      </c>
      <c r="F338" s="132" t="s">
        <v>698</v>
      </c>
      <c r="G338" s="133" t="s">
        <v>170</v>
      </c>
      <c r="H338" s="134">
        <v>181</v>
      </c>
      <c r="I338" s="135"/>
      <c r="J338" s="136">
        <f>ROUND(I338*H338,2)</f>
        <v>0</v>
      </c>
      <c r="K338" s="132" t="s">
        <v>136</v>
      </c>
      <c r="L338" s="30"/>
      <c r="M338" s="137" t="s">
        <v>1</v>
      </c>
      <c r="N338" s="138" t="s">
        <v>44</v>
      </c>
      <c r="P338" s="139">
        <f>O338*H338</f>
        <v>0</v>
      </c>
      <c r="Q338" s="139">
        <v>0.000605063</v>
      </c>
      <c r="R338" s="139">
        <f>Q338*H338</f>
        <v>0.109516403</v>
      </c>
      <c r="S338" s="139">
        <v>0</v>
      </c>
      <c r="T338" s="140">
        <f>S338*H338</f>
        <v>0</v>
      </c>
      <c r="AR338" s="141" t="s">
        <v>137</v>
      </c>
      <c r="AT338" s="141" t="s">
        <v>132</v>
      </c>
      <c r="AU338" s="141" t="s">
        <v>89</v>
      </c>
      <c r="AY338" s="15" t="s">
        <v>130</v>
      </c>
      <c r="BE338" s="142">
        <f>IF(N338="základní",J338,0)</f>
        <v>0</v>
      </c>
      <c r="BF338" s="142">
        <f>IF(N338="snížená",J338,0)</f>
        <v>0</v>
      </c>
      <c r="BG338" s="142">
        <f>IF(N338="zákl. přenesená",J338,0)</f>
        <v>0</v>
      </c>
      <c r="BH338" s="142">
        <f>IF(N338="sníž. přenesená",J338,0)</f>
        <v>0</v>
      </c>
      <c r="BI338" s="142">
        <f>IF(N338="nulová",J338,0)</f>
        <v>0</v>
      </c>
      <c r="BJ338" s="15" t="s">
        <v>87</v>
      </c>
      <c r="BK338" s="142">
        <f>ROUND(I338*H338,2)</f>
        <v>0</v>
      </c>
      <c r="BL338" s="15" t="s">
        <v>137</v>
      </c>
      <c r="BM338" s="141" t="s">
        <v>699</v>
      </c>
    </row>
    <row r="339" spans="2:51" s="12" customFormat="1" ht="12">
      <c r="B339" s="147"/>
      <c r="D339" s="143" t="s">
        <v>161</v>
      </c>
      <c r="E339" s="148" t="s">
        <v>1</v>
      </c>
      <c r="F339" s="149" t="s">
        <v>700</v>
      </c>
      <c r="H339" s="150">
        <v>181</v>
      </c>
      <c r="I339" s="151"/>
      <c r="L339" s="147"/>
      <c r="M339" s="152"/>
      <c r="T339" s="153"/>
      <c r="AT339" s="148" t="s">
        <v>161</v>
      </c>
      <c r="AU339" s="148" t="s">
        <v>89</v>
      </c>
      <c r="AV339" s="12" t="s">
        <v>89</v>
      </c>
      <c r="AW339" s="12" t="s">
        <v>36</v>
      </c>
      <c r="AX339" s="12" t="s">
        <v>87</v>
      </c>
      <c r="AY339" s="148" t="s">
        <v>130</v>
      </c>
    </row>
    <row r="340" spans="2:63" s="11" customFormat="1" ht="22.9" customHeight="1">
      <c r="B340" s="118"/>
      <c r="D340" s="119" t="s">
        <v>78</v>
      </c>
      <c r="E340" s="128" t="s">
        <v>701</v>
      </c>
      <c r="F340" s="128" t="s">
        <v>702</v>
      </c>
      <c r="I340" s="121"/>
      <c r="J340" s="129">
        <f>BK340</f>
        <v>0</v>
      </c>
      <c r="L340" s="118"/>
      <c r="M340" s="123"/>
      <c r="P340" s="124">
        <f>SUM(P341:P349)</f>
        <v>0</v>
      </c>
      <c r="R340" s="124">
        <f>SUM(R341:R349)</f>
        <v>0</v>
      </c>
      <c r="T340" s="125">
        <f>SUM(T341:T349)</f>
        <v>0</v>
      </c>
      <c r="AR340" s="119" t="s">
        <v>87</v>
      </c>
      <c r="AT340" s="126" t="s">
        <v>78</v>
      </c>
      <c r="AU340" s="126" t="s">
        <v>87</v>
      </c>
      <c r="AY340" s="119" t="s">
        <v>130</v>
      </c>
      <c r="BK340" s="127">
        <f>SUM(BK341:BK349)</f>
        <v>0</v>
      </c>
    </row>
    <row r="341" spans="2:65" s="1" customFormat="1" ht="37.9" customHeight="1">
      <c r="B341" s="30"/>
      <c r="C341" s="130" t="s">
        <v>703</v>
      </c>
      <c r="D341" s="130" t="s">
        <v>132</v>
      </c>
      <c r="E341" s="131" t="s">
        <v>704</v>
      </c>
      <c r="F341" s="132" t="s">
        <v>705</v>
      </c>
      <c r="G341" s="133" t="s">
        <v>232</v>
      </c>
      <c r="H341" s="134">
        <v>2297.026</v>
      </c>
      <c r="I341" s="135"/>
      <c r="J341" s="136">
        <f>ROUND(I341*H341,2)</f>
        <v>0</v>
      </c>
      <c r="K341" s="132" t="s">
        <v>136</v>
      </c>
      <c r="L341" s="30"/>
      <c r="M341" s="137" t="s">
        <v>1</v>
      </c>
      <c r="N341" s="138" t="s">
        <v>44</v>
      </c>
      <c r="P341" s="139">
        <f>O341*H341</f>
        <v>0</v>
      </c>
      <c r="Q341" s="139">
        <v>0</v>
      </c>
      <c r="R341" s="139">
        <f>Q341*H341</f>
        <v>0</v>
      </c>
      <c r="S341" s="139">
        <v>0</v>
      </c>
      <c r="T341" s="140">
        <f>S341*H341</f>
        <v>0</v>
      </c>
      <c r="AR341" s="141" t="s">
        <v>137</v>
      </c>
      <c r="AT341" s="141" t="s">
        <v>132</v>
      </c>
      <c r="AU341" s="141" t="s">
        <v>89</v>
      </c>
      <c r="AY341" s="15" t="s">
        <v>130</v>
      </c>
      <c r="BE341" s="142">
        <f>IF(N341="základní",J341,0)</f>
        <v>0</v>
      </c>
      <c r="BF341" s="142">
        <f>IF(N341="snížená",J341,0)</f>
        <v>0</v>
      </c>
      <c r="BG341" s="142">
        <f>IF(N341="zákl. přenesená",J341,0)</f>
        <v>0</v>
      </c>
      <c r="BH341" s="142">
        <f>IF(N341="sníž. přenesená",J341,0)</f>
        <v>0</v>
      </c>
      <c r="BI341" s="142">
        <f>IF(N341="nulová",J341,0)</f>
        <v>0</v>
      </c>
      <c r="BJ341" s="15" t="s">
        <v>87</v>
      </c>
      <c r="BK341" s="142">
        <f>ROUND(I341*H341,2)</f>
        <v>0</v>
      </c>
      <c r="BL341" s="15" t="s">
        <v>137</v>
      </c>
      <c r="BM341" s="141" t="s">
        <v>706</v>
      </c>
    </row>
    <row r="342" spans="2:65" s="1" customFormat="1" ht="37.9" customHeight="1">
      <c r="B342" s="30"/>
      <c r="C342" s="130" t="s">
        <v>707</v>
      </c>
      <c r="D342" s="130" t="s">
        <v>132</v>
      </c>
      <c r="E342" s="131" t="s">
        <v>708</v>
      </c>
      <c r="F342" s="132" t="s">
        <v>709</v>
      </c>
      <c r="G342" s="133" t="s">
        <v>232</v>
      </c>
      <c r="H342" s="134">
        <v>22970.26</v>
      </c>
      <c r="I342" s="135"/>
      <c r="J342" s="136">
        <f>ROUND(I342*H342,2)</f>
        <v>0</v>
      </c>
      <c r="K342" s="132" t="s">
        <v>136</v>
      </c>
      <c r="L342" s="30"/>
      <c r="M342" s="137" t="s">
        <v>1</v>
      </c>
      <c r="N342" s="138" t="s">
        <v>44</v>
      </c>
      <c r="P342" s="139">
        <f>O342*H342</f>
        <v>0</v>
      </c>
      <c r="Q342" s="139">
        <v>0</v>
      </c>
      <c r="R342" s="139">
        <f>Q342*H342</f>
        <v>0</v>
      </c>
      <c r="S342" s="139">
        <v>0</v>
      </c>
      <c r="T342" s="140">
        <f>S342*H342</f>
        <v>0</v>
      </c>
      <c r="AR342" s="141" t="s">
        <v>137</v>
      </c>
      <c r="AT342" s="141" t="s">
        <v>132</v>
      </c>
      <c r="AU342" s="141" t="s">
        <v>89</v>
      </c>
      <c r="AY342" s="15" t="s">
        <v>130</v>
      </c>
      <c r="BE342" s="142">
        <f>IF(N342="základní",J342,0)</f>
        <v>0</v>
      </c>
      <c r="BF342" s="142">
        <f>IF(N342="snížená",J342,0)</f>
        <v>0</v>
      </c>
      <c r="BG342" s="142">
        <f>IF(N342="zákl. přenesená",J342,0)</f>
        <v>0</v>
      </c>
      <c r="BH342" s="142">
        <f>IF(N342="sníž. přenesená",J342,0)</f>
        <v>0</v>
      </c>
      <c r="BI342" s="142">
        <f>IF(N342="nulová",J342,0)</f>
        <v>0</v>
      </c>
      <c r="BJ342" s="15" t="s">
        <v>87</v>
      </c>
      <c r="BK342" s="142">
        <f>ROUND(I342*H342,2)</f>
        <v>0</v>
      </c>
      <c r="BL342" s="15" t="s">
        <v>137</v>
      </c>
      <c r="BM342" s="141" t="s">
        <v>710</v>
      </c>
    </row>
    <row r="343" spans="2:51" s="12" customFormat="1" ht="12">
      <c r="B343" s="147"/>
      <c r="D343" s="143" t="s">
        <v>161</v>
      </c>
      <c r="F343" s="149" t="s">
        <v>711</v>
      </c>
      <c r="H343" s="150">
        <v>22970.26</v>
      </c>
      <c r="I343" s="151"/>
      <c r="L343" s="147"/>
      <c r="M343" s="152"/>
      <c r="T343" s="153"/>
      <c r="AT343" s="148" t="s">
        <v>161</v>
      </c>
      <c r="AU343" s="148" t="s">
        <v>89</v>
      </c>
      <c r="AV343" s="12" t="s">
        <v>89</v>
      </c>
      <c r="AW343" s="12" t="s">
        <v>4</v>
      </c>
      <c r="AX343" s="12" t="s">
        <v>87</v>
      </c>
      <c r="AY343" s="148" t="s">
        <v>130</v>
      </c>
    </row>
    <row r="344" spans="2:65" s="1" customFormat="1" ht="44.25" customHeight="1">
      <c r="B344" s="30"/>
      <c r="C344" s="130" t="s">
        <v>712</v>
      </c>
      <c r="D344" s="130" t="s">
        <v>132</v>
      </c>
      <c r="E344" s="131" t="s">
        <v>713</v>
      </c>
      <c r="F344" s="132" t="s">
        <v>714</v>
      </c>
      <c r="G344" s="133" t="s">
        <v>232</v>
      </c>
      <c r="H344" s="134">
        <v>68.44</v>
      </c>
      <c r="I344" s="135"/>
      <c r="J344" s="136">
        <f>ROUND(I344*H344,2)</f>
        <v>0</v>
      </c>
      <c r="K344" s="132" t="s">
        <v>136</v>
      </c>
      <c r="L344" s="30"/>
      <c r="M344" s="137" t="s">
        <v>1</v>
      </c>
      <c r="N344" s="138" t="s">
        <v>44</v>
      </c>
      <c r="P344" s="139">
        <f>O344*H344</f>
        <v>0</v>
      </c>
      <c r="Q344" s="139">
        <v>0</v>
      </c>
      <c r="R344" s="139">
        <f>Q344*H344</f>
        <v>0</v>
      </c>
      <c r="S344" s="139">
        <v>0</v>
      </c>
      <c r="T344" s="140">
        <f>S344*H344</f>
        <v>0</v>
      </c>
      <c r="AR344" s="141" t="s">
        <v>137</v>
      </c>
      <c r="AT344" s="141" t="s">
        <v>132</v>
      </c>
      <c r="AU344" s="141" t="s">
        <v>89</v>
      </c>
      <c r="AY344" s="15" t="s">
        <v>130</v>
      </c>
      <c r="BE344" s="142">
        <f>IF(N344="základní",J344,0)</f>
        <v>0</v>
      </c>
      <c r="BF344" s="142">
        <f>IF(N344="snížená",J344,0)</f>
        <v>0</v>
      </c>
      <c r="BG344" s="142">
        <f>IF(N344="zákl. přenesená",J344,0)</f>
        <v>0</v>
      </c>
      <c r="BH344" s="142">
        <f>IF(N344="sníž. přenesená",J344,0)</f>
        <v>0</v>
      </c>
      <c r="BI344" s="142">
        <f>IF(N344="nulová",J344,0)</f>
        <v>0</v>
      </c>
      <c r="BJ344" s="15" t="s">
        <v>87</v>
      </c>
      <c r="BK344" s="142">
        <f>ROUND(I344*H344,2)</f>
        <v>0</v>
      </c>
      <c r="BL344" s="15" t="s">
        <v>137</v>
      </c>
      <c r="BM344" s="141" t="s">
        <v>715</v>
      </c>
    </row>
    <row r="345" spans="2:51" s="12" customFormat="1" ht="12">
      <c r="B345" s="147"/>
      <c r="D345" s="143" t="s">
        <v>161</v>
      </c>
      <c r="E345" s="148" t="s">
        <v>1</v>
      </c>
      <c r="F345" s="149" t="s">
        <v>716</v>
      </c>
      <c r="H345" s="150">
        <v>68.44</v>
      </c>
      <c r="I345" s="151"/>
      <c r="L345" s="147"/>
      <c r="M345" s="152"/>
      <c r="T345" s="153"/>
      <c r="AT345" s="148" t="s">
        <v>161</v>
      </c>
      <c r="AU345" s="148" t="s">
        <v>89</v>
      </c>
      <c r="AV345" s="12" t="s">
        <v>89</v>
      </c>
      <c r="AW345" s="12" t="s">
        <v>36</v>
      </c>
      <c r="AX345" s="12" t="s">
        <v>87</v>
      </c>
      <c r="AY345" s="148" t="s">
        <v>130</v>
      </c>
    </row>
    <row r="346" spans="2:65" s="1" customFormat="1" ht="44.25" customHeight="1">
      <c r="B346" s="30"/>
      <c r="C346" s="130" t="s">
        <v>717</v>
      </c>
      <c r="D346" s="130" t="s">
        <v>132</v>
      </c>
      <c r="E346" s="131" t="s">
        <v>718</v>
      </c>
      <c r="F346" s="132" t="s">
        <v>719</v>
      </c>
      <c r="G346" s="133" t="s">
        <v>232</v>
      </c>
      <c r="H346" s="134">
        <v>1112</v>
      </c>
      <c r="I346" s="135"/>
      <c r="J346" s="136">
        <f>ROUND(I346*H346,2)</f>
        <v>0</v>
      </c>
      <c r="K346" s="132" t="s">
        <v>136</v>
      </c>
      <c r="L346" s="30"/>
      <c r="M346" s="137" t="s">
        <v>1</v>
      </c>
      <c r="N346" s="138" t="s">
        <v>44</v>
      </c>
      <c r="P346" s="139">
        <f>O346*H346</f>
        <v>0</v>
      </c>
      <c r="Q346" s="139">
        <v>0</v>
      </c>
      <c r="R346" s="139">
        <f>Q346*H346</f>
        <v>0</v>
      </c>
      <c r="S346" s="139">
        <v>0</v>
      </c>
      <c r="T346" s="140">
        <f>S346*H346</f>
        <v>0</v>
      </c>
      <c r="AR346" s="141" t="s">
        <v>137</v>
      </c>
      <c r="AT346" s="141" t="s">
        <v>132</v>
      </c>
      <c r="AU346" s="141" t="s">
        <v>89</v>
      </c>
      <c r="AY346" s="15" t="s">
        <v>130</v>
      </c>
      <c r="BE346" s="142">
        <f>IF(N346="základní",J346,0)</f>
        <v>0</v>
      </c>
      <c r="BF346" s="142">
        <f>IF(N346="snížená",J346,0)</f>
        <v>0</v>
      </c>
      <c r="BG346" s="142">
        <f>IF(N346="zákl. přenesená",J346,0)</f>
        <v>0</v>
      </c>
      <c r="BH346" s="142">
        <f>IF(N346="sníž. přenesená",J346,0)</f>
        <v>0</v>
      </c>
      <c r="BI346" s="142">
        <f>IF(N346="nulová",J346,0)</f>
        <v>0</v>
      </c>
      <c r="BJ346" s="15" t="s">
        <v>87</v>
      </c>
      <c r="BK346" s="142">
        <f>ROUND(I346*H346,2)</f>
        <v>0</v>
      </c>
      <c r="BL346" s="15" t="s">
        <v>137</v>
      </c>
      <c r="BM346" s="141" t="s">
        <v>720</v>
      </c>
    </row>
    <row r="347" spans="2:51" s="12" customFormat="1" ht="12">
      <c r="B347" s="147"/>
      <c r="D347" s="143" t="s">
        <v>161</v>
      </c>
      <c r="E347" s="148" t="s">
        <v>1</v>
      </c>
      <c r="F347" s="149" t="s">
        <v>721</v>
      </c>
      <c r="H347" s="150">
        <v>1112</v>
      </c>
      <c r="I347" s="151"/>
      <c r="L347" s="147"/>
      <c r="M347" s="152"/>
      <c r="T347" s="153"/>
      <c r="AT347" s="148" t="s">
        <v>161</v>
      </c>
      <c r="AU347" s="148" t="s">
        <v>89</v>
      </c>
      <c r="AV347" s="12" t="s">
        <v>89</v>
      </c>
      <c r="AW347" s="12" t="s">
        <v>36</v>
      </c>
      <c r="AX347" s="12" t="s">
        <v>87</v>
      </c>
      <c r="AY347" s="148" t="s">
        <v>130</v>
      </c>
    </row>
    <row r="348" spans="2:65" s="1" customFormat="1" ht="44.25" customHeight="1">
      <c r="B348" s="30"/>
      <c r="C348" s="130" t="s">
        <v>722</v>
      </c>
      <c r="D348" s="130" t="s">
        <v>132</v>
      </c>
      <c r="E348" s="131" t="s">
        <v>723</v>
      </c>
      <c r="F348" s="132" t="s">
        <v>231</v>
      </c>
      <c r="G348" s="133" t="s">
        <v>232</v>
      </c>
      <c r="H348" s="134">
        <v>988.6</v>
      </c>
      <c r="I348" s="135"/>
      <c r="J348" s="136">
        <f>ROUND(I348*H348,2)</f>
        <v>0</v>
      </c>
      <c r="K348" s="132" t="s">
        <v>136</v>
      </c>
      <c r="L348" s="30"/>
      <c r="M348" s="137" t="s">
        <v>1</v>
      </c>
      <c r="N348" s="138" t="s">
        <v>44</v>
      </c>
      <c r="P348" s="139">
        <f>O348*H348</f>
        <v>0</v>
      </c>
      <c r="Q348" s="139">
        <v>0</v>
      </c>
      <c r="R348" s="139">
        <f>Q348*H348</f>
        <v>0</v>
      </c>
      <c r="S348" s="139">
        <v>0</v>
      </c>
      <c r="T348" s="140">
        <f>S348*H348</f>
        <v>0</v>
      </c>
      <c r="AR348" s="141" t="s">
        <v>137</v>
      </c>
      <c r="AT348" s="141" t="s">
        <v>132</v>
      </c>
      <c r="AU348" s="141" t="s">
        <v>89</v>
      </c>
      <c r="AY348" s="15" t="s">
        <v>130</v>
      </c>
      <c r="BE348" s="142">
        <f>IF(N348="základní",J348,0)</f>
        <v>0</v>
      </c>
      <c r="BF348" s="142">
        <f>IF(N348="snížená",J348,0)</f>
        <v>0</v>
      </c>
      <c r="BG348" s="142">
        <f>IF(N348="zákl. přenesená",J348,0)</f>
        <v>0</v>
      </c>
      <c r="BH348" s="142">
        <f>IF(N348="sníž. přenesená",J348,0)</f>
        <v>0</v>
      </c>
      <c r="BI348" s="142">
        <f>IF(N348="nulová",J348,0)</f>
        <v>0</v>
      </c>
      <c r="BJ348" s="15" t="s">
        <v>87</v>
      </c>
      <c r="BK348" s="142">
        <f>ROUND(I348*H348,2)</f>
        <v>0</v>
      </c>
      <c r="BL348" s="15" t="s">
        <v>137</v>
      </c>
      <c r="BM348" s="141" t="s">
        <v>724</v>
      </c>
    </row>
    <row r="349" spans="2:51" s="12" customFormat="1" ht="12">
      <c r="B349" s="147"/>
      <c r="D349" s="143" t="s">
        <v>161</v>
      </c>
      <c r="E349" s="148" t="s">
        <v>1</v>
      </c>
      <c r="F349" s="149" t="s">
        <v>725</v>
      </c>
      <c r="H349" s="150">
        <v>988.6</v>
      </c>
      <c r="I349" s="151"/>
      <c r="L349" s="147"/>
      <c r="M349" s="152"/>
      <c r="T349" s="153"/>
      <c r="AT349" s="148" t="s">
        <v>161</v>
      </c>
      <c r="AU349" s="148" t="s">
        <v>89</v>
      </c>
      <c r="AV349" s="12" t="s">
        <v>89</v>
      </c>
      <c r="AW349" s="12" t="s">
        <v>36</v>
      </c>
      <c r="AX349" s="12" t="s">
        <v>87</v>
      </c>
      <c r="AY349" s="148" t="s">
        <v>130</v>
      </c>
    </row>
    <row r="350" spans="2:63" s="11" customFormat="1" ht="22.9" customHeight="1">
      <c r="B350" s="118"/>
      <c r="D350" s="119" t="s">
        <v>78</v>
      </c>
      <c r="E350" s="128" t="s">
        <v>726</v>
      </c>
      <c r="F350" s="128" t="s">
        <v>727</v>
      </c>
      <c r="I350" s="121"/>
      <c r="J350" s="129">
        <f>BK350</f>
        <v>0</v>
      </c>
      <c r="L350" s="118"/>
      <c r="M350" s="123"/>
      <c r="P350" s="124">
        <f>P351</f>
        <v>0</v>
      </c>
      <c r="R350" s="124">
        <f>R351</f>
        <v>0</v>
      </c>
      <c r="T350" s="125">
        <f>T351</f>
        <v>0</v>
      </c>
      <c r="AR350" s="119" t="s">
        <v>87</v>
      </c>
      <c r="AT350" s="126" t="s">
        <v>78</v>
      </c>
      <c r="AU350" s="126" t="s">
        <v>87</v>
      </c>
      <c r="AY350" s="119" t="s">
        <v>130</v>
      </c>
      <c r="BK350" s="127">
        <f>BK351</f>
        <v>0</v>
      </c>
    </row>
    <row r="351" spans="2:65" s="1" customFormat="1" ht="44.25" customHeight="1">
      <c r="B351" s="30"/>
      <c r="C351" s="130" t="s">
        <v>728</v>
      </c>
      <c r="D351" s="130" t="s">
        <v>132</v>
      </c>
      <c r="E351" s="131" t="s">
        <v>729</v>
      </c>
      <c r="F351" s="132" t="s">
        <v>730</v>
      </c>
      <c r="G351" s="133" t="s">
        <v>232</v>
      </c>
      <c r="H351" s="134">
        <v>3178.873</v>
      </c>
      <c r="I351" s="135"/>
      <c r="J351" s="136">
        <f>ROUND(I351*H351,2)</f>
        <v>0</v>
      </c>
      <c r="K351" s="132" t="s">
        <v>136</v>
      </c>
      <c r="L351" s="30"/>
      <c r="M351" s="137" t="s">
        <v>1</v>
      </c>
      <c r="N351" s="138" t="s">
        <v>44</v>
      </c>
      <c r="P351" s="139">
        <f>O351*H351</f>
        <v>0</v>
      </c>
      <c r="Q351" s="139">
        <v>0</v>
      </c>
      <c r="R351" s="139">
        <f>Q351*H351</f>
        <v>0</v>
      </c>
      <c r="S351" s="139">
        <v>0</v>
      </c>
      <c r="T351" s="140">
        <f>S351*H351</f>
        <v>0</v>
      </c>
      <c r="AR351" s="141" t="s">
        <v>137</v>
      </c>
      <c r="AT351" s="141" t="s">
        <v>132</v>
      </c>
      <c r="AU351" s="141" t="s">
        <v>89</v>
      </c>
      <c r="AY351" s="15" t="s">
        <v>130</v>
      </c>
      <c r="BE351" s="142">
        <f>IF(N351="základní",J351,0)</f>
        <v>0</v>
      </c>
      <c r="BF351" s="142">
        <f>IF(N351="snížená",J351,0)</f>
        <v>0</v>
      </c>
      <c r="BG351" s="142">
        <f>IF(N351="zákl. přenesená",J351,0)</f>
        <v>0</v>
      </c>
      <c r="BH351" s="142">
        <f>IF(N351="sníž. přenesená",J351,0)</f>
        <v>0</v>
      </c>
      <c r="BI351" s="142">
        <f>IF(N351="nulová",J351,0)</f>
        <v>0</v>
      </c>
      <c r="BJ351" s="15" t="s">
        <v>87</v>
      </c>
      <c r="BK351" s="142">
        <f>ROUND(I351*H351,2)</f>
        <v>0</v>
      </c>
      <c r="BL351" s="15" t="s">
        <v>137</v>
      </c>
      <c r="BM351" s="141" t="s">
        <v>731</v>
      </c>
    </row>
    <row r="352" spans="2:63" s="11" customFormat="1" ht="25.9" customHeight="1">
      <c r="B352" s="118"/>
      <c r="D352" s="119" t="s">
        <v>78</v>
      </c>
      <c r="E352" s="120" t="s">
        <v>249</v>
      </c>
      <c r="F352" s="120" t="s">
        <v>732</v>
      </c>
      <c r="I352" s="121"/>
      <c r="J352" s="122">
        <f>BK352</f>
        <v>0</v>
      </c>
      <c r="L352" s="118"/>
      <c r="M352" s="123"/>
      <c r="P352" s="124">
        <f>P353</f>
        <v>0</v>
      </c>
      <c r="R352" s="124">
        <f>R353</f>
        <v>0.10596</v>
      </c>
      <c r="T352" s="125">
        <f>T353</f>
        <v>0</v>
      </c>
      <c r="AR352" s="119" t="s">
        <v>142</v>
      </c>
      <c r="AT352" s="126" t="s">
        <v>78</v>
      </c>
      <c r="AU352" s="126" t="s">
        <v>79</v>
      </c>
      <c r="AY352" s="119" t="s">
        <v>130</v>
      </c>
      <c r="BK352" s="127">
        <f>BK353</f>
        <v>0</v>
      </c>
    </row>
    <row r="353" spans="2:63" s="11" customFormat="1" ht="22.9" customHeight="1">
      <c r="B353" s="118"/>
      <c r="D353" s="119" t="s">
        <v>78</v>
      </c>
      <c r="E353" s="128" t="s">
        <v>733</v>
      </c>
      <c r="F353" s="128" t="s">
        <v>734</v>
      </c>
      <c r="I353" s="121"/>
      <c r="J353" s="129">
        <f>BK353</f>
        <v>0</v>
      </c>
      <c r="L353" s="118"/>
      <c r="M353" s="123"/>
      <c r="P353" s="124">
        <f>SUM(P354:P358)</f>
        <v>0</v>
      </c>
      <c r="R353" s="124">
        <f>SUM(R354:R358)</f>
        <v>0.10596</v>
      </c>
      <c r="T353" s="125">
        <f>SUM(T354:T358)</f>
        <v>0</v>
      </c>
      <c r="AR353" s="119" t="s">
        <v>142</v>
      </c>
      <c r="AT353" s="126" t="s">
        <v>78</v>
      </c>
      <c r="AU353" s="126" t="s">
        <v>87</v>
      </c>
      <c r="AY353" s="119" t="s">
        <v>130</v>
      </c>
      <c r="BK353" s="127">
        <f>SUM(BK354:BK358)</f>
        <v>0</v>
      </c>
    </row>
    <row r="354" spans="2:65" s="1" customFormat="1" ht="37.9" customHeight="1">
      <c r="B354" s="30"/>
      <c r="C354" s="130" t="s">
        <v>735</v>
      </c>
      <c r="D354" s="130" t="s">
        <v>132</v>
      </c>
      <c r="E354" s="131" t="s">
        <v>736</v>
      </c>
      <c r="F354" s="132" t="s">
        <v>737</v>
      </c>
      <c r="G354" s="133" t="s">
        <v>170</v>
      </c>
      <c r="H354" s="134">
        <v>140</v>
      </c>
      <c r="I354" s="135"/>
      <c r="J354" s="136">
        <f>ROUND(I354*H354,2)</f>
        <v>0</v>
      </c>
      <c r="K354" s="132" t="s">
        <v>136</v>
      </c>
      <c r="L354" s="30"/>
      <c r="M354" s="137" t="s">
        <v>1</v>
      </c>
      <c r="N354" s="138" t="s">
        <v>44</v>
      </c>
      <c r="P354" s="139">
        <f>O354*H354</f>
        <v>0</v>
      </c>
      <c r="Q354" s="139">
        <v>0</v>
      </c>
      <c r="R354" s="139">
        <f>Q354*H354</f>
        <v>0</v>
      </c>
      <c r="S354" s="139">
        <v>0</v>
      </c>
      <c r="T354" s="140">
        <f>S354*H354</f>
        <v>0</v>
      </c>
      <c r="AR354" s="141" t="s">
        <v>429</v>
      </c>
      <c r="AT354" s="141" t="s">
        <v>132</v>
      </c>
      <c r="AU354" s="141" t="s">
        <v>89</v>
      </c>
      <c r="AY354" s="15" t="s">
        <v>130</v>
      </c>
      <c r="BE354" s="142">
        <f>IF(N354="základní",J354,0)</f>
        <v>0</v>
      </c>
      <c r="BF354" s="142">
        <f>IF(N354="snížená",J354,0)</f>
        <v>0</v>
      </c>
      <c r="BG354" s="142">
        <f>IF(N354="zákl. přenesená",J354,0)</f>
        <v>0</v>
      </c>
      <c r="BH354" s="142">
        <f>IF(N354="sníž. přenesená",J354,0)</f>
        <v>0</v>
      </c>
      <c r="BI354" s="142">
        <f>IF(N354="nulová",J354,0)</f>
        <v>0</v>
      </c>
      <c r="BJ354" s="15" t="s">
        <v>87</v>
      </c>
      <c r="BK354" s="142">
        <f>ROUND(I354*H354,2)</f>
        <v>0</v>
      </c>
      <c r="BL354" s="15" t="s">
        <v>429</v>
      </c>
      <c r="BM354" s="141" t="s">
        <v>738</v>
      </c>
    </row>
    <row r="355" spans="2:65" s="1" customFormat="1" ht="24.2" customHeight="1">
      <c r="B355" s="30"/>
      <c r="C355" s="154" t="s">
        <v>739</v>
      </c>
      <c r="D355" s="154" t="s">
        <v>249</v>
      </c>
      <c r="E355" s="155" t="s">
        <v>740</v>
      </c>
      <c r="F355" s="156" t="s">
        <v>741</v>
      </c>
      <c r="G355" s="157" t="s">
        <v>170</v>
      </c>
      <c r="H355" s="158">
        <v>36</v>
      </c>
      <c r="I355" s="159"/>
      <c r="J355" s="160">
        <f>ROUND(I355*H355,2)</f>
        <v>0</v>
      </c>
      <c r="K355" s="156" t="s">
        <v>136</v>
      </c>
      <c r="L355" s="161"/>
      <c r="M355" s="162" t="s">
        <v>1</v>
      </c>
      <c r="N355" s="163" t="s">
        <v>44</v>
      </c>
      <c r="P355" s="139">
        <f>O355*H355</f>
        <v>0</v>
      </c>
      <c r="Q355" s="139">
        <v>0.00069</v>
      </c>
      <c r="R355" s="139">
        <f>Q355*H355</f>
        <v>0.024839999999999997</v>
      </c>
      <c r="S355" s="139">
        <v>0</v>
      </c>
      <c r="T355" s="140">
        <f>S355*H355</f>
        <v>0</v>
      </c>
      <c r="AR355" s="141" t="s">
        <v>684</v>
      </c>
      <c r="AT355" s="141" t="s">
        <v>249</v>
      </c>
      <c r="AU355" s="141" t="s">
        <v>89</v>
      </c>
      <c r="AY355" s="15" t="s">
        <v>130</v>
      </c>
      <c r="BE355" s="142">
        <f>IF(N355="základní",J355,0)</f>
        <v>0</v>
      </c>
      <c r="BF355" s="142">
        <f>IF(N355="snížená",J355,0)</f>
        <v>0</v>
      </c>
      <c r="BG355" s="142">
        <f>IF(N355="zákl. přenesená",J355,0)</f>
        <v>0</v>
      </c>
      <c r="BH355" s="142">
        <f>IF(N355="sníž. přenesená",J355,0)</f>
        <v>0</v>
      </c>
      <c r="BI355" s="142">
        <f>IF(N355="nulová",J355,0)</f>
        <v>0</v>
      </c>
      <c r="BJ355" s="15" t="s">
        <v>87</v>
      </c>
      <c r="BK355" s="142">
        <f>ROUND(I355*H355,2)</f>
        <v>0</v>
      </c>
      <c r="BL355" s="15" t="s">
        <v>684</v>
      </c>
      <c r="BM355" s="141" t="s">
        <v>742</v>
      </c>
    </row>
    <row r="356" spans="2:51" s="12" customFormat="1" ht="12">
      <c r="B356" s="147"/>
      <c r="D356" s="143" t="s">
        <v>161</v>
      </c>
      <c r="E356" s="148" t="s">
        <v>1</v>
      </c>
      <c r="F356" s="149" t="s">
        <v>743</v>
      </c>
      <c r="H356" s="150">
        <v>36</v>
      </c>
      <c r="I356" s="151"/>
      <c r="L356" s="147"/>
      <c r="M356" s="152"/>
      <c r="T356" s="153"/>
      <c r="AT356" s="148" t="s">
        <v>161</v>
      </c>
      <c r="AU356" s="148" t="s">
        <v>89</v>
      </c>
      <c r="AV356" s="12" t="s">
        <v>89</v>
      </c>
      <c r="AW356" s="12" t="s">
        <v>36</v>
      </c>
      <c r="AX356" s="12" t="s">
        <v>87</v>
      </c>
      <c r="AY356" s="148" t="s">
        <v>130</v>
      </c>
    </row>
    <row r="357" spans="2:65" s="1" customFormat="1" ht="24.2" customHeight="1">
      <c r="B357" s="30"/>
      <c r="C357" s="154" t="s">
        <v>744</v>
      </c>
      <c r="D357" s="154" t="s">
        <v>249</v>
      </c>
      <c r="E357" s="155" t="s">
        <v>745</v>
      </c>
      <c r="F357" s="156" t="s">
        <v>746</v>
      </c>
      <c r="G357" s="157" t="s">
        <v>170</v>
      </c>
      <c r="H357" s="158">
        <v>104</v>
      </c>
      <c r="I357" s="159"/>
      <c r="J357" s="160">
        <f>ROUND(I357*H357,2)</f>
        <v>0</v>
      </c>
      <c r="K357" s="156" t="s">
        <v>136</v>
      </c>
      <c r="L357" s="161"/>
      <c r="M357" s="162" t="s">
        <v>1</v>
      </c>
      <c r="N357" s="163" t="s">
        <v>44</v>
      </c>
      <c r="P357" s="139">
        <f>O357*H357</f>
        <v>0</v>
      </c>
      <c r="Q357" s="139">
        <v>0.00078</v>
      </c>
      <c r="R357" s="139">
        <f>Q357*H357</f>
        <v>0.08112</v>
      </c>
      <c r="S357" s="139">
        <v>0</v>
      </c>
      <c r="T357" s="140">
        <f>S357*H357</f>
        <v>0</v>
      </c>
      <c r="AR357" s="141" t="s">
        <v>684</v>
      </c>
      <c r="AT357" s="141" t="s">
        <v>249</v>
      </c>
      <c r="AU357" s="141" t="s">
        <v>89</v>
      </c>
      <c r="AY357" s="15" t="s">
        <v>130</v>
      </c>
      <c r="BE357" s="142">
        <f>IF(N357="základní",J357,0)</f>
        <v>0</v>
      </c>
      <c r="BF357" s="142">
        <f>IF(N357="snížená",J357,0)</f>
        <v>0</v>
      </c>
      <c r="BG357" s="142">
        <f>IF(N357="zákl. přenesená",J357,0)</f>
        <v>0</v>
      </c>
      <c r="BH357" s="142">
        <f>IF(N357="sníž. přenesená",J357,0)</f>
        <v>0</v>
      </c>
      <c r="BI357" s="142">
        <f>IF(N357="nulová",J357,0)</f>
        <v>0</v>
      </c>
      <c r="BJ357" s="15" t="s">
        <v>87</v>
      </c>
      <c r="BK357" s="142">
        <f>ROUND(I357*H357,2)</f>
        <v>0</v>
      </c>
      <c r="BL357" s="15" t="s">
        <v>684</v>
      </c>
      <c r="BM357" s="141" t="s">
        <v>747</v>
      </c>
    </row>
    <row r="358" spans="2:51" s="12" customFormat="1" ht="12">
      <c r="B358" s="147"/>
      <c r="D358" s="143" t="s">
        <v>161</v>
      </c>
      <c r="E358" s="148" t="s">
        <v>1</v>
      </c>
      <c r="F358" s="149" t="s">
        <v>748</v>
      </c>
      <c r="H358" s="150">
        <v>104</v>
      </c>
      <c r="I358" s="151"/>
      <c r="L358" s="147"/>
      <c r="M358" s="171"/>
      <c r="N358" s="172"/>
      <c r="O358" s="172"/>
      <c r="P358" s="172"/>
      <c r="Q358" s="172"/>
      <c r="R358" s="172"/>
      <c r="S358" s="172"/>
      <c r="T358" s="173"/>
      <c r="AT358" s="148" t="s">
        <v>161</v>
      </c>
      <c r="AU358" s="148" t="s">
        <v>89</v>
      </c>
      <c r="AV358" s="12" t="s">
        <v>89</v>
      </c>
      <c r="AW358" s="12" t="s">
        <v>36</v>
      </c>
      <c r="AX358" s="12" t="s">
        <v>87</v>
      </c>
      <c r="AY358" s="148" t="s">
        <v>130</v>
      </c>
    </row>
    <row r="359" spans="2:12" s="1" customFormat="1" ht="6.95" customHeight="1">
      <c r="B359" s="42"/>
      <c r="C359" s="43"/>
      <c r="D359" s="43"/>
      <c r="E359" s="43"/>
      <c r="F359" s="43"/>
      <c r="G359" s="43"/>
      <c r="H359" s="43"/>
      <c r="I359" s="43"/>
      <c r="J359" s="43"/>
      <c r="K359" s="43"/>
      <c r="L359" s="30"/>
    </row>
  </sheetData>
  <sheetProtection algorithmName="SHA-512" hashValue="TM+qUj46nn7yABuFGskMV9S61mrQ9W7626iJbGu7ACTsM9aNlOjVLL7mXCLJPjwb3gu03IWPUbbxHQD4SSS0jg==" saltValue="pUFFDWuncF00TZAT7uk7001TvhZmB3BLEHeBW9cImzhyzlBmsEAw6l7UW0oJ/Tjxbkr/pJM834MR/dmheIPwKQ==" spinCount="100000" sheet="1" objects="1" scenarios="1" formatColumns="0" formatRows="0" autoFilter="0"/>
  <autoFilter ref="C126:K358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5" t="s">
        <v>92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89</v>
      </c>
    </row>
    <row r="4" spans="2:46" ht="24.95" customHeight="1">
      <c r="B4" s="18"/>
      <c r="D4" s="19" t="s">
        <v>96</v>
      </c>
      <c r="L4" s="18"/>
      <c r="M4" s="8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24" t="str">
        <f>'Rekapitulace stavby'!K6</f>
        <v>Karlovy Vary, cyklotrasa B4 a křižovatka ul Západní a Šumavská</v>
      </c>
      <c r="F7" s="225"/>
      <c r="G7" s="225"/>
      <c r="H7" s="225"/>
      <c r="L7" s="18"/>
    </row>
    <row r="8" spans="2:12" s="1" customFormat="1" ht="12" customHeight="1">
      <c r="B8" s="30"/>
      <c r="D8" s="25" t="s">
        <v>97</v>
      </c>
      <c r="L8" s="30"/>
    </row>
    <row r="9" spans="2:12" s="1" customFormat="1" ht="16.5" customHeight="1">
      <c r="B9" s="30"/>
      <c r="E9" s="196" t="s">
        <v>749</v>
      </c>
      <c r="F9" s="223"/>
      <c r="G9" s="223"/>
      <c r="H9" s="223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 t="str">
        <f>'Rekapitulace stavby'!AN8</f>
        <v>23. 1. 2023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24</v>
      </c>
      <c r="I14" s="25" t="s">
        <v>25</v>
      </c>
      <c r="J14" s="23" t="s">
        <v>26</v>
      </c>
      <c r="L14" s="30"/>
    </row>
    <row r="15" spans="2:12" s="1" customFormat="1" ht="18" customHeight="1">
      <c r="B15" s="30"/>
      <c r="E15" s="23" t="s">
        <v>27</v>
      </c>
      <c r="I15" s="25" t="s">
        <v>28</v>
      </c>
      <c r="J15" s="23" t="s">
        <v>29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30</v>
      </c>
      <c r="I17" s="2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6" t="str">
        <f>'Rekapitulace stavby'!E14</f>
        <v>Vyplň údaj</v>
      </c>
      <c r="F18" s="215"/>
      <c r="G18" s="215"/>
      <c r="H18" s="215"/>
      <c r="I18" s="25" t="s">
        <v>28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32</v>
      </c>
      <c r="I20" s="25" t="s">
        <v>25</v>
      </c>
      <c r="J20" s="23" t="s">
        <v>33</v>
      </c>
      <c r="L20" s="30"/>
    </row>
    <row r="21" spans="2:12" s="1" customFormat="1" ht="18" customHeight="1">
      <c r="B21" s="30"/>
      <c r="E21" s="23" t="s">
        <v>34</v>
      </c>
      <c r="I21" s="25" t="s">
        <v>28</v>
      </c>
      <c r="J21" s="23" t="s">
        <v>35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37</v>
      </c>
      <c r="I23" s="25" t="s">
        <v>25</v>
      </c>
      <c r="J23" s="23" t="s">
        <v>33</v>
      </c>
      <c r="L23" s="30"/>
    </row>
    <row r="24" spans="2:12" s="1" customFormat="1" ht="18" customHeight="1">
      <c r="B24" s="30"/>
      <c r="E24" s="23" t="s">
        <v>34</v>
      </c>
      <c r="I24" s="25" t="s">
        <v>28</v>
      </c>
      <c r="J24" s="23" t="s">
        <v>35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38</v>
      </c>
      <c r="L26" s="30"/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39</v>
      </c>
      <c r="J30" s="64">
        <f>ROUND(J120,2)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41</v>
      </c>
      <c r="I32" s="33" t="s">
        <v>40</v>
      </c>
      <c r="J32" s="33" t="s">
        <v>42</v>
      </c>
      <c r="L32" s="30"/>
    </row>
    <row r="33" spans="2:12" s="1" customFormat="1" ht="14.45" customHeight="1">
      <c r="B33" s="30"/>
      <c r="D33" s="53" t="s">
        <v>43</v>
      </c>
      <c r="E33" s="25" t="s">
        <v>44</v>
      </c>
      <c r="F33" s="89">
        <f>ROUND((SUM(BE120:BE147)),2)</f>
        <v>0</v>
      </c>
      <c r="I33" s="90">
        <v>0.21</v>
      </c>
      <c r="J33" s="89">
        <f>ROUND(((SUM(BE120:BE147))*I33),2)</f>
        <v>0</v>
      </c>
      <c r="L33" s="30"/>
    </row>
    <row r="34" spans="2:12" s="1" customFormat="1" ht="14.45" customHeight="1">
      <c r="B34" s="30"/>
      <c r="E34" s="25" t="s">
        <v>45</v>
      </c>
      <c r="F34" s="89">
        <f>ROUND((SUM(BF120:BF147)),2)</f>
        <v>0</v>
      </c>
      <c r="I34" s="90">
        <v>0.15</v>
      </c>
      <c r="J34" s="89">
        <f>ROUND(((SUM(BF120:BF147))*I34),2)</f>
        <v>0</v>
      </c>
      <c r="L34" s="30"/>
    </row>
    <row r="35" spans="2:12" s="1" customFormat="1" ht="14.45" customHeight="1" hidden="1">
      <c r="B35" s="30"/>
      <c r="E35" s="25" t="s">
        <v>46</v>
      </c>
      <c r="F35" s="89">
        <f>ROUND((SUM(BG120:BG147)),2)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47</v>
      </c>
      <c r="F36" s="89">
        <f>ROUND((SUM(BH120:BH147)),2)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48</v>
      </c>
      <c r="F37" s="89">
        <f>ROUND((SUM(BI120:BI147)),2)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49</v>
      </c>
      <c r="E39" s="55"/>
      <c r="F39" s="55"/>
      <c r="G39" s="93" t="s">
        <v>50</v>
      </c>
      <c r="H39" s="94" t="s">
        <v>51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52</v>
      </c>
      <c r="E50" s="40"/>
      <c r="F50" s="40"/>
      <c r="G50" s="39" t="s">
        <v>53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54</v>
      </c>
      <c r="E61" s="32"/>
      <c r="F61" s="97" t="s">
        <v>55</v>
      </c>
      <c r="G61" s="41" t="s">
        <v>54</v>
      </c>
      <c r="H61" s="32"/>
      <c r="I61" s="32"/>
      <c r="J61" s="98" t="s">
        <v>55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56</v>
      </c>
      <c r="E65" s="40"/>
      <c r="F65" s="40"/>
      <c r="G65" s="39" t="s">
        <v>57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54</v>
      </c>
      <c r="E76" s="32"/>
      <c r="F76" s="97" t="s">
        <v>55</v>
      </c>
      <c r="G76" s="41" t="s">
        <v>54</v>
      </c>
      <c r="H76" s="32"/>
      <c r="I76" s="32"/>
      <c r="J76" s="98" t="s">
        <v>55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99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24" t="str">
        <f>E7</f>
        <v>Karlovy Vary, cyklotrasa B4 a křižovatka ul Západní a Šumavská</v>
      </c>
      <c r="F85" s="225"/>
      <c r="G85" s="225"/>
      <c r="H85" s="225"/>
      <c r="L85" s="30"/>
    </row>
    <row r="86" spans="2:12" s="1" customFormat="1" ht="12" customHeight="1">
      <c r="B86" s="30"/>
      <c r="C86" s="25" t="s">
        <v>97</v>
      </c>
      <c r="L86" s="30"/>
    </row>
    <row r="87" spans="2:12" s="1" customFormat="1" ht="16.5" customHeight="1">
      <c r="B87" s="30"/>
      <c r="E87" s="196" t="str">
        <f>E9</f>
        <v>SO 103 - Vodovod - zemní práce</v>
      </c>
      <c r="F87" s="223"/>
      <c r="G87" s="223"/>
      <c r="H87" s="223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>Karlovy Vary, Tuhnice</v>
      </c>
      <c r="I89" s="25" t="s">
        <v>22</v>
      </c>
      <c r="J89" s="50" t="str">
        <f>IF(J12="","",J12)</f>
        <v>23. 1. 2023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24</v>
      </c>
      <c r="F91" s="23" t="str">
        <f>E15</f>
        <v>Statutární město Karlovy Vary</v>
      </c>
      <c r="I91" s="25" t="s">
        <v>32</v>
      </c>
      <c r="J91" s="28" t="str">
        <f>E21</f>
        <v>GEOprojectKV s.r.o.</v>
      </c>
      <c r="L91" s="30"/>
    </row>
    <row r="92" spans="2:12" s="1" customFormat="1" ht="15.2" customHeight="1">
      <c r="B92" s="30"/>
      <c r="C92" s="25" t="s">
        <v>30</v>
      </c>
      <c r="F92" s="23" t="str">
        <f>IF(E18="","",E18)</f>
        <v>Vyplň údaj</v>
      </c>
      <c r="I92" s="25" t="s">
        <v>37</v>
      </c>
      <c r="J92" s="28" t="str">
        <f>E24</f>
        <v>GEOprojectKV s.r.o.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100</v>
      </c>
      <c r="D94" s="91"/>
      <c r="E94" s="91"/>
      <c r="F94" s="91"/>
      <c r="G94" s="91"/>
      <c r="H94" s="91"/>
      <c r="I94" s="91"/>
      <c r="J94" s="100" t="s">
        <v>101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102</v>
      </c>
      <c r="J96" s="64">
        <f>J120</f>
        <v>0</v>
      </c>
      <c r="L96" s="30"/>
      <c r="AU96" s="15" t="s">
        <v>103</v>
      </c>
    </row>
    <row r="97" spans="2:12" s="8" customFormat="1" ht="24.95" customHeight="1">
      <c r="B97" s="102"/>
      <c r="D97" s="103" t="s">
        <v>104</v>
      </c>
      <c r="E97" s="104"/>
      <c r="F97" s="104"/>
      <c r="G97" s="104"/>
      <c r="H97" s="104"/>
      <c r="I97" s="104"/>
      <c r="J97" s="105">
        <f>J121</f>
        <v>0</v>
      </c>
      <c r="L97" s="102"/>
    </row>
    <row r="98" spans="2:12" s="9" customFormat="1" ht="19.9" customHeight="1">
      <c r="B98" s="106"/>
      <c r="D98" s="107" t="s">
        <v>105</v>
      </c>
      <c r="E98" s="108"/>
      <c r="F98" s="108"/>
      <c r="G98" s="108"/>
      <c r="H98" s="108"/>
      <c r="I98" s="108"/>
      <c r="J98" s="109">
        <f>J122</f>
        <v>0</v>
      </c>
      <c r="L98" s="106"/>
    </row>
    <row r="99" spans="2:12" s="9" customFormat="1" ht="19.9" customHeight="1">
      <c r="B99" s="106"/>
      <c r="D99" s="107" t="s">
        <v>750</v>
      </c>
      <c r="E99" s="108"/>
      <c r="F99" s="108"/>
      <c r="G99" s="108"/>
      <c r="H99" s="108"/>
      <c r="I99" s="108"/>
      <c r="J99" s="109">
        <f>J143</f>
        <v>0</v>
      </c>
      <c r="L99" s="106"/>
    </row>
    <row r="100" spans="2:12" s="9" customFormat="1" ht="19.9" customHeight="1">
      <c r="B100" s="106"/>
      <c r="D100" s="107" t="s">
        <v>107</v>
      </c>
      <c r="E100" s="108"/>
      <c r="F100" s="108"/>
      <c r="G100" s="108"/>
      <c r="H100" s="108"/>
      <c r="I100" s="108"/>
      <c r="J100" s="109">
        <f>J146</f>
        <v>0</v>
      </c>
      <c r="L100" s="106"/>
    </row>
    <row r="101" spans="2:12" s="1" customFormat="1" ht="21.75" customHeight="1">
      <c r="B101" s="30"/>
      <c r="L101" s="30"/>
    </row>
    <row r="102" spans="2:12" s="1" customFormat="1" ht="6.95" customHeight="1"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30"/>
    </row>
    <row r="106" spans="2:12" s="1" customFormat="1" ht="6.9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0"/>
    </row>
    <row r="107" spans="2:12" s="1" customFormat="1" ht="24.95" customHeight="1">
      <c r="B107" s="30"/>
      <c r="C107" s="19" t="s">
        <v>115</v>
      </c>
      <c r="L107" s="30"/>
    </row>
    <row r="108" spans="2:12" s="1" customFormat="1" ht="6.95" customHeight="1">
      <c r="B108" s="30"/>
      <c r="L108" s="30"/>
    </row>
    <row r="109" spans="2:12" s="1" customFormat="1" ht="12" customHeight="1">
      <c r="B109" s="30"/>
      <c r="C109" s="25" t="s">
        <v>16</v>
      </c>
      <c r="L109" s="30"/>
    </row>
    <row r="110" spans="2:12" s="1" customFormat="1" ht="16.5" customHeight="1">
      <c r="B110" s="30"/>
      <c r="E110" s="224" t="str">
        <f>E7</f>
        <v>Karlovy Vary, cyklotrasa B4 a křižovatka ul Západní a Šumavská</v>
      </c>
      <c r="F110" s="225"/>
      <c r="G110" s="225"/>
      <c r="H110" s="225"/>
      <c r="L110" s="30"/>
    </row>
    <row r="111" spans="2:12" s="1" customFormat="1" ht="12" customHeight="1">
      <c r="B111" s="30"/>
      <c r="C111" s="25" t="s">
        <v>97</v>
      </c>
      <c r="L111" s="30"/>
    </row>
    <row r="112" spans="2:12" s="1" customFormat="1" ht="16.5" customHeight="1">
      <c r="B112" s="30"/>
      <c r="E112" s="196" t="str">
        <f>E9</f>
        <v>SO 103 - Vodovod - zemní práce</v>
      </c>
      <c r="F112" s="223"/>
      <c r="G112" s="223"/>
      <c r="H112" s="223"/>
      <c r="L112" s="30"/>
    </row>
    <row r="113" spans="2:12" s="1" customFormat="1" ht="6.95" customHeight="1">
      <c r="B113" s="30"/>
      <c r="L113" s="30"/>
    </row>
    <row r="114" spans="2:12" s="1" customFormat="1" ht="12" customHeight="1">
      <c r="B114" s="30"/>
      <c r="C114" s="25" t="s">
        <v>20</v>
      </c>
      <c r="F114" s="23" t="str">
        <f>F12</f>
        <v>Karlovy Vary, Tuhnice</v>
      </c>
      <c r="I114" s="25" t="s">
        <v>22</v>
      </c>
      <c r="J114" s="50" t="str">
        <f>IF(J12="","",J12)</f>
        <v>23. 1. 2023</v>
      </c>
      <c r="L114" s="30"/>
    </row>
    <row r="115" spans="2:12" s="1" customFormat="1" ht="6.95" customHeight="1">
      <c r="B115" s="30"/>
      <c r="L115" s="30"/>
    </row>
    <row r="116" spans="2:12" s="1" customFormat="1" ht="15.2" customHeight="1">
      <c r="B116" s="30"/>
      <c r="C116" s="25" t="s">
        <v>24</v>
      </c>
      <c r="F116" s="23" t="str">
        <f>E15</f>
        <v>Statutární město Karlovy Vary</v>
      </c>
      <c r="I116" s="25" t="s">
        <v>32</v>
      </c>
      <c r="J116" s="28" t="str">
        <f>E21</f>
        <v>GEOprojectKV s.r.o.</v>
      </c>
      <c r="L116" s="30"/>
    </row>
    <row r="117" spans="2:12" s="1" customFormat="1" ht="15.2" customHeight="1">
      <c r="B117" s="30"/>
      <c r="C117" s="25" t="s">
        <v>30</v>
      </c>
      <c r="F117" s="23" t="str">
        <f>IF(E18="","",E18)</f>
        <v>Vyplň údaj</v>
      </c>
      <c r="I117" s="25" t="s">
        <v>37</v>
      </c>
      <c r="J117" s="28" t="str">
        <f>E24</f>
        <v>GEOprojectKV s.r.o.</v>
      </c>
      <c r="L117" s="30"/>
    </row>
    <row r="118" spans="2:12" s="1" customFormat="1" ht="10.35" customHeight="1">
      <c r="B118" s="30"/>
      <c r="L118" s="30"/>
    </row>
    <row r="119" spans="2:20" s="10" customFormat="1" ht="29.25" customHeight="1">
      <c r="B119" s="110"/>
      <c r="C119" s="111" t="s">
        <v>116</v>
      </c>
      <c r="D119" s="112" t="s">
        <v>64</v>
      </c>
      <c r="E119" s="112" t="s">
        <v>60</v>
      </c>
      <c r="F119" s="112" t="s">
        <v>61</v>
      </c>
      <c r="G119" s="112" t="s">
        <v>117</v>
      </c>
      <c r="H119" s="112" t="s">
        <v>118</v>
      </c>
      <c r="I119" s="112" t="s">
        <v>119</v>
      </c>
      <c r="J119" s="112" t="s">
        <v>101</v>
      </c>
      <c r="K119" s="113" t="s">
        <v>120</v>
      </c>
      <c r="L119" s="110"/>
      <c r="M119" s="57" t="s">
        <v>1</v>
      </c>
      <c r="N119" s="58" t="s">
        <v>43</v>
      </c>
      <c r="O119" s="58" t="s">
        <v>121</v>
      </c>
      <c r="P119" s="58" t="s">
        <v>122</v>
      </c>
      <c r="Q119" s="58" t="s">
        <v>123</v>
      </c>
      <c r="R119" s="58" t="s">
        <v>124</v>
      </c>
      <c r="S119" s="58" t="s">
        <v>125</v>
      </c>
      <c r="T119" s="59" t="s">
        <v>126</v>
      </c>
    </row>
    <row r="120" spans="2:63" s="1" customFormat="1" ht="22.9" customHeight="1">
      <c r="B120" s="30"/>
      <c r="C120" s="62" t="s">
        <v>127</v>
      </c>
      <c r="J120" s="114">
        <f>BK120</f>
        <v>0</v>
      </c>
      <c r="L120" s="30"/>
      <c r="M120" s="60"/>
      <c r="N120" s="51"/>
      <c r="O120" s="51"/>
      <c r="P120" s="115">
        <f>P121</f>
        <v>0</v>
      </c>
      <c r="Q120" s="51"/>
      <c r="R120" s="115">
        <f>R121</f>
        <v>98.46671050000002</v>
      </c>
      <c r="S120" s="51"/>
      <c r="T120" s="116">
        <f>T121</f>
        <v>0</v>
      </c>
      <c r="AT120" s="15" t="s">
        <v>78</v>
      </c>
      <c r="AU120" s="15" t="s">
        <v>103</v>
      </c>
      <c r="BK120" s="117">
        <f>BK121</f>
        <v>0</v>
      </c>
    </row>
    <row r="121" spans="2:63" s="11" customFormat="1" ht="25.9" customHeight="1">
      <c r="B121" s="118"/>
      <c r="D121" s="119" t="s">
        <v>78</v>
      </c>
      <c r="E121" s="120" t="s">
        <v>128</v>
      </c>
      <c r="F121" s="120" t="s">
        <v>129</v>
      </c>
      <c r="I121" s="121"/>
      <c r="J121" s="122">
        <f>BK121</f>
        <v>0</v>
      </c>
      <c r="L121" s="118"/>
      <c r="M121" s="123"/>
      <c r="P121" s="124">
        <f>P122+P143+P146</f>
        <v>0</v>
      </c>
      <c r="R121" s="124">
        <f>R122+R143+R146</f>
        <v>98.46671050000002</v>
      </c>
      <c r="T121" s="125">
        <f>T122+T143+T146</f>
        <v>0</v>
      </c>
      <c r="AR121" s="119" t="s">
        <v>87</v>
      </c>
      <c r="AT121" s="126" t="s">
        <v>78</v>
      </c>
      <c r="AU121" s="126" t="s">
        <v>79</v>
      </c>
      <c r="AY121" s="119" t="s">
        <v>130</v>
      </c>
      <c r="BK121" s="127">
        <f>BK122+BK143+BK146</f>
        <v>0</v>
      </c>
    </row>
    <row r="122" spans="2:63" s="11" customFormat="1" ht="22.9" customHeight="1">
      <c r="B122" s="118"/>
      <c r="D122" s="119" t="s">
        <v>78</v>
      </c>
      <c r="E122" s="128" t="s">
        <v>87</v>
      </c>
      <c r="F122" s="128" t="s">
        <v>131</v>
      </c>
      <c r="I122" s="121"/>
      <c r="J122" s="129">
        <f>BK122</f>
        <v>0</v>
      </c>
      <c r="L122" s="118"/>
      <c r="M122" s="123"/>
      <c r="P122" s="124">
        <f>SUM(P123:P142)</f>
        <v>0</v>
      </c>
      <c r="R122" s="124">
        <f>SUM(R123:R142)</f>
        <v>94.24000000000001</v>
      </c>
      <c r="T122" s="125">
        <f>SUM(T123:T142)</f>
        <v>0</v>
      </c>
      <c r="AR122" s="119" t="s">
        <v>87</v>
      </c>
      <c r="AT122" s="126" t="s">
        <v>78</v>
      </c>
      <c r="AU122" s="126" t="s">
        <v>87</v>
      </c>
      <c r="AY122" s="119" t="s">
        <v>130</v>
      </c>
      <c r="BK122" s="127">
        <f>SUM(BK123:BK142)</f>
        <v>0</v>
      </c>
    </row>
    <row r="123" spans="2:65" s="1" customFormat="1" ht="49.15" customHeight="1">
      <c r="B123" s="30"/>
      <c r="C123" s="130" t="s">
        <v>87</v>
      </c>
      <c r="D123" s="130" t="s">
        <v>132</v>
      </c>
      <c r="E123" s="131" t="s">
        <v>751</v>
      </c>
      <c r="F123" s="132" t="s">
        <v>752</v>
      </c>
      <c r="G123" s="133" t="s">
        <v>184</v>
      </c>
      <c r="H123" s="134">
        <v>86.4</v>
      </c>
      <c r="I123" s="135"/>
      <c r="J123" s="136">
        <f>ROUND(I123*H123,2)</f>
        <v>0</v>
      </c>
      <c r="K123" s="132" t="s">
        <v>136</v>
      </c>
      <c r="L123" s="30"/>
      <c r="M123" s="137" t="s">
        <v>1</v>
      </c>
      <c r="N123" s="138" t="s">
        <v>44</v>
      </c>
      <c r="P123" s="139">
        <f>O123*H123</f>
        <v>0</v>
      </c>
      <c r="Q123" s="139">
        <v>0</v>
      </c>
      <c r="R123" s="139">
        <f>Q123*H123</f>
        <v>0</v>
      </c>
      <c r="S123" s="139">
        <v>0</v>
      </c>
      <c r="T123" s="140">
        <f>S123*H123</f>
        <v>0</v>
      </c>
      <c r="AR123" s="141" t="s">
        <v>137</v>
      </c>
      <c r="AT123" s="141" t="s">
        <v>132</v>
      </c>
      <c r="AU123" s="141" t="s">
        <v>89</v>
      </c>
      <c r="AY123" s="15" t="s">
        <v>130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5" t="s">
        <v>87</v>
      </c>
      <c r="BK123" s="142">
        <f>ROUND(I123*H123,2)</f>
        <v>0</v>
      </c>
      <c r="BL123" s="15" t="s">
        <v>137</v>
      </c>
      <c r="BM123" s="141" t="s">
        <v>753</v>
      </c>
    </row>
    <row r="124" spans="2:51" s="12" customFormat="1" ht="12">
      <c r="B124" s="147"/>
      <c r="D124" s="143" t="s">
        <v>161</v>
      </c>
      <c r="E124" s="148" t="s">
        <v>1</v>
      </c>
      <c r="F124" s="149" t="s">
        <v>754</v>
      </c>
      <c r="H124" s="150">
        <v>49.6</v>
      </c>
      <c r="I124" s="151"/>
      <c r="L124" s="147"/>
      <c r="M124" s="152"/>
      <c r="T124" s="153"/>
      <c r="AT124" s="148" t="s">
        <v>161</v>
      </c>
      <c r="AU124" s="148" t="s">
        <v>89</v>
      </c>
      <c r="AV124" s="12" t="s">
        <v>89</v>
      </c>
      <c r="AW124" s="12" t="s">
        <v>36</v>
      </c>
      <c r="AX124" s="12" t="s">
        <v>79</v>
      </c>
      <c r="AY124" s="148" t="s">
        <v>130</v>
      </c>
    </row>
    <row r="125" spans="2:51" s="12" customFormat="1" ht="12">
      <c r="B125" s="147"/>
      <c r="D125" s="143" t="s">
        <v>161</v>
      </c>
      <c r="E125" s="148" t="s">
        <v>1</v>
      </c>
      <c r="F125" s="149" t="s">
        <v>755</v>
      </c>
      <c r="H125" s="150">
        <v>36.8</v>
      </c>
      <c r="I125" s="151"/>
      <c r="L125" s="147"/>
      <c r="M125" s="152"/>
      <c r="T125" s="153"/>
      <c r="AT125" s="148" t="s">
        <v>161</v>
      </c>
      <c r="AU125" s="148" t="s">
        <v>89</v>
      </c>
      <c r="AV125" s="12" t="s">
        <v>89</v>
      </c>
      <c r="AW125" s="12" t="s">
        <v>36</v>
      </c>
      <c r="AX125" s="12" t="s">
        <v>79</v>
      </c>
      <c r="AY125" s="148" t="s">
        <v>130</v>
      </c>
    </row>
    <row r="126" spans="2:51" s="13" customFormat="1" ht="12">
      <c r="B126" s="164"/>
      <c r="D126" s="143" t="s">
        <v>161</v>
      </c>
      <c r="E126" s="165" t="s">
        <v>1</v>
      </c>
      <c r="F126" s="166" t="s">
        <v>277</v>
      </c>
      <c r="H126" s="167">
        <v>86.4</v>
      </c>
      <c r="I126" s="168"/>
      <c r="L126" s="164"/>
      <c r="M126" s="169"/>
      <c r="T126" s="170"/>
      <c r="AT126" s="165" t="s">
        <v>161</v>
      </c>
      <c r="AU126" s="165" t="s">
        <v>89</v>
      </c>
      <c r="AV126" s="13" t="s">
        <v>137</v>
      </c>
      <c r="AW126" s="13" t="s">
        <v>36</v>
      </c>
      <c r="AX126" s="13" t="s">
        <v>87</v>
      </c>
      <c r="AY126" s="165" t="s">
        <v>130</v>
      </c>
    </row>
    <row r="127" spans="2:65" s="1" customFormat="1" ht="62.65" customHeight="1">
      <c r="B127" s="30"/>
      <c r="C127" s="130" t="s">
        <v>89</v>
      </c>
      <c r="D127" s="130" t="s">
        <v>132</v>
      </c>
      <c r="E127" s="131" t="s">
        <v>209</v>
      </c>
      <c r="F127" s="132" t="s">
        <v>210</v>
      </c>
      <c r="G127" s="133" t="s">
        <v>184</v>
      </c>
      <c r="H127" s="134">
        <v>86.4</v>
      </c>
      <c r="I127" s="135"/>
      <c r="J127" s="136">
        <f>ROUND(I127*H127,2)</f>
        <v>0</v>
      </c>
      <c r="K127" s="132" t="s">
        <v>136</v>
      </c>
      <c r="L127" s="30"/>
      <c r="M127" s="137" t="s">
        <v>1</v>
      </c>
      <c r="N127" s="138" t="s">
        <v>44</v>
      </c>
      <c r="P127" s="139">
        <f>O127*H127</f>
        <v>0</v>
      </c>
      <c r="Q127" s="139">
        <v>0</v>
      </c>
      <c r="R127" s="139">
        <f>Q127*H127</f>
        <v>0</v>
      </c>
      <c r="S127" s="139">
        <v>0</v>
      </c>
      <c r="T127" s="140">
        <f>S127*H127</f>
        <v>0</v>
      </c>
      <c r="AR127" s="141" t="s">
        <v>137</v>
      </c>
      <c r="AT127" s="141" t="s">
        <v>132</v>
      </c>
      <c r="AU127" s="141" t="s">
        <v>89</v>
      </c>
      <c r="AY127" s="15" t="s">
        <v>130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5" t="s">
        <v>87</v>
      </c>
      <c r="BK127" s="142">
        <f>ROUND(I127*H127,2)</f>
        <v>0</v>
      </c>
      <c r="BL127" s="15" t="s">
        <v>137</v>
      </c>
      <c r="BM127" s="141" t="s">
        <v>211</v>
      </c>
    </row>
    <row r="128" spans="2:65" s="1" customFormat="1" ht="66.75" customHeight="1">
      <c r="B128" s="30"/>
      <c r="C128" s="130" t="s">
        <v>142</v>
      </c>
      <c r="D128" s="130" t="s">
        <v>132</v>
      </c>
      <c r="E128" s="131" t="s">
        <v>214</v>
      </c>
      <c r="F128" s="132" t="s">
        <v>215</v>
      </c>
      <c r="G128" s="133" t="s">
        <v>184</v>
      </c>
      <c r="H128" s="134">
        <v>86.4</v>
      </c>
      <c r="I128" s="135"/>
      <c r="J128" s="136">
        <f>ROUND(I128*H128,2)</f>
        <v>0</v>
      </c>
      <c r="K128" s="132" t="s">
        <v>136</v>
      </c>
      <c r="L128" s="30"/>
      <c r="M128" s="137" t="s">
        <v>1</v>
      </c>
      <c r="N128" s="138" t="s">
        <v>44</v>
      </c>
      <c r="P128" s="139">
        <f>O128*H128</f>
        <v>0</v>
      </c>
      <c r="Q128" s="139">
        <v>0</v>
      </c>
      <c r="R128" s="139">
        <f>Q128*H128</f>
        <v>0</v>
      </c>
      <c r="S128" s="139">
        <v>0</v>
      </c>
      <c r="T128" s="140">
        <f>S128*H128</f>
        <v>0</v>
      </c>
      <c r="AR128" s="141" t="s">
        <v>137</v>
      </c>
      <c r="AT128" s="141" t="s">
        <v>132</v>
      </c>
      <c r="AU128" s="141" t="s">
        <v>89</v>
      </c>
      <c r="AY128" s="15" t="s">
        <v>130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5" t="s">
        <v>87</v>
      </c>
      <c r="BK128" s="142">
        <f>ROUND(I128*H128,2)</f>
        <v>0</v>
      </c>
      <c r="BL128" s="15" t="s">
        <v>137</v>
      </c>
      <c r="BM128" s="141" t="s">
        <v>216</v>
      </c>
    </row>
    <row r="129" spans="2:65" s="1" customFormat="1" ht="44.25" customHeight="1">
      <c r="B129" s="30"/>
      <c r="C129" s="130" t="s">
        <v>137</v>
      </c>
      <c r="D129" s="130" t="s">
        <v>132</v>
      </c>
      <c r="E129" s="131" t="s">
        <v>230</v>
      </c>
      <c r="F129" s="132" t="s">
        <v>231</v>
      </c>
      <c r="G129" s="133" t="s">
        <v>232</v>
      </c>
      <c r="H129" s="134">
        <v>138.24</v>
      </c>
      <c r="I129" s="135"/>
      <c r="J129" s="136">
        <f>ROUND(I129*H129,2)</f>
        <v>0</v>
      </c>
      <c r="K129" s="132" t="s">
        <v>136</v>
      </c>
      <c r="L129" s="30"/>
      <c r="M129" s="137" t="s">
        <v>1</v>
      </c>
      <c r="N129" s="138" t="s">
        <v>44</v>
      </c>
      <c r="P129" s="139">
        <f>O129*H129</f>
        <v>0</v>
      </c>
      <c r="Q129" s="139">
        <v>0</v>
      </c>
      <c r="R129" s="139">
        <f>Q129*H129</f>
        <v>0</v>
      </c>
      <c r="S129" s="139">
        <v>0</v>
      </c>
      <c r="T129" s="140">
        <f>S129*H129</f>
        <v>0</v>
      </c>
      <c r="AR129" s="141" t="s">
        <v>137</v>
      </c>
      <c r="AT129" s="141" t="s">
        <v>132</v>
      </c>
      <c r="AU129" s="141" t="s">
        <v>89</v>
      </c>
      <c r="AY129" s="15" t="s">
        <v>130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5" t="s">
        <v>87</v>
      </c>
      <c r="BK129" s="142">
        <f>ROUND(I129*H129,2)</f>
        <v>0</v>
      </c>
      <c r="BL129" s="15" t="s">
        <v>137</v>
      </c>
      <c r="BM129" s="141" t="s">
        <v>233</v>
      </c>
    </row>
    <row r="130" spans="2:51" s="12" customFormat="1" ht="12">
      <c r="B130" s="147"/>
      <c r="D130" s="143" t="s">
        <v>161</v>
      </c>
      <c r="F130" s="149" t="s">
        <v>756</v>
      </c>
      <c r="H130" s="150">
        <v>138.24</v>
      </c>
      <c r="I130" s="151"/>
      <c r="L130" s="147"/>
      <c r="M130" s="152"/>
      <c r="T130" s="153"/>
      <c r="AT130" s="148" t="s">
        <v>161</v>
      </c>
      <c r="AU130" s="148" t="s">
        <v>89</v>
      </c>
      <c r="AV130" s="12" t="s">
        <v>89</v>
      </c>
      <c r="AW130" s="12" t="s">
        <v>4</v>
      </c>
      <c r="AX130" s="12" t="s">
        <v>87</v>
      </c>
      <c r="AY130" s="148" t="s">
        <v>130</v>
      </c>
    </row>
    <row r="131" spans="2:65" s="1" customFormat="1" ht="44.25" customHeight="1">
      <c r="B131" s="30"/>
      <c r="C131" s="130" t="s">
        <v>152</v>
      </c>
      <c r="D131" s="130" t="s">
        <v>132</v>
      </c>
      <c r="E131" s="131" t="s">
        <v>757</v>
      </c>
      <c r="F131" s="132" t="s">
        <v>758</v>
      </c>
      <c r="G131" s="133" t="s">
        <v>184</v>
      </c>
      <c r="H131" s="134">
        <v>49.6</v>
      </c>
      <c r="I131" s="135"/>
      <c r="J131" s="136">
        <f>ROUND(I131*H131,2)</f>
        <v>0</v>
      </c>
      <c r="K131" s="132" t="s">
        <v>136</v>
      </c>
      <c r="L131" s="30"/>
      <c r="M131" s="137" t="s">
        <v>1</v>
      </c>
      <c r="N131" s="138" t="s">
        <v>44</v>
      </c>
      <c r="P131" s="139">
        <f>O131*H131</f>
        <v>0</v>
      </c>
      <c r="Q131" s="139">
        <v>0</v>
      </c>
      <c r="R131" s="139">
        <f>Q131*H131</f>
        <v>0</v>
      </c>
      <c r="S131" s="139">
        <v>0</v>
      </c>
      <c r="T131" s="140">
        <f>S131*H131</f>
        <v>0</v>
      </c>
      <c r="AR131" s="141" t="s">
        <v>137</v>
      </c>
      <c r="AT131" s="141" t="s">
        <v>132</v>
      </c>
      <c r="AU131" s="141" t="s">
        <v>89</v>
      </c>
      <c r="AY131" s="15" t="s">
        <v>130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5" t="s">
        <v>87</v>
      </c>
      <c r="BK131" s="142">
        <f>ROUND(I131*H131,2)</f>
        <v>0</v>
      </c>
      <c r="BL131" s="15" t="s">
        <v>137</v>
      </c>
      <c r="BM131" s="141" t="s">
        <v>759</v>
      </c>
    </row>
    <row r="132" spans="2:51" s="12" customFormat="1" ht="22.5">
      <c r="B132" s="147"/>
      <c r="D132" s="143" t="s">
        <v>161</v>
      </c>
      <c r="E132" s="148" t="s">
        <v>1</v>
      </c>
      <c r="F132" s="149" t="s">
        <v>760</v>
      </c>
      <c r="H132" s="150">
        <v>49.6</v>
      </c>
      <c r="I132" s="151"/>
      <c r="L132" s="147"/>
      <c r="M132" s="152"/>
      <c r="T132" s="153"/>
      <c r="AT132" s="148" t="s">
        <v>161</v>
      </c>
      <c r="AU132" s="148" t="s">
        <v>89</v>
      </c>
      <c r="AV132" s="12" t="s">
        <v>89</v>
      </c>
      <c r="AW132" s="12" t="s">
        <v>36</v>
      </c>
      <c r="AX132" s="12" t="s">
        <v>87</v>
      </c>
      <c r="AY132" s="148" t="s">
        <v>130</v>
      </c>
    </row>
    <row r="133" spans="2:65" s="1" customFormat="1" ht="62.65" customHeight="1">
      <c r="B133" s="30"/>
      <c r="C133" s="130" t="s">
        <v>156</v>
      </c>
      <c r="D133" s="130" t="s">
        <v>132</v>
      </c>
      <c r="E133" s="131" t="s">
        <v>204</v>
      </c>
      <c r="F133" s="132" t="s">
        <v>205</v>
      </c>
      <c r="G133" s="133" t="s">
        <v>184</v>
      </c>
      <c r="H133" s="134">
        <v>49.6</v>
      </c>
      <c r="I133" s="135"/>
      <c r="J133" s="136">
        <f>ROUND(I133*H133,2)</f>
        <v>0</v>
      </c>
      <c r="K133" s="132" t="s">
        <v>136</v>
      </c>
      <c r="L133" s="30"/>
      <c r="M133" s="137" t="s">
        <v>1</v>
      </c>
      <c r="N133" s="138" t="s">
        <v>44</v>
      </c>
      <c r="P133" s="139">
        <f>O133*H133</f>
        <v>0</v>
      </c>
      <c r="Q133" s="139">
        <v>0</v>
      </c>
      <c r="R133" s="139">
        <f>Q133*H133</f>
        <v>0</v>
      </c>
      <c r="S133" s="139">
        <v>0</v>
      </c>
      <c r="T133" s="140">
        <f>S133*H133</f>
        <v>0</v>
      </c>
      <c r="AR133" s="141" t="s">
        <v>137</v>
      </c>
      <c r="AT133" s="141" t="s">
        <v>132</v>
      </c>
      <c r="AU133" s="141" t="s">
        <v>89</v>
      </c>
      <c r="AY133" s="15" t="s">
        <v>130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5" t="s">
        <v>87</v>
      </c>
      <c r="BK133" s="142">
        <f>ROUND(I133*H133,2)</f>
        <v>0</v>
      </c>
      <c r="BL133" s="15" t="s">
        <v>137</v>
      </c>
      <c r="BM133" s="141" t="s">
        <v>761</v>
      </c>
    </row>
    <row r="134" spans="2:51" s="12" customFormat="1" ht="22.5">
      <c r="B134" s="147"/>
      <c r="D134" s="143" t="s">
        <v>161</v>
      </c>
      <c r="E134" s="148" t="s">
        <v>1</v>
      </c>
      <c r="F134" s="149" t="s">
        <v>760</v>
      </c>
      <c r="H134" s="150">
        <v>49.6</v>
      </c>
      <c r="I134" s="151"/>
      <c r="L134" s="147"/>
      <c r="M134" s="152"/>
      <c r="T134" s="153"/>
      <c r="AT134" s="148" t="s">
        <v>161</v>
      </c>
      <c r="AU134" s="148" t="s">
        <v>89</v>
      </c>
      <c r="AV134" s="12" t="s">
        <v>89</v>
      </c>
      <c r="AW134" s="12" t="s">
        <v>36</v>
      </c>
      <c r="AX134" s="12" t="s">
        <v>87</v>
      </c>
      <c r="AY134" s="148" t="s">
        <v>130</v>
      </c>
    </row>
    <row r="135" spans="2:65" s="1" customFormat="1" ht="44.25" customHeight="1">
      <c r="B135" s="30"/>
      <c r="C135" s="130" t="s">
        <v>163</v>
      </c>
      <c r="D135" s="130" t="s">
        <v>132</v>
      </c>
      <c r="E135" s="131" t="s">
        <v>762</v>
      </c>
      <c r="F135" s="132" t="s">
        <v>763</v>
      </c>
      <c r="G135" s="133" t="s">
        <v>184</v>
      </c>
      <c r="H135" s="134">
        <v>37.2</v>
      </c>
      <c r="I135" s="135"/>
      <c r="J135" s="136">
        <f>ROUND(I135*H135,2)</f>
        <v>0</v>
      </c>
      <c r="K135" s="132" t="s">
        <v>136</v>
      </c>
      <c r="L135" s="30"/>
      <c r="M135" s="137" t="s">
        <v>1</v>
      </c>
      <c r="N135" s="138" t="s">
        <v>44</v>
      </c>
      <c r="P135" s="139">
        <f>O135*H135</f>
        <v>0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AR135" s="141" t="s">
        <v>137</v>
      </c>
      <c r="AT135" s="141" t="s">
        <v>132</v>
      </c>
      <c r="AU135" s="141" t="s">
        <v>89</v>
      </c>
      <c r="AY135" s="15" t="s">
        <v>130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5" t="s">
        <v>87</v>
      </c>
      <c r="BK135" s="142">
        <f>ROUND(I135*H135,2)</f>
        <v>0</v>
      </c>
      <c r="BL135" s="15" t="s">
        <v>137</v>
      </c>
      <c r="BM135" s="141" t="s">
        <v>764</v>
      </c>
    </row>
    <row r="136" spans="2:51" s="12" customFormat="1" ht="12">
      <c r="B136" s="147"/>
      <c r="D136" s="143" t="s">
        <v>161</v>
      </c>
      <c r="E136" s="148" t="s">
        <v>1</v>
      </c>
      <c r="F136" s="149" t="s">
        <v>765</v>
      </c>
      <c r="H136" s="150">
        <v>37.2</v>
      </c>
      <c r="I136" s="151"/>
      <c r="L136" s="147"/>
      <c r="M136" s="152"/>
      <c r="T136" s="153"/>
      <c r="AT136" s="148" t="s">
        <v>161</v>
      </c>
      <c r="AU136" s="148" t="s">
        <v>89</v>
      </c>
      <c r="AV136" s="12" t="s">
        <v>89</v>
      </c>
      <c r="AW136" s="12" t="s">
        <v>36</v>
      </c>
      <c r="AX136" s="12" t="s">
        <v>87</v>
      </c>
      <c r="AY136" s="148" t="s">
        <v>130</v>
      </c>
    </row>
    <row r="137" spans="2:65" s="1" customFormat="1" ht="16.5" customHeight="1">
      <c r="B137" s="30"/>
      <c r="C137" s="154" t="s">
        <v>167</v>
      </c>
      <c r="D137" s="154" t="s">
        <v>249</v>
      </c>
      <c r="E137" s="155" t="s">
        <v>766</v>
      </c>
      <c r="F137" s="156" t="s">
        <v>767</v>
      </c>
      <c r="G137" s="157" t="s">
        <v>232</v>
      </c>
      <c r="H137" s="158">
        <v>74.4</v>
      </c>
      <c r="I137" s="159"/>
      <c r="J137" s="160">
        <f>ROUND(I137*H137,2)</f>
        <v>0</v>
      </c>
      <c r="K137" s="156" t="s">
        <v>136</v>
      </c>
      <c r="L137" s="161"/>
      <c r="M137" s="162" t="s">
        <v>1</v>
      </c>
      <c r="N137" s="163" t="s">
        <v>44</v>
      </c>
      <c r="P137" s="139">
        <f>O137*H137</f>
        <v>0</v>
      </c>
      <c r="Q137" s="139">
        <v>1</v>
      </c>
      <c r="R137" s="139">
        <f>Q137*H137</f>
        <v>74.4</v>
      </c>
      <c r="S137" s="139">
        <v>0</v>
      </c>
      <c r="T137" s="140">
        <f>S137*H137</f>
        <v>0</v>
      </c>
      <c r="AR137" s="141" t="s">
        <v>167</v>
      </c>
      <c r="AT137" s="141" t="s">
        <v>249</v>
      </c>
      <c r="AU137" s="141" t="s">
        <v>89</v>
      </c>
      <c r="AY137" s="15" t="s">
        <v>130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5" t="s">
        <v>87</v>
      </c>
      <c r="BK137" s="142">
        <f>ROUND(I137*H137,2)</f>
        <v>0</v>
      </c>
      <c r="BL137" s="15" t="s">
        <v>137</v>
      </c>
      <c r="BM137" s="141" t="s">
        <v>768</v>
      </c>
    </row>
    <row r="138" spans="2:51" s="12" customFormat="1" ht="12">
      <c r="B138" s="147"/>
      <c r="D138" s="143" t="s">
        <v>161</v>
      </c>
      <c r="F138" s="149" t="s">
        <v>769</v>
      </c>
      <c r="H138" s="150">
        <v>74.4</v>
      </c>
      <c r="I138" s="151"/>
      <c r="L138" s="147"/>
      <c r="M138" s="152"/>
      <c r="T138" s="153"/>
      <c r="AT138" s="148" t="s">
        <v>161</v>
      </c>
      <c r="AU138" s="148" t="s">
        <v>89</v>
      </c>
      <c r="AV138" s="12" t="s">
        <v>89</v>
      </c>
      <c r="AW138" s="12" t="s">
        <v>4</v>
      </c>
      <c r="AX138" s="12" t="s">
        <v>87</v>
      </c>
      <c r="AY138" s="148" t="s">
        <v>130</v>
      </c>
    </row>
    <row r="139" spans="2:65" s="1" customFormat="1" ht="66.75" customHeight="1">
      <c r="B139" s="30"/>
      <c r="C139" s="130" t="s">
        <v>173</v>
      </c>
      <c r="D139" s="130" t="s">
        <v>132</v>
      </c>
      <c r="E139" s="131" t="s">
        <v>770</v>
      </c>
      <c r="F139" s="132" t="s">
        <v>771</v>
      </c>
      <c r="G139" s="133" t="s">
        <v>184</v>
      </c>
      <c r="H139" s="134">
        <v>9.92</v>
      </c>
      <c r="I139" s="135"/>
      <c r="J139" s="136">
        <f>ROUND(I139*H139,2)</f>
        <v>0</v>
      </c>
      <c r="K139" s="132" t="s">
        <v>136</v>
      </c>
      <c r="L139" s="30"/>
      <c r="M139" s="137" t="s">
        <v>1</v>
      </c>
      <c r="N139" s="138" t="s">
        <v>44</v>
      </c>
      <c r="P139" s="139">
        <f>O139*H139</f>
        <v>0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AR139" s="141" t="s">
        <v>137</v>
      </c>
      <c r="AT139" s="141" t="s">
        <v>132</v>
      </c>
      <c r="AU139" s="141" t="s">
        <v>89</v>
      </c>
      <c r="AY139" s="15" t="s">
        <v>130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5" t="s">
        <v>87</v>
      </c>
      <c r="BK139" s="142">
        <f>ROUND(I139*H139,2)</f>
        <v>0</v>
      </c>
      <c r="BL139" s="15" t="s">
        <v>137</v>
      </c>
      <c r="BM139" s="141" t="s">
        <v>772</v>
      </c>
    </row>
    <row r="140" spans="2:51" s="12" customFormat="1" ht="12">
      <c r="B140" s="147"/>
      <c r="D140" s="143" t="s">
        <v>161</v>
      </c>
      <c r="E140" s="148" t="s">
        <v>1</v>
      </c>
      <c r="F140" s="149" t="s">
        <v>773</v>
      </c>
      <c r="H140" s="150">
        <v>9.92</v>
      </c>
      <c r="I140" s="151"/>
      <c r="L140" s="147"/>
      <c r="M140" s="152"/>
      <c r="T140" s="153"/>
      <c r="AT140" s="148" t="s">
        <v>161</v>
      </c>
      <c r="AU140" s="148" t="s">
        <v>89</v>
      </c>
      <c r="AV140" s="12" t="s">
        <v>89</v>
      </c>
      <c r="AW140" s="12" t="s">
        <v>36</v>
      </c>
      <c r="AX140" s="12" t="s">
        <v>87</v>
      </c>
      <c r="AY140" s="148" t="s">
        <v>130</v>
      </c>
    </row>
    <row r="141" spans="2:65" s="1" customFormat="1" ht="16.5" customHeight="1">
      <c r="B141" s="30"/>
      <c r="C141" s="154" t="s">
        <v>177</v>
      </c>
      <c r="D141" s="154" t="s">
        <v>249</v>
      </c>
      <c r="E141" s="155" t="s">
        <v>774</v>
      </c>
      <c r="F141" s="156" t="s">
        <v>775</v>
      </c>
      <c r="G141" s="157" t="s">
        <v>232</v>
      </c>
      <c r="H141" s="158">
        <v>19.84</v>
      </c>
      <c r="I141" s="159"/>
      <c r="J141" s="160">
        <f>ROUND(I141*H141,2)</f>
        <v>0</v>
      </c>
      <c r="K141" s="156" t="s">
        <v>136</v>
      </c>
      <c r="L141" s="161"/>
      <c r="M141" s="162" t="s">
        <v>1</v>
      </c>
      <c r="N141" s="163" t="s">
        <v>44</v>
      </c>
      <c r="P141" s="139">
        <f>O141*H141</f>
        <v>0</v>
      </c>
      <c r="Q141" s="139">
        <v>1</v>
      </c>
      <c r="R141" s="139">
        <f>Q141*H141</f>
        <v>19.84</v>
      </c>
      <c r="S141" s="139">
        <v>0</v>
      </c>
      <c r="T141" s="140">
        <f>S141*H141</f>
        <v>0</v>
      </c>
      <c r="AR141" s="141" t="s">
        <v>167</v>
      </c>
      <c r="AT141" s="141" t="s">
        <v>249</v>
      </c>
      <c r="AU141" s="141" t="s">
        <v>89</v>
      </c>
      <c r="AY141" s="15" t="s">
        <v>130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5" t="s">
        <v>87</v>
      </c>
      <c r="BK141" s="142">
        <f>ROUND(I141*H141,2)</f>
        <v>0</v>
      </c>
      <c r="BL141" s="15" t="s">
        <v>137</v>
      </c>
      <c r="BM141" s="141" t="s">
        <v>776</v>
      </c>
    </row>
    <row r="142" spans="2:51" s="12" customFormat="1" ht="12">
      <c r="B142" s="147"/>
      <c r="D142" s="143" t="s">
        <v>161</v>
      </c>
      <c r="F142" s="149" t="s">
        <v>777</v>
      </c>
      <c r="H142" s="150">
        <v>19.84</v>
      </c>
      <c r="I142" s="151"/>
      <c r="L142" s="147"/>
      <c r="M142" s="152"/>
      <c r="T142" s="153"/>
      <c r="AT142" s="148" t="s">
        <v>161</v>
      </c>
      <c r="AU142" s="148" t="s">
        <v>89</v>
      </c>
      <c r="AV142" s="12" t="s">
        <v>89</v>
      </c>
      <c r="AW142" s="12" t="s">
        <v>4</v>
      </c>
      <c r="AX142" s="12" t="s">
        <v>87</v>
      </c>
      <c r="AY142" s="148" t="s">
        <v>130</v>
      </c>
    </row>
    <row r="143" spans="2:63" s="11" customFormat="1" ht="22.9" customHeight="1">
      <c r="B143" s="118"/>
      <c r="D143" s="119" t="s">
        <v>78</v>
      </c>
      <c r="E143" s="128" t="s">
        <v>137</v>
      </c>
      <c r="F143" s="128" t="s">
        <v>778</v>
      </c>
      <c r="I143" s="121"/>
      <c r="J143" s="129">
        <f>BK143</f>
        <v>0</v>
      </c>
      <c r="L143" s="118"/>
      <c r="M143" s="123"/>
      <c r="P143" s="124">
        <f>SUM(P144:P145)</f>
        <v>0</v>
      </c>
      <c r="R143" s="124">
        <f>SUM(R144:R145)</f>
        <v>4.224432</v>
      </c>
      <c r="T143" s="125">
        <f>SUM(T144:T145)</f>
        <v>0</v>
      </c>
      <c r="AR143" s="119" t="s">
        <v>87</v>
      </c>
      <c r="AT143" s="126" t="s">
        <v>78</v>
      </c>
      <c r="AU143" s="126" t="s">
        <v>87</v>
      </c>
      <c r="AY143" s="119" t="s">
        <v>130</v>
      </c>
      <c r="BK143" s="127">
        <f>SUM(BK144:BK145)</f>
        <v>0</v>
      </c>
    </row>
    <row r="144" spans="2:65" s="1" customFormat="1" ht="24.2" customHeight="1">
      <c r="B144" s="30"/>
      <c r="C144" s="130" t="s">
        <v>181</v>
      </c>
      <c r="D144" s="130" t="s">
        <v>132</v>
      </c>
      <c r="E144" s="131" t="s">
        <v>779</v>
      </c>
      <c r="F144" s="132" t="s">
        <v>780</v>
      </c>
      <c r="G144" s="133" t="s">
        <v>184</v>
      </c>
      <c r="H144" s="134">
        <v>2.48</v>
      </c>
      <c r="I144" s="135"/>
      <c r="J144" s="136">
        <f>ROUND(I144*H144,2)</f>
        <v>0</v>
      </c>
      <c r="K144" s="132" t="s">
        <v>136</v>
      </c>
      <c r="L144" s="30"/>
      <c r="M144" s="137" t="s">
        <v>1</v>
      </c>
      <c r="N144" s="138" t="s">
        <v>44</v>
      </c>
      <c r="P144" s="139">
        <f>O144*H144</f>
        <v>0</v>
      </c>
      <c r="Q144" s="139">
        <v>1.7034</v>
      </c>
      <c r="R144" s="139">
        <f>Q144*H144</f>
        <v>4.224432</v>
      </c>
      <c r="S144" s="139">
        <v>0</v>
      </c>
      <c r="T144" s="140">
        <f>S144*H144</f>
        <v>0</v>
      </c>
      <c r="AR144" s="141" t="s">
        <v>137</v>
      </c>
      <c r="AT144" s="141" t="s">
        <v>132</v>
      </c>
      <c r="AU144" s="141" t="s">
        <v>89</v>
      </c>
      <c r="AY144" s="15" t="s">
        <v>130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5" t="s">
        <v>87</v>
      </c>
      <c r="BK144" s="142">
        <f>ROUND(I144*H144,2)</f>
        <v>0</v>
      </c>
      <c r="BL144" s="15" t="s">
        <v>137</v>
      </c>
      <c r="BM144" s="141" t="s">
        <v>781</v>
      </c>
    </row>
    <row r="145" spans="2:51" s="12" customFormat="1" ht="12">
      <c r="B145" s="147"/>
      <c r="D145" s="143" t="s">
        <v>161</v>
      </c>
      <c r="E145" s="148" t="s">
        <v>1</v>
      </c>
      <c r="F145" s="149" t="s">
        <v>782</v>
      </c>
      <c r="H145" s="150">
        <v>2.48</v>
      </c>
      <c r="I145" s="151"/>
      <c r="L145" s="147"/>
      <c r="M145" s="152"/>
      <c r="T145" s="153"/>
      <c r="AT145" s="148" t="s">
        <v>161</v>
      </c>
      <c r="AU145" s="148" t="s">
        <v>89</v>
      </c>
      <c r="AV145" s="12" t="s">
        <v>89</v>
      </c>
      <c r="AW145" s="12" t="s">
        <v>36</v>
      </c>
      <c r="AX145" s="12" t="s">
        <v>87</v>
      </c>
      <c r="AY145" s="148" t="s">
        <v>130</v>
      </c>
    </row>
    <row r="146" spans="2:63" s="11" customFormat="1" ht="22.9" customHeight="1">
      <c r="B146" s="118"/>
      <c r="D146" s="119" t="s">
        <v>78</v>
      </c>
      <c r="E146" s="128" t="s">
        <v>167</v>
      </c>
      <c r="F146" s="128" t="s">
        <v>377</v>
      </c>
      <c r="I146" s="121"/>
      <c r="J146" s="129">
        <f>BK146</f>
        <v>0</v>
      </c>
      <c r="L146" s="118"/>
      <c r="M146" s="123"/>
      <c r="P146" s="124">
        <f>P147</f>
        <v>0</v>
      </c>
      <c r="R146" s="124">
        <f>R147</f>
        <v>0.0022785</v>
      </c>
      <c r="T146" s="125">
        <f>T147</f>
        <v>0</v>
      </c>
      <c r="AR146" s="119" t="s">
        <v>87</v>
      </c>
      <c r="AT146" s="126" t="s">
        <v>78</v>
      </c>
      <c r="AU146" s="126" t="s">
        <v>87</v>
      </c>
      <c r="AY146" s="119" t="s">
        <v>130</v>
      </c>
      <c r="BK146" s="127">
        <f>BK147</f>
        <v>0</v>
      </c>
    </row>
    <row r="147" spans="2:65" s="1" customFormat="1" ht="21.75" customHeight="1">
      <c r="B147" s="30"/>
      <c r="C147" s="130" t="s">
        <v>186</v>
      </c>
      <c r="D147" s="130" t="s">
        <v>132</v>
      </c>
      <c r="E147" s="131" t="s">
        <v>783</v>
      </c>
      <c r="F147" s="132" t="s">
        <v>784</v>
      </c>
      <c r="G147" s="133" t="s">
        <v>170</v>
      </c>
      <c r="H147" s="134">
        <v>31</v>
      </c>
      <c r="I147" s="135"/>
      <c r="J147" s="136">
        <f>ROUND(I147*H147,2)</f>
        <v>0</v>
      </c>
      <c r="K147" s="132" t="s">
        <v>136</v>
      </c>
      <c r="L147" s="30"/>
      <c r="M147" s="174" t="s">
        <v>1</v>
      </c>
      <c r="N147" s="175" t="s">
        <v>44</v>
      </c>
      <c r="O147" s="176"/>
      <c r="P147" s="177">
        <f>O147*H147</f>
        <v>0</v>
      </c>
      <c r="Q147" s="177">
        <v>7.35E-05</v>
      </c>
      <c r="R147" s="177">
        <f>Q147*H147</f>
        <v>0.0022785</v>
      </c>
      <c r="S147" s="177">
        <v>0</v>
      </c>
      <c r="T147" s="178">
        <f>S147*H147</f>
        <v>0</v>
      </c>
      <c r="AR147" s="141" t="s">
        <v>137</v>
      </c>
      <c r="AT147" s="141" t="s">
        <v>132</v>
      </c>
      <c r="AU147" s="141" t="s">
        <v>89</v>
      </c>
      <c r="AY147" s="15" t="s">
        <v>130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5" t="s">
        <v>87</v>
      </c>
      <c r="BK147" s="142">
        <f>ROUND(I147*H147,2)</f>
        <v>0</v>
      </c>
      <c r="BL147" s="15" t="s">
        <v>137</v>
      </c>
      <c r="BM147" s="141" t="s">
        <v>785</v>
      </c>
    </row>
    <row r="148" spans="2:12" s="1" customFormat="1" ht="6.95" customHeight="1">
      <c r="B148" s="42"/>
      <c r="C148" s="43"/>
      <c r="D148" s="43"/>
      <c r="E148" s="43"/>
      <c r="F148" s="43"/>
      <c r="G148" s="43"/>
      <c r="H148" s="43"/>
      <c r="I148" s="43"/>
      <c r="J148" s="43"/>
      <c r="K148" s="43"/>
      <c r="L148" s="30"/>
    </row>
  </sheetData>
  <sheetProtection algorithmName="SHA-512" hashValue="JZqpnqsr9q1Pt626lK1u0XvfEB+9xQdIuPB+Copu32hwd6oeGG3zkpN9x/Ju1VXpwGs8Fic4aXg+pw/PhASzvA==" saltValue="O2Zfx6zftMWPp8gRXb5RrCZpP97sx9SPWCnD4ZhUR1FBcdOvg6EoIxKHNVXav7m/33/ADlNOtkecBuuHA5ZHNA==" spinCount="100000" sheet="1" objects="1" scenarios="1" formatColumns="0" formatRows="0" autoFilter="0"/>
  <autoFilter ref="C119:K14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5" t="s">
        <v>95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89</v>
      </c>
    </row>
    <row r="4" spans="2:46" ht="24.95" customHeight="1">
      <c r="B4" s="18"/>
      <c r="D4" s="19" t="s">
        <v>96</v>
      </c>
      <c r="L4" s="18"/>
      <c r="M4" s="8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24" t="str">
        <f>'Rekapitulace stavby'!K6</f>
        <v>Karlovy Vary, cyklotrasa B4 a křižovatka ul Západní a Šumavská</v>
      </c>
      <c r="F7" s="225"/>
      <c r="G7" s="225"/>
      <c r="H7" s="225"/>
      <c r="L7" s="18"/>
    </row>
    <row r="8" spans="2:12" s="1" customFormat="1" ht="12" customHeight="1">
      <c r="B8" s="30"/>
      <c r="D8" s="25" t="s">
        <v>97</v>
      </c>
      <c r="L8" s="30"/>
    </row>
    <row r="9" spans="2:12" s="1" customFormat="1" ht="16.5" customHeight="1">
      <c r="B9" s="30"/>
      <c r="E9" s="196" t="s">
        <v>786</v>
      </c>
      <c r="F9" s="223"/>
      <c r="G9" s="223"/>
      <c r="H9" s="223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 t="str">
        <f>'Rekapitulace stavby'!AN8</f>
        <v>23. 1. 2023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24</v>
      </c>
      <c r="I14" s="25" t="s">
        <v>25</v>
      </c>
      <c r="J14" s="23" t="s">
        <v>26</v>
      </c>
      <c r="L14" s="30"/>
    </row>
    <row r="15" spans="2:12" s="1" customFormat="1" ht="18" customHeight="1">
      <c r="B15" s="30"/>
      <c r="E15" s="23" t="s">
        <v>27</v>
      </c>
      <c r="I15" s="25" t="s">
        <v>28</v>
      </c>
      <c r="J15" s="23" t="s">
        <v>29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30</v>
      </c>
      <c r="I17" s="2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6" t="str">
        <f>'Rekapitulace stavby'!E14</f>
        <v>Vyplň údaj</v>
      </c>
      <c r="F18" s="215"/>
      <c r="G18" s="215"/>
      <c r="H18" s="215"/>
      <c r="I18" s="25" t="s">
        <v>28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32</v>
      </c>
      <c r="I20" s="25" t="s">
        <v>25</v>
      </c>
      <c r="J20" s="23" t="s">
        <v>33</v>
      </c>
      <c r="L20" s="30"/>
    </row>
    <row r="21" spans="2:12" s="1" customFormat="1" ht="18" customHeight="1">
      <c r="B21" s="30"/>
      <c r="E21" s="23" t="s">
        <v>34</v>
      </c>
      <c r="I21" s="25" t="s">
        <v>28</v>
      </c>
      <c r="J21" s="23" t="s">
        <v>35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37</v>
      </c>
      <c r="I23" s="25" t="s">
        <v>25</v>
      </c>
      <c r="J23" s="23" t="s">
        <v>33</v>
      </c>
      <c r="L23" s="30"/>
    </row>
    <row r="24" spans="2:12" s="1" customFormat="1" ht="18" customHeight="1">
      <c r="B24" s="30"/>
      <c r="E24" s="23" t="s">
        <v>34</v>
      </c>
      <c r="I24" s="25" t="s">
        <v>28</v>
      </c>
      <c r="J24" s="23" t="s">
        <v>35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38</v>
      </c>
      <c r="L26" s="30"/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39</v>
      </c>
      <c r="J30" s="64">
        <f>ROUND(J121,2)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41</v>
      </c>
      <c r="I32" s="33" t="s">
        <v>40</v>
      </c>
      <c r="J32" s="33" t="s">
        <v>42</v>
      </c>
      <c r="L32" s="30"/>
    </row>
    <row r="33" spans="2:12" s="1" customFormat="1" ht="14.45" customHeight="1">
      <c r="B33" s="30"/>
      <c r="D33" s="53" t="s">
        <v>43</v>
      </c>
      <c r="E33" s="25" t="s">
        <v>44</v>
      </c>
      <c r="F33" s="89">
        <f>ROUND((SUM(BE121:BE143)),2)</f>
        <v>0</v>
      </c>
      <c r="I33" s="90">
        <v>0.21</v>
      </c>
      <c r="J33" s="89">
        <f>ROUND(((SUM(BE121:BE143))*I33),2)</f>
        <v>0</v>
      </c>
      <c r="L33" s="30"/>
    </row>
    <row r="34" spans="2:12" s="1" customFormat="1" ht="14.45" customHeight="1">
      <c r="B34" s="30"/>
      <c r="E34" s="25" t="s">
        <v>45</v>
      </c>
      <c r="F34" s="89">
        <f>ROUND((SUM(BF121:BF143)),2)</f>
        <v>0</v>
      </c>
      <c r="I34" s="90">
        <v>0.15</v>
      </c>
      <c r="J34" s="89">
        <f>ROUND(((SUM(BF121:BF143))*I34),2)</f>
        <v>0</v>
      </c>
      <c r="L34" s="30"/>
    </row>
    <row r="35" spans="2:12" s="1" customFormat="1" ht="14.45" customHeight="1" hidden="1">
      <c r="B35" s="30"/>
      <c r="E35" s="25" t="s">
        <v>46</v>
      </c>
      <c r="F35" s="89">
        <f>ROUND((SUM(BG121:BG143)),2)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47</v>
      </c>
      <c r="F36" s="89">
        <f>ROUND((SUM(BH121:BH143)),2)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48</v>
      </c>
      <c r="F37" s="89">
        <f>ROUND((SUM(BI121:BI143)),2)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49</v>
      </c>
      <c r="E39" s="55"/>
      <c r="F39" s="55"/>
      <c r="G39" s="93" t="s">
        <v>50</v>
      </c>
      <c r="H39" s="94" t="s">
        <v>51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52</v>
      </c>
      <c r="E50" s="40"/>
      <c r="F50" s="40"/>
      <c r="G50" s="39" t="s">
        <v>53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54</v>
      </c>
      <c r="E61" s="32"/>
      <c r="F61" s="97" t="s">
        <v>55</v>
      </c>
      <c r="G61" s="41" t="s">
        <v>54</v>
      </c>
      <c r="H61" s="32"/>
      <c r="I61" s="32"/>
      <c r="J61" s="98" t="s">
        <v>55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56</v>
      </c>
      <c r="E65" s="40"/>
      <c r="F65" s="40"/>
      <c r="G65" s="39" t="s">
        <v>57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54</v>
      </c>
      <c r="E76" s="32"/>
      <c r="F76" s="97" t="s">
        <v>55</v>
      </c>
      <c r="G76" s="41" t="s">
        <v>54</v>
      </c>
      <c r="H76" s="32"/>
      <c r="I76" s="32"/>
      <c r="J76" s="98" t="s">
        <v>55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99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24" t="str">
        <f>E7</f>
        <v>Karlovy Vary, cyklotrasa B4 a křižovatka ul Západní a Šumavská</v>
      </c>
      <c r="F85" s="225"/>
      <c r="G85" s="225"/>
      <c r="H85" s="225"/>
      <c r="L85" s="30"/>
    </row>
    <row r="86" spans="2:12" s="1" customFormat="1" ht="12" customHeight="1">
      <c r="B86" s="30"/>
      <c r="C86" s="25" t="s">
        <v>97</v>
      </c>
      <c r="L86" s="30"/>
    </row>
    <row r="87" spans="2:12" s="1" customFormat="1" ht="16.5" customHeight="1">
      <c r="B87" s="30"/>
      <c r="E87" s="196" t="str">
        <f>E9</f>
        <v>VRN - Vedlejší rozpočtové náklady</v>
      </c>
      <c r="F87" s="223"/>
      <c r="G87" s="223"/>
      <c r="H87" s="223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>Karlovy Vary, Tuhnice</v>
      </c>
      <c r="I89" s="25" t="s">
        <v>22</v>
      </c>
      <c r="J89" s="50" t="str">
        <f>IF(J12="","",J12)</f>
        <v>23. 1. 2023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24</v>
      </c>
      <c r="F91" s="23" t="str">
        <f>E15</f>
        <v>Statutární město Karlovy Vary</v>
      </c>
      <c r="I91" s="25" t="s">
        <v>32</v>
      </c>
      <c r="J91" s="28" t="str">
        <f>E21</f>
        <v>GEOprojectKV s.r.o.</v>
      </c>
      <c r="L91" s="30"/>
    </row>
    <row r="92" spans="2:12" s="1" customFormat="1" ht="15.2" customHeight="1">
      <c r="B92" s="30"/>
      <c r="C92" s="25" t="s">
        <v>30</v>
      </c>
      <c r="F92" s="23" t="str">
        <f>IF(E18="","",E18)</f>
        <v>Vyplň údaj</v>
      </c>
      <c r="I92" s="25" t="s">
        <v>37</v>
      </c>
      <c r="J92" s="28" t="str">
        <f>E24</f>
        <v>GEOprojectKV s.r.o.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100</v>
      </c>
      <c r="D94" s="91"/>
      <c r="E94" s="91"/>
      <c r="F94" s="91"/>
      <c r="G94" s="91"/>
      <c r="H94" s="91"/>
      <c r="I94" s="91"/>
      <c r="J94" s="100" t="s">
        <v>101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102</v>
      </c>
      <c r="J96" s="64">
        <f>J121</f>
        <v>0</v>
      </c>
      <c r="L96" s="30"/>
      <c r="AU96" s="15" t="s">
        <v>103</v>
      </c>
    </row>
    <row r="97" spans="2:12" s="8" customFormat="1" ht="24.95" customHeight="1">
      <c r="B97" s="102"/>
      <c r="D97" s="103" t="s">
        <v>786</v>
      </c>
      <c r="E97" s="104"/>
      <c r="F97" s="104"/>
      <c r="G97" s="104"/>
      <c r="H97" s="104"/>
      <c r="I97" s="104"/>
      <c r="J97" s="105">
        <f>J122</f>
        <v>0</v>
      </c>
      <c r="L97" s="102"/>
    </row>
    <row r="98" spans="2:12" s="9" customFormat="1" ht="19.9" customHeight="1">
      <c r="B98" s="106"/>
      <c r="D98" s="107" t="s">
        <v>787</v>
      </c>
      <c r="E98" s="108"/>
      <c r="F98" s="108"/>
      <c r="G98" s="108"/>
      <c r="H98" s="108"/>
      <c r="I98" s="108"/>
      <c r="J98" s="109">
        <f>J123</f>
        <v>0</v>
      </c>
      <c r="L98" s="106"/>
    </row>
    <row r="99" spans="2:12" s="9" customFormat="1" ht="19.9" customHeight="1">
      <c r="B99" s="106"/>
      <c r="D99" s="107" t="s">
        <v>788</v>
      </c>
      <c r="E99" s="108"/>
      <c r="F99" s="108"/>
      <c r="G99" s="108"/>
      <c r="H99" s="108"/>
      <c r="I99" s="108"/>
      <c r="J99" s="109">
        <f>J132</f>
        <v>0</v>
      </c>
      <c r="L99" s="106"/>
    </row>
    <row r="100" spans="2:12" s="9" customFormat="1" ht="19.9" customHeight="1">
      <c r="B100" s="106"/>
      <c r="D100" s="107" t="s">
        <v>789</v>
      </c>
      <c r="E100" s="108"/>
      <c r="F100" s="108"/>
      <c r="G100" s="108"/>
      <c r="H100" s="108"/>
      <c r="I100" s="108"/>
      <c r="J100" s="109">
        <f>J136</f>
        <v>0</v>
      </c>
      <c r="L100" s="106"/>
    </row>
    <row r="101" spans="2:12" s="9" customFormat="1" ht="19.9" customHeight="1">
      <c r="B101" s="106"/>
      <c r="D101" s="107" t="s">
        <v>790</v>
      </c>
      <c r="E101" s="108"/>
      <c r="F101" s="108"/>
      <c r="G101" s="108"/>
      <c r="H101" s="108"/>
      <c r="I101" s="108"/>
      <c r="J101" s="109">
        <f>J141</f>
        <v>0</v>
      </c>
      <c r="L101" s="106"/>
    </row>
    <row r="102" spans="2:12" s="1" customFormat="1" ht="21.75" customHeight="1">
      <c r="B102" s="30"/>
      <c r="L102" s="30"/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30"/>
    </row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0"/>
    </row>
    <row r="108" spans="2:12" s="1" customFormat="1" ht="24.95" customHeight="1">
      <c r="B108" s="30"/>
      <c r="C108" s="19" t="s">
        <v>115</v>
      </c>
      <c r="L108" s="30"/>
    </row>
    <row r="109" spans="2:12" s="1" customFormat="1" ht="6.95" customHeight="1">
      <c r="B109" s="30"/>
      <c r="L109" s="30"/>
    </row>
    <row r="110" spans="2:12" s="1" customFormat="1" ht="12" customHeight="1">
      <c r="B110" s="30"/>
      <c r="C110" s="25" t="s">
        <v>16</v>
      </c>
      <c r="L110" s="30"/>
    </row>
    <row r="111" spans="2:12" s="1" customFormat="1" ht="16.5" customHeight="1">
      <c r="B111" s="30"/>
      <c r="E111" s="224" t="str">
        <f>E7</f>
        <v>Karlovy Vary, cyklotrasa B4 a křižovatka ul Západní a Šumavská</v>
      </c>
      <c r="F111" s="225"/>
      <c r="G111" s="225"/>
      <c r="H111" s="225"/>
      <c r="L111" s="30"/>
    </row>
    <row r="112" spans="2:12" s="1" customFormat="1" ht="12" customHeight="1">
      <c r="B112" s="30"/>
      <c r="C112" s="25" t="s">
        <v>97</v>
      </c>
      <c r="L112" s="30"/>
    </row>
    <row r="113" spans="2:12" s="1" customFormat="1" ht="16.5" customHeight="1">
      <c r="B113" s="30"/>
      <c r="E113" s="196" t="str">
        <f>E9</f>
        <v>VRN - Vedlejší rozpočtové náklady</v>
      </c>
      <c r="F113" s="223"/>
      <c r="G113" s="223"/>
      <c r="H113" s="223"/>
      <c r="L113" s="30"/>
    </row>
    <row r="114" spans="2:12" s="1" customFormat="1" ht="6.95" customHeight="1">
      <c r="B114" s="30"/>
      <c r="L114" s="30"/>
    </row>
    <row r="115" spans="2:12" s="1" customFormat="1" ht="12" customHeight="1">
      <c r="B115" s="30"/>
      <c r="C115" s="25" t="s">
        <v>20</v>
      </c>
      <c r="F115" s="23" t="str">
        <f>F12</f>
        <v>Karlovy Vary, Tuhnice</v>
      </c>
      <c r="I115" s="25" t="s">
        <v>22</v>
      </c>
      <c r="J115" s="50" t="str">
        <f>IF(J12="","",J12)</f>
        <v>23. 1. 2023</v>
      </c>
      <c r="L115" s="30"/>
    </row>
    <row r="116" spans="2:12" s="1" customFormat="1" ht="6.95" customHeight="1">
      <c r="B116" s="30"/>
      <c r="L116" s="30"/>
    </row>
    <row r="117" spans="2:12" s="1" customFormat="1" ht="15.2" customHeight="1">
      <c r="B117" s="30"/>
      <c r="C117" s="25" t="s">
        <v>24</v>
      </c>
      <c r="F117" s="23" t="str">
        <f>E15</f>
        <v>Statutární město Karlovy Vary</v>
      </c>
      <c r="I117" s="25" t="s">
        <v>32</v>
      </c>
      <c r="J117" s="28" t="str">
        <f>E21</f>
        <v>GEOprojectKV s.r.o.</v>
      </c>
      <c r="L117" s="30"/>
    </row>
    <row r="118" spans="2:12" s="1" customFormat="1" ht="15.2" customHeight="1">
      <c r="B118" s="30"/>
      <c r="C118" s="25" t="s">
        <v>30</v>
      </c>
      <c r="F118" s="23" t="str">
        <f>IF(E18="","",E18)</f>
        <v>Vyplň údaj</v>
      </c>
      <c r="I118" s="25" t="s">
        <v>37</v>
      </c>
      <c r="J118" s="28" t="str">
        <f>E24</f>
        <v>GEOprojectKV s.r.o.</v>
      </c>
      <c r="L118" s="30"/>
    </row>
    <row r="119" spans="2:12" s="1" customFormat="1" ht="10.35" customHeight="1">
      <c r="B119" s="30"/>
      <c r="L119" s="30"/>
    </row>
    <row r="120" spans="2:20" s="10" customFormat="1" ht="29.25" customHeight="1">
      <c r="B120" s="110"/>
      <c r="C120" s="111" t="s">
        <v>116</v>
      </c>
      <c r="D120" s="112" t="s">
        <v>64</v>
      </c>
      <c r="E120" s="112" t="s">
        <v>60</v>
      </c>
      <c r="F120" s="112" t="s">
        <v>61</v>
      </c>
      <c r="G120" s="112" t="s">
        <v>117</v>
      </c>
      <c r="H120" s="112" t="s">
        <v>118</v>
      </c>
      <c r="I120" s="112" t="s">
        <v>119</v>
      </c>
      <c r="J120" s="112" t="s">
        <v>101</v>
      </c>
      <c r="K120" s="113" t="s">
        <v>120</v>
      </c>
      <c r="L120" s="110"/>
      <c r="M120" s="57" t="s">
        <v>1</v>
      </c>
      <c r="N120" s="58" t="s">
        <v>43</v>
      </c>
      <c r="O120" s="58" t="s">
        <v>121</v>
      </c>
      <c r="P120" s="58" t="s">
        <v>122</v>
      </c>
      <c r="Q120" s="58" t="s">
        <v>123</v>
      </c>
      <c r="R120" s="58" t="s">
        <v>124</v>
      </c>
      <c r="S120" s="58" t="s">
        <v>125</v>
      </c>
      <c r="T120" s="59" t="s">
        <v>126</v>
      </c>
    </row>
    <row r="121" spans="2:63" s="1" customFormat="1" ht="22.9" customHeight="1">
      <c r="B121" s="30"/>
      <c r="C121" s="62" t="s">
        <v>127</v>
      </c>
      <c r="J121" s="114">
        <f>BK121</f>
        <v>0</v>
      </c>
      <c r="L121" s="30"/>
      <c r="M121" s="60"/>
      <c r="N121" s="51"/>
      <c r="O121" s="51"/>
      <c r="P121" s="115">
        <f>P122</f>
        <v>0</v>
      </c>
      <c r="Q121" s="51"/>
      <c r="R121" s="115">
        <f>R122</f>
        <v>0</v>
      </c>
      <c r="S121" s="51"/>
      <c r="T121" s="116">
        <f>T122</f>
        <v>0</v>
      </c>
      <c r="AT121" s="15" t="s">
        <v>78</v>
      </c>
      <c r="AU121" s="15" t="s">
        <v>103</v>
      </c>
      <c r="BK121" s="117">
        <f>BK122</f>
        <v>0</v>
      </c>
    </row>
    <row r="122" spans="2:63" s="11" customFormat="1" ht="25.9" customHeight="1">
      <c r="B122" s="118"/>
      <c r="D122" s="119" t="s">
        <v>78</v>
      </c>
      <c r="E122" s="120" t="s">
        <v>93</v>
      </c>
      <c r="F122" s="120" t="s">
        <v>94</v>
      </c>
      <c r="I122" s="121"/>
      <c r="J122" s="122">
        <f>BK122</f>
        <v>0</v>
      </c>
      <c r="L122" s="118"/>
      <c r="M122" s="123"/>
      <c r="P122" s="124">
        <f>P123+P132+P136+P141</f>
        <v>0</v>
      </c>
      <c r="R122" s="124">
        <f>R123+R132+R136+R141</f>
        <v>0</v>
      </c>
      <c r="T122" s="125">
        <f>T123+T132+T136+T141</f>
        <v>0</v>
      </c>
      <c r="AR122" s="119" t="s">
        <v>152</v>
      </c>
      <c r="AT122" s="126" t="s">
        <v>78</v>
      </c>
      <c r="AU122" s="126" t="s">
        <v>79</v>
      </c>
      <c r="AY122" s="119" t="s">
        <v>130</v>
      </c>
      <c r="BK122" s="127">
        <f>BK123+BK132+BK136+BK141</f>
        <v>0</v>
      </c>
    </row>
    <row r="123" spans="2:63" s="11" customFormat="1" ht="22.9" customHeight="1">
      <c r="B123" s="118"/>
      <c r="D123" s="119" t="s">
        <v>78</v>
      </c>
      <c r="E123" s="128" t="s">
        <v>791</v>
      </c>
      <c r="F123" s="128" t="s">
        <v>792</v>
      </c>
      <c r="I123" s="121"/>
      <c r="J123" s="129">
        <f>BK123</f>
        <v>0</v>
      </c>
      <c r="L123" s="118"/>
      <c r="M123" s="123"/>
      <c r="P123" s="124">
        <f>SUM(P124:P131)</f>
        <v>0</v>
      </c>
      <c r="R123" s="124">
        <f>SUM(R124:R131)</f>
        <v>0</v>
      </c>
      <c r="T123" s="125">
        <f>SUM(T124:T131)</f>
        <v>0</v>
      </c>
      <c r="AR123" s="119" t="s">
        <v>152</v>
      </c>
      <c r="AT123" s="126" t="s">
        <v>78</v>
      </c>
      <c r="AU123" s="126" t="s">
        <v>87</v>
      </c>
      <c r="AY123" s="119" t="s">
        <v>130</v>
      </c>
      <c r="BK123" s="127">
        <f>SUM(BK124:BK131)</f>
        <v>0</v>
      </c>
    </row>
    <row r="124" spans="2:65" s="1" customFormat="1" ht="16.5" customHeight="1">
      <c r="B124" s="30"/>
      <c r="C124" s="130" t="s">
        <v>87</v>
      </c>
      <c r="D124" s="130" t="s">
        <v>132</v>
      </c>
      <c r="E124" s="131" t="s">
        <v>793</v>
      </c>
      <c r="F124" s="132" t="s">
        <v>794</v>
      </c>
      <c r="G124" s="133" t="s">
        <v>795</v>
      </c>
      <c r="H124" s="134">
        <v>1</v>
      </c>
      <c r="I124" s="135"/>
      <c r="J124" s="136">
        <f>ROUND(I124*H124,2)</f>
        <v>0</v>
      </c>
      <c r="K124" s="132" t="s">
        <v>136</v>
      </c>
      <c r="L124" s="30"/>
      <c r="M124" s="137" t="s">
        <v>1</v>
      </c>
      <c r="N124" s="138" t="s">
        <v>44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AR124" s="141" t="s">
        <v>796</v>
      </c>
      <c r="AT124" s="141" t="s">
        <v>132</v>
      </c>
      <c r="AU124" s="141" t="s">
        <v>89</v>
      </c>
      <c r="AY124" s="15" t="s">
        <v>130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5" t="s">
        <v>87</v>
      </c>
      <c r="BK124" s="142">
        <f>ROUND(I124*H124,2)</f>
        <v>0</v>
      </c>
      <c r="BL124" s="15" t="s">
        <v>796</v>
      </c>
      <c r="BM124" s="141" t="s">
        <v>797</v>
      </c>
    </row>
    <row r="125" spans="2:47" s="1" customFormat="1" ht="19.5">
      <c r="B125" s="30"/>
      <c r="D125" s="143" t="s">
        <v>146</v>
      </c>
      <c r="F125" s="144" t="s">
        <v>798</v>
      </c>
      <c r="I125" s="145"/>
      <c r="L125" s="30"/>
      <c r="M125" s="146"/>
      <c r="T125" s="54"/>
      <c r="AT125" s="15" t="s">
        <v>146</v>
      </c>
      <c r="AU125" s="15" t="s">
        <v>89</v>
      </c>
    </row>
    <row r="126" spans="2:65" s="1" customFormat="1" ht="16.5" customHeight="1">
      <c r="B126" s="30"/>
      <c r="C126" s="130" t="s">
        <v>89</v>
      </c>
      <c r="D126" s="130" t="s">
        <v>132</v>
      </c>
      <c r="E126" s="131" t="s">
        <v>799</v>
      </c>
      <c r="F126" s="132" t="s">
        <v>800</v>
      </c>
      <c r="G126" s="133" t="s">
        <v>795</v>
      </c>
      <c r="H126" s="134">
        <v>1</v>
      </c>
      <c r="I126" s="135"/>
      <c r="J126" s="136">
        <f>ROUND(I126*H126,2)</f>
        <v>0</v>
      </c>
      <c r="K126" s="132" t="s">
        <v>136</v>
      </c>
      <c r="L126" s="30"/>
      <c r="M126" s="137" t="s">
        <v>1</v>
      </c>
      <c r="N126" s="138" t="s">
        <v>44</v>
      </c>
      <c r="P126" s="139">
        <f>O126*H126</f>
        <v>0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AR126" s="141" t="s">
        <v>796</v>
      </c>
      <c r="AT126" s="141" t="s">
        <v>132</v>
      </c>
      <c r="AU126" s="141" t="s">
        <v>89</v>
      </c>
      <c r="AY126" s="15" t="s">
        <v>130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5" t="s">
        <v>87</v>
      </c>
      <c r="BK126" s="142">
        <f>ROUND(I126*H126,2)</f>
        <v>0</v>
      </c>
      <c r="BL126" s="15" t="s">
        <v>796</v>
      </c>
      <c r="BM126" s="141" t="s">
        <v>801</v>
      </c>
    </row>
    <row r="127" spans="2:65" s="1" customFormat="1" ht="16.5" customHeight="1">
      <c r="B127" s="30"/>
      <c r="C127" s="130" t="s">
        <v>142</v>
      </c>
      <c r="D127" s="130" t="s">
        <v>132</v>
      </c>
      <c r="E127" s="131" t="s">
        <v>802</v>
      </c>
      <c r="F127" s="132" t="s">
        <v>803</v>
      </c>
      <c r="G127" s="133" t="s">
        <v>795</v>
      </c>
      <c r="H127" s="134">
        <v>1</v>
      </c>
      <c r="I127" s="135"/>
      <c r="J127" s="136">
        <f>ROUND(I127*H127,2)</f>
        <v>0</v>
      </c>
      <c r="K127" s="132" t="s">
        <v>136</v>
      </c>
      <c r="L127" s="30"/>
      <c r="M127" s="137" t="s">
        <v>1</v>
      </c>
      <c r="N127" s="138" t="s">
        <v>44</v>
      </c>
      <c r="P127" s="139">
        <f>O127*H127</f>
        <v>0</v>
      </c>
      <c r="Q127" s="139">
        <v>0</v>
      </c>
      <c r="R127" s="139">
        <f>Q127*H127</f>
        <v>0</v>
      </c>
      <c r="S127" s="139">
        <v>0</v>
      </c>
      <c r="T127" s="140">
        <f>S127*H127</f>
        <v>0</v>
      </c>
      <c r="AR127" s="141" t="s">
        <v>796</v>
      </c>
      <c r="AT127" s="141" t="s">
        <v>132</v>
      </c>
      <c r="AU127" s="141" t="s">
        <v>89</v>
      </c>
      <c r="AY127" s="15" t="s">
        <v>130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5" t="s">
        <v>87</v>
      </c>
      <c r="BK127" s="142">
        <f>ROUND(I127*H127,2)</f>
        <v>0</v>
      </c>
      <c r="BL127" s="15" t="s">
        <v>796</v>
      </c>
      <c r="BM127" s="141" t="s">
        <v>804</v>
      </c>
    </row>
    <row r="128" spans="2:47" s="1" customFormat="1" ht="39">
      <c r="B128" s="30"/>
      <c r="D128" s="143" t="s">
        <v>146</v>
      </c>
      <c r="F128" s="144" t="s">
        <v>805</v>
      </c>
      <c r="I128" s="145"/>
      <c r="L128" s="30"/>
      <c r="M128" s="146"/>
      <c r="T128" s="54"/>
      <c r="AT128" s="15" t="s">
        <v>146</v>
      </c>
      <c r="AU128" s="15" t="s">
        <v>89</v>
      </c>
    </row>
    <row r="129" spans="2:65" s="1" customFormat="1" ht="16.5" customHeight="1">
      <c r="B129" s="30"/>
      <c r="C129" s="130" t="s">
        <v>137</v>
      </c>
      <c r="D129" s="130" t="s">
        <v>132</v>
      </c>
      <c r="E129" s="131" t="s">
        <v>806</v>
      </c>
      <c r="F129" s="132" t="s">
        <v>807</v>
      </c>
      <c r="G129" s="133" t="s">
        <v>795</v>
      </c>
      <c r="H129" s="134">
        <v>1</v>
      </c>
      <c r="I129" s="135"/>
      <c r="J129" s="136">
        <f>ROUND(I129*H129,2)</f>
        <v>0</v>
      </c>
      <c r="K129" s="132" t="s">
        <v>136</v>
      </c>
      <c r="L129" s="30"/>
      <c r="M129" s="137" t="s">
        <v>1</v>
      </c>
      <c r="N129" s="138" t="s">
        <v>44</v>
      </c>
      <c r="P129" s="139">
        <f>O129*H129</f>
        <v>0</v>
      </c>
      <c r="Q129" s="139">
        <v>0</v>
      </c>
      <c r="R129" s="139">
        <f>Q129*H129</f>
        <v>0</v>
      </c>
      <c r="S129" s="139">
        <v>0</v>
      </c>
      <c r="T129" s="140">
        <f>S129*H129</f>
        <v>0</v>
      </c>
      <c r="AR129" s="141" t="s">
        <v>796</v>
      </c>
      <c r="AT129" s="141" t="s">
        <v>132</v>
      </c>
      <c r="AU129" s="141" t="s">
        <v>89</v>
      </c>
      <c r="AY129" s="15" t="s">
        <v>130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5" t="s">
        <v>87</v>
      </c>
      <c r="BK129" s="142">
        <f>ROUND(I129*H129,2)</f>
        <v>0</v>
      </c>
      <c r="BL129" s="15" t="s">
        <v>796</v>
      </c>
      <c r="BM129" s="141" t="s">
        <v>808</v>
      </c>
    </row>
    <row r="130" spans="2:65" s="1" customFormat="1" ht="16.5" customHeight="1">
      <c r="B130" s="30"/>
      <c r="C130" s="130" t="s">
        <v>152</v>
      </c>
      <c r="D130" s="130" t="s">
        <v>132</v>
      </c>
      <c r="E130" s="131" t="s">
        <v>809</v>
      </c>
      <c r="F130" s="132" t="s">
        <v>810</v>
      </c>
      <c r="G130" s="133" t="s">
        <v>795</v>
      </c>
      <c r="H130" s="134">
        <v>1</v>
      </c>
      <c r="I130" s="135"/>
      <c r="J130" s="136">
        <f>ROUND(I130*H130,2)</f>
        <v>0</v>
      </c>
      <c r="K130" s="132" t="s">
        <v>136</v>
      </c>
      <c r="L130" s="30"/>
      <c r="M130" s="137" t="s">
        <v>1</v>
      </c>
      <c r="N130" s="138" t="s">
        <v>44</v>
      </c>
      <c r="P130" s="139">
        <f>O130*H130</f>
        <v>0</v>
      </c>
      <c r="Q130" s="139">
        <v>0</v>
      </c>
      <c r="R130" s="139">
        <f>Q130*H130</f>
        <v>0</v>
      </c>
      <c r="S130" s="139">
        <v>0</v>
      </c>
      <c r="T130" s="140">
        <f>S130*H130</f>
        <v>0</v>
      </c>
      <c r="AR130" s="141" t="s">
        <v>796</v>
      </c>
      <c r="AT130" s="141" t="s">
        <v>132</v>
      </c>
      <c r="AU130" s="141" t="s">
        <v>89</v>
      </c>
      <c r="AY130" s="15" t="s">
        <v>130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5" t="s">
        <v>87</v>
      </c>
      <c r="BK130" s="142">
        <f>ROUND(I130*H130,2)</f>
        <v>0</v>
      </c>
      <c r="BL130" s="15" t="s">
        <v>796</v>
      </c>
      <c r="BM130" s="141" t="s">
        <v>811</v>
      </c>
    </row>
    <row r="131" spans="2:47" s="1" customFormat="1" ht="19.5">
      <c r="B131" s="30"/>
      <c r="D131" s="143" t="s">
        <v>146</v>
      </c>
      <c r="F131" s="144" t="s">
        <v>812</v>
      </c>
      <c r="I131" s="145"/>
      <c r="L131" s="30"/>
      <c r="M131" s="146"/>
      <c r="T131" s="54"/>
      <c r="AT131" s="15" t="s">
        <v>146</v>
      </c>
      <c r="AU131" s="15" t="s">
        <v>89</v>
      </c>
    </row>
    <row r="132" spans="2:63" s="11" customFormat="1" ht="22.9" customHeight="1">
      <c r="B132" s="118"/>
      <c r="D132" s="119" t="s">
        <v>78</v>
      </c>
      <c r="E132" s="128" t="s">
        <v>813</v>
      </c>
      <c r="F132" s="128" t="s">
        <v>814</v>
      </c>
      <c r="I132" s="121"/>
      <c r="J132" s="129">
        <f>BK132</f>
        <v>0</v>
      </c>
      <c r="L132" s="118"/>
      <c r="M132" s="123"/>
      <c r="P132" s="124">
        <f>SUM(P133:P135)</f>
        <v>0</v>
      </c>
      <c r="R132" s="124">
        <f>SUM(R133:R135)</f>
        <v>0</v>
      </c>
      <c r="T132" s="125">
        <f>SUM(T133:T135)</f>
        <v>0</v>
      </c>
      <c r="AR132" s="119" t="s">
        <v>152</v>
      </c>
      <c r="AT132" s="126" t="s">
        <v>78</v>
      </c>
      <c r="AU132" s="126" t="s">
        <v>87</v>
      </c>
      <c r="AY132" s="119" t="s">
        <v>130</v>
      </c>
      <c r="BK132" s="127">
        <f>SUM(BK133:BK135)</f>
        <v>0</v>
      </c>
    </row>
    <row r="133" spans="2:65" s="1" customFormat="1" ht="16.5" customHeight="1">
      <c r="B133" s="30"/>
      <c r="C133" s="130" t="s">
        <v>156</v>
      </c>
      <c r="D133" s="130" t="s">
        <v>132</v>
      </c>
      <c r="E133" s="131" t="s">
        <v>815</v>
      </c>
      <c r="F133" s="132" t="s">
        <v>814</v>
      </c>
      <c r="G133" s="133" t="s">
        <v>795</v>
      </c>
      <c r="H133" s="134">
        <v>1</v>
      </c>
      <c r="I133" s="135"/>
      <c r="J133" s="136">
        <f>ROUND(I133*H133,2)</f>
        <v>0</v>
      </c>
      <c r="K133" s="132" t="s">
        <v>816</v>
      </c>
      <c r="L133" s="30"/>
      <c r="M133" s="137" t="s">
        <v>1</v>
      </c>
      <c r="N133" s="138" t="s">
        <v>44</v>
      </c>
      <c r="P133" s="139">
        <f>O133*H133</f>
        <v>0</v>
      </c>
      <c r="Q133" s="139">
        <v>0</v>
      </c>
      <c r="R133" s="139">
        <f>Q133*H133</f>
        <v>0</v>
      </c>
      <c r="S133" s="139">
        <v>0</v>
      </c>
      <c r="T133" s="140">
        <f>S133*H133</f>
        <v>0</v>
      </c>
      <c r="AR133" s="141" t="s">
        <v>796</v>
      </c>
      <c r="AT133" s="141" t="s">
        <v>132</v>
      </c>
      <c r="AU133" s="141" t="s">
        <v>89</v>
      </c>
      <c r="AY133" s="15" t="s">
        <v>130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5" t="s">
        <v>87</v>
      </c>
      <c r="BK133" s="142">
        <f>ROUND(I133*H133,2)</f>
        <v>0</v>
      </c>
      <c r="BL133" s="15" t="s">
        <v>796</v>
      </c>
      <c r="BM133" s="141" t="s">
        <v>817</v>
      </c>
    </row>
    <row r="134" spans="2:47" s="1" customFormat="1" ht="19.5">
      <c r="B134" s="30"/>
      <c r="D134" s="143" t="s">
        <v>146</v>
      </c>
      <c r="F134" s="144" t="s">
        <v>818</v>
      </c>
      <c r="I134" s="145"/>
      <c r="L134" s="30"/>
      <c r="M134" s="146"/>
      <c r="T134" s="54"/>
      <c r="AT134" s="15" t="s">
        <v>146</v>
      </c>
      <c r="AU134" s="15" t="s">
        <v>89</v>
      </c>
    </row>
    <row r="135" spans="2:65" s="1" customFormat="1" ht="16.5" customHeight="1">
      <c r="B135" s="30"/>
      <c r="C135" s="130" t="s">
        <v>163</v>
      </c>
      <c r="D135" s="130" t="s">
        <v>132</v>
      </c>
      <c r="E135" s="131" t="s">
        <v>819</v>
      </c>
      <c r="F135" s="132" t="s">
        <v>820</v>
      </c>
      <c r="G135" s="133" t="s">
        <v>795</v>
      </c>
      <c r="H135" s="134">
        <v>3</v>
      </c>
      <c r="I135" s="135"/>
      <c r="J135" s="136">
        <f>ROUND(I135*H135,2)</f>
        <v>0</v>
      </c>
      <c r="K135" s="132" t="s">
        <v>136</v>
      </c>
      <c r="L135" s="30"/>
      <c r="M135" s="137" t="s">
        <v>1</v>
      </c>
      <c r="N135" s="138" t="s">
        <v>44</v>
      </c>
      <c r="P135" s="139">
        <f>O135*H135</f>
        <v>0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AR135" s="141" t="s">
        <v>796</v>
      </c>
      <c r="AT135" s="141" t="s">
        <v>132</v>
      </c>
      <c r="AU135" s="141" t="s">
        <v>89</v>
      </c>
      <c r="AY135" s="15" t="s">
        <v>130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5" t="s">
        <v>87</v>
      </c>
      <c r="BK135" s="142">
        <f>ROUND(I135*H135,2)</f>
        <v>0</v>
      </c>
      <c r="BL135" s="15" t="s">
        <v>796</v>
      </c>
      <c r="BM135" s="141" t="s">
        <v>821</v>
      </c>
    </row>
    <row r="136" spans="2:63" s="11" customFormat="1" ht="22.9" customHeight="1">
      <c r="B136" s="118"/>
      <c r="D136" s="119" t="s">
        <v>78</v>
      </c>
      <c r="E136" s="128" t="s">
        <v>822</v>
      </c>
      <c r="F136" s="128" t="s">
        <v>823</v>
      </c>
      <c r="I136" s="121"/>
      <c r="J136" s="129">
        <f>BK136</f>
        <v>0</v>
      </c>
      <c r="L136" s="118"/>
      <c r="M136" s="123"/>
      <c r="P136" s="124">
        <f>SUM(P137:P140)</f>
        <v>0</v>
      </c>
      <c r="R136" s="124">
        <f>SUM(R137:R140)</f>
        <v>0</v>
      </c>
      <c r="T136" s="125">
        <f>SUM(T137:T140)</f>
        <v>0</v>
      </c>
      <c r="AR136" s="119" t="s">
        <v>152</v>
      </c>
      <c r="AT136" s="126" t="s">
        <v>78</v>
      </c>
      <c r="AU136" s="126" t="s">
        <v>87</v>
      </c>
      <c r="AY136" s="119" t="s">
        <v>130</v>
      </c>
      <c r="BK136" s="127">
        <f>SUM(BK137:BK140)</f>
        <v>0</v>
      </c>
    </row>
    <row r="137" spans="2:65" s="1" customFormat="1" ht="16.5" customHeight="1">
      <c r="B137" s="30"/>
      <c r="C137" s="130" t="s">
        <v>167</v>
      </c>
      <c r="D137" s="130" t="s">
        <v>132</v>
      </c>
      <c r="E137" s="131" t="s">
        <v>824</v>
      </c>
      <c r="F137" s="132" t="s">
        <v>825</v>
      </c>
      <c r="G137" s="133" t="s">
        <v>795</v>
      </c>
      <c r="H137" s="134">
        <v>1</v>
      </c>
      <c r="I137" s="135"/>
      <c r="J137" s="136">
        <f>ROUND(I137*H137,2)</f>
        <v>0</v>
      </c>
      <c r="K137" s="132" t="s">
        <v>136</v>
      </c>
      <c r="L137" s="30"/>
      <c r="M137" s="137" t="s">
        <v>1</v>
      </c>
      <c r="N137" s="138" t="s">
        <v>44</v>
      </c>
      <c r="P137" s="139">
        <f>O137*H137</f>
        <v>0</v>
      </c>
      <c r="Q137" s="139">
        <v>0</v>
      </c>
      <c r="R137" s="139">
        <f>Q137*H137</f>
        <v>0</v>
      </c>
      <c r="S137" s="139">
        <v>0</v>
      </c>
      <c r="T137" s="140">
        <f>S137*H137</f>
        <v>0</v>
      </c>
      <c r="AR137" s="141" t="s">
        <v>796</v>
      </c>
      <c r="AT137" s="141" t="s">
        <v>132</v>
      </c>
      <c r="AU137" s="141" t="s">
        <v>89</v>
      </c>
      <c r="AY137" s="15" t="s">
        <v>130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5" t="s">
        <v>87</v>
      </c>
      <c r="BK137" s="142">
        <f>ROUND(I137*H137,2)</f>
        <v>0</v>
      </c>
      <c r="BL137" s="15" t="s">
        <v>796</v>
      </c>
      <c r="BM137" s="141" t="s">
        <v>826</v>
      </c>
    </row>
    <row r="138" spans="2:47" s="1" customFormat="1" ht="19.5">
      <c r="B138" s="30"/>
      <c r="D138" s="143" t="s">
        <v>146</v>
      </c>
      <c r="F138" s="144" t="s">
        <v>827</v>
      </c>
      <c r="I138" s="145"/>
      <c r="L138" s="30"/>
      <c r="M138" s="146"/>
      <c r="T138" s="54"/>
      <c r="AT138" s="15" t="s">
        <v>146</v>
      </c>
      <c r="AU138" s="15" t="s">
        <v>89</v>
      </c>
    </row>
    <row r="139" spans="2:65" s="1" customFormat="1" ht="16.5" customHeight="1">
      <c r="B139" s="30"/>
      <c r="C139" s="130" t="s">
        <v>173</v>
      </c>
      <c r="D139" s="130" t="s">
        <v>132</v>
      </c>
      <c r="E139" s="131" t="s">
        <v>828</v>
      </c>
      <c r="F139" s="132" t="s">
        <v>829</v>
      </c>
      <c r="G139" s="133" t="s">
        <v>795</v>
      </c>
      <c r="H139" s="134">
        <v>1</v>
      </c>
      <c r="I139" s="135"/>
      <c r="J139" s="136">
        <f>ROUND(I139*H139,2)</f>
        <v>0</v>
      </c>
      <c r="K139" s="132" t="s">
        <v>136</v>
      </c>
      <c r="L139" s="30"/>
      <c r="M139" s="137" t="s">
        <v>1</v>
      </c>
      <c r="N139" s="138" t="s">
        <v>44</v>
      </c>
      <c r="P139" s="139">
        <f>O139*H139</f>
        <v>0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AR139" s="141" t="s">
        <v>796</v>
      </c>
      <c r="AT139" s="141" t="s">
        <v>132</v>
      </c>
      <c r="AU139" s="141" t="s">
        <v>89</v>
      </c>
      <c r="AY139" s="15" t="s">
        <v>130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5" t="s">
        <v>87</v>
      </c>
      <c r="BK139" s="142">
        <f>ROUND(I139*H139,2)</f>
        <v>0</v>
      </c>
      <c r="BL139" s="15" t="s">
        <v>796</v>
      </c>
      <c r="BM139" s="141" t="s">
        <v>830</v>
      </c>
    </row>
    <row r="140" spans="2:47" s="1" customFormat="1" ht="29.25">
      <c r="B140" s="30"/>
      <c r="D140" s="143" t="s">
        <v>146</v>
      </c>
      <c r="F140" s="144" t="s">
        <v>831</v>
      </c>
      <c r="I140" s="145"/>
      <c r="L140" s="30"/>
      <c r="M140" s="146"/>
      <c r="T140" s="54"/>
      <c r="AT140" s="15" t="s">
        <v>146</v>
      </c>
      <c r="AU140" s="15" t="s">
        <v>89</v>
      </c>
    </row>
    <row r="141" spans="2:63" s="11" customFormat="1" ht="22.9" customHeight="1">
      <c r="B141" s="118"/>
      <c r="D141" s="119" t="s">
        <v>78</v>
      </c>
      <c r="E141" s="128" t="s">
        <v>832</v>
      </c>
      <c r="F141" s="128" t="s">
        <v>833</v>
      </c>
      <c r="I141" s="121"/>
      <c r="J141" s="129">
        <f>BK141</f>
        <v>0</v>
      </c>
      <c r="L141" s="118"/>
      <c r="M141" s="123"/>
      <c r="P141" s="124">
        <f>SUM(P142:P143)</f>
        <v>0</v>
      </c>
      <c r="R141" s="124">
        <f>SUM(R142:R143)</f>
        <v>0</v>
      </c>
      <c r="T141" s="125">
        <f>SUM(T142:T143)</f>
        <v>0</v>
      </c>
      <c r="AR141" s="119" t="s">
        <v>152</v>
      </c>
      <c r="AT141" s="126" t="s">
        <v>78</v>
      </c>
      <c r="AU141" s="126" t="s">
        <v>87</v>
      </c>
      <c r="AY141" s="119" t="s">
        <v>130</v>
      </c>
      <c r="BK141" s="127">
        <f>SUM(BK142:BK143)</f>
        <v>0</v>
      </c>
    </row>
    <row r="142" spans="2:65" s="1" customFormat="1" ht="16.5" customHeight="1">
      <c r="B142" s="30"/>
      <c r="C142" s="130" t="s">
        <v>177</v>
      </c>
      <c r="D142" s="130" t="s">
        <v>132</v>
      </c>
      <c r="E142" s="131" t="s">
        <v>834</v>
      </c>
      <c r="F142" s="132" t="s">
        <v>835</v>
      </c>
      <c r="G142" s="133" t="s">
        <v>795</v>
      </c>
      <c r="H142" s="134">
        <v>1</v>
      </c>
      <c r="I142" s="135"/>
      <c r="J142" s="136">
        <f>ROUND(I142*H142,2)</f>
        <v>0</v>
      </c>
      <c r="K142" s="132" t="s">
        <v>136</v>
      </c>
      <c r="L142" s="30"/>
      <c r="M142" s="137" t="s">
        <v>1</v>
      </c>
      <c r="N142" s="138" t="s">
        <v>44</v>
      </c>
      <c r="P142" s="139">
        <f>O142*H142</f>
        <v>0</v>
      </c>
      <c r="Q142" s="139">
        <v>0</v>
      </c>
      <c r="R142" s="139">
        <f>Q142*H142</f>
        <v>0</v>
      </c>
      <c r="S142" s="139">
        <v>0</v>
      </c>
      <c r="T142" s="140">
        <f>S142*H142</f>
        <v>0</v>
      </c>
      <c r="AR142" s="141" t="s">
        <v>796</v>
      </c>
      <c r="AT142" s="141" t="s">
        <v>132</v>
      </c>
      <c r="AU142" s="141" t="s">
        <v>89</v>
      </c>
      <c r="AY142" s="15" t="s">
        <v>130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5" t="s">
        <v>87</v>
      </c>
      <c r="BK142" s="142">
        <f>ROUND(I142*H142,2)</f>
        <v>0</v>
      </c>
      <c r="BL142" s="15" t="s">
        <v>796</v>
      </c>
      <c r="BM142" s="141" t="s">
        <v>836</v>
      </c>
    </row>
    <row r="143" spans="2:47" s="1" customFormat="1" ht="19.5">
      <c r="B143" s="30"/>
      <c r="D143" s="143" t="s">
        <v>146</v>
      </c>
      <c r="F143" s="144" t="s">
        <v>837</v>
      </c>
      <c r="I143" s="145"/>
      <c r="L143" s="30"/>
      <c r="M143" s="179"/>
      <c r="N143" s="176"/>
      <c r="O143" s="176"/>
      <c r="P143" s="176"/>
      <c r="Q143" s="176"/>
      <c r="R143" s="176"/>
      <c r="S143" s="176"/>
      <c r="T143" s="180"/>
      <c r="AT143" s="15" t="s">
        <v>146</v>
      </c>
      <c r="AU143" s="15" t="s">
        <v>89</v>
      </c>
    </row>
    <row r="144" spans="2:12" s="1" customFormat="1" ht="6.95" customHeight="1"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30"/>
    </row>
  </sheetData>
  <sheetProtection algorithmName="SHA-512" hashValue="u3ASTWRtTxmAKkrS+fIeGNv+bVfncuNfQnxZmrHmi11IMkOOj5oj7QhA+ClrVQs+jPN9uL7ltJu1OVK7lF/Hqw==" saltValue="xU9qcVPw0q2AIIBq1yJyUq2WrkzZ/wxyqgPWjz/g/UbuLXWxO+RW4tWsgrVW5Q+j3n3tT39KLf+JEXKBkccjlA==" spinCount="100000" sheet="1" objects="1" scenarios="1" formatColumns="0" formatRows="0" autoFilter="0"/>
  <autoFilter ref="C120:K14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Švorba</dc:creator>
  <cp:keywords/>
  <dc:description/>
  <cp:lastModifiedBy>Petr Švorba</cp:lastModifiedBy>
  <cp:lastPrinted>2023-04-04T09:45:01Z</cp:lastPrinted>
  <dcterms:created xsi:type="dcterms:W3CDTF">2023-04-04T09:41:14Z</dcterms:created>
  <dcterms:modified xsi:type="dcterms:W3CDTF">2023-04-04T09:45:36Z</dcterms:modified>
  <cp:category/>
  <cp:version/>
  <cp:contentType/>
  <cp:contentStatus/>
</cp:coreProperties>
</file>