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otideacz.sharepoint.com/sites/OTIDEACZ-OTIDEA/Sdilene dokumenty/OTIDEA/KARLOVY VARY/2024/Víceúčelové_hřiště/K VYHLÁŠENÍ/"/>
    </mc:Choice>
  </mc:AlternateContent>
  <xr:revisionPtr revIDLastSave="0" documentId="8_{6F5D3318-A241-9149-9A9B-CF1195E911AB}" xr6:coauthVersionLast="47" xr6:coauthVersionMax="47" xr10:uidLastSave="{00000000-0000-0000-0000-000000000000}"/>
  <bookViews>
    <workbookView xWindow="0" yWindow="740" windowWidth="29400" windowHeight="17220" xr2:uid="{00000000-000D-0000-FFFF-FFFF00000000}"/>
  </bookViews>
  <sheets>
    <sheet name="Rekapitulace stavby" sheetId="1" r:id="rId1"/>
    <sheet name="01 - Víceúčelové hřiště" sheetId="2" r:id="rId2"/>
    <sheet name="02 - Elektroinstalace" sheetId="3" r:id="rId3"/>
    <sheet name="03 - Vedlejší rozpočtové ..." sheetId="4" r:id="rId4"/>
  </sheets>
  <definedNames>
    <definedName name="_xlnm._FilterDatabase" localSheetId="1" hidden="1">'01 - Víceúčelové hřiště'!$C$132:$K$351</definedName>
    <definedName name="_xlnm._FilterDatabase" localSheetId="2" hidden="1">'02 - Elektroinstalace'!$C$119:$K$185</definedName>
    <definedName name="_xlnm._FilterDatabase" localSheetId="3" hidden="1">'03 - Vedlejší rozpočtové ...'!$C$118:$K$125</definedName>
    <definedName name="_xlnm.Print_Titles" localSheetId="1">'01 - Víceúčelové hřiště'!$132:$132</definedName>
    <definedName name="_xlnm.Print_Titles" localSheetId="2">'02 - Elektroinstalace'!$119:$119</definedName>
    <definedName name="_xlnm.Print_Titles" localSheetId="3">'03 - Vedlejší rozpočtové ...'!$118:$118</definedName>
    <definedName name="_xlnm.Print_Titles" localSheetId="0">'Rekapitulace stavby'!$92:$92</definedName>
    <definedName name="_xlnm.Print_Area" localSheetId="1">'01 - Víceúčelové hřiště'!$C$4:$J$76,'01 - Víceúčelové hřiště'!$C$82:$J$114,'01 - Víceúčelové hřiště'!$C$120:$J$351</definedName>
    <definedName name="_xlnm.Print_Area" localSheetId="2">'02 - Elektroinstalace'!$C$4:$J$76,'02 - Elektroinstalace'!$C$82:$J$101,'02 - Elektroinstalace'!$C$107:$J$185</definedName>
    <definedName name="_xlnm.Print_Area" localSheetId="3">'03 - Vedlejší rozpočtové ...'!$C$4:$J$76,'03 - Vedlejší rozpočtové ...'!$C$82:$J$100,'03 - Vedlejší rozpočtové ...'!$C$106:$J$125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5" i="4"/>
  <c r="BH125" i="4"/>
  <c r="BG125" i="4"/>
  <c r="BF125" i="4"/>
  <c r="T125" i="4"/>
  <c r="T124" i="4"/>
  <c r="R125" i="4"/>
  <c r="R124" i="4" s="1"/>
  <c r="P125" i="4"/>
  <c r="P124" i="4" s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116" i="4"/>
  <c r="J17" i="4"/>
  <c r="J12" i="4"/>
  <c r="J113" i="4" s="1"/>
  <c r="E7" i="4"/>
  <c r="E109" i="4" s="1"/>
  <c r="J37" i="3"/>
  <c r="J36" i="3"/>
  <c r="AY96" i="1"/>
  <c r="J35" i="3"/>
  <c r="AX96" i="1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89" i="3" s="1"/>
  <c r="E7" i="3"/>
  <c r="E85" i="3" s="1"/>
  <c r="J37" i="2"/>
  <c r="J36" i="2"/>
  <c r="AY95" i="1" s="1"/>
  <c r="J35" i="2"/>
  <c r="AX95" i="1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28" i="2"/>
  <c r="BH328" i="2"/>
  <c r="BG328" i="2"/>
  <c r="BF328" i="2"/>
  <c r="T328" i="2"/>
  <c r="R328" i="2"/>
  <c r="P328" i="2"/>
  <c r="BI320" i="2"/>
  <c r="BH320" i="2"/>
  <c r="BG320" i="2"/>
  <c r="BF320" i="2"/>
  <c r="T320" i="2"/>
  <c r="R320" i="2"/>
  <c r="P320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T214" i="2" s="1"/>
  <c r="R215" i="2"/>
  <c r="R214" i="2" s="1"/>
  <c r="P215" i="2"/>
  <c r="P214" i="2"/>
  <c r="BI213" i="2"/>
  <c r="BH213" i="2"/>
  <c r="BG213" i="2"/>
  <c r="BF213" i="2"/>
  <c r="T213" i="2"/>
  <c r="T212" i="2" s="1"/>
  <c r="R213" i="2"/>
  <c r="R212" i="2"/>
  <c r="P213" i="2"/>
  <c r="P212" i="2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T178" i="2"/>
  <c r="R179" i="2"/>
  <c r="R178" i="2" s="1"/>
  <c r="P179" i="2"/>
  <c r="P178" i="2" s="1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F36" i="2" s="1"/>
  <c r="BG146" i="2"/>
  <c r="BF146" i="2"/>
  <c r="T146" i="2"/>
  <c r="R146" i="2"/>
  <c r="P146" i="2"/>
  <c r="BI142" i="2"/>
  <c r="BH142" i="2"/>
  <c r="BG142" i="2"/>
  <c r="F35" i="2" s="1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127" i="2"/>
  <c r="E7" i="2"/>
  <c r="E123" i="2"/>
  <c r="L90" i="1"/>
  <c r="AM90" i="1"/>
  <c r="AM89" i="1"/>
  <c r="L89" i="1"/>
  <c r="AM87" i="1"/>
  <c r="L87" i="1"/>
  <c r="L85" i="1"/>
  <c r="L84" i="1"/>
  <c r="BK136" i="3"/>
  <c r="BK350" i="2"/>
  <c r="BK320" i="2"/>
  <c r="J257" i="2"/>
  <c r="J243" i="2"/>
  <c r="BK222" i="2"/>
  <c r="BK207" i="2"/>
  <c r="J183" i="2"/>
  <c r="BK159" i="2"/>
  <c r="AS94" i="1"/>
  <c r="J294" i="2"/>
  <c r="J281" i="2"/>
  <c r="J239" i="2"/>
  <c r="J226" i="2"/>
  <c r="BK211" i="2"/>
  <c r="J193" i="2"/>
  <c r="BK163" i="2"/>
  <c r="J139" i="2"/>
  <c r="J285" i="2"/>
  <c r="BK269" i="2"/>
  <c r="J255" i="2"/>
  <c r="BK245" i="2"/>
  <c r="BK221" i="2"/>
  <c r="J206" i="2"/>
  <c r="J186" i="2"/>
  <c r="J173" i="2"/>
  <c r="BK148" i="2"/>
  <c r="J143" i="3"/>
  <c r="BK158" i="3"/>
  <c r="J132" i="3"/>
  <c r="BK176" i="3"/>
  <c r="BK156" i="3"/>
  <c r="BK142" i="3"/>
  <c r="J174" i="3"/>
  <c r="BK125" i="3"/>
  <c r="J142" i="3"/>
  <c r="J185" i="3"/>
  <c r="BK138" i="3"/>
  <c r="BK179" i="3"/>
  <c r="J145" i="3"/>
  <c r="J177" i="3"/>
  <c r="J161" i="3"/>
  <c r="J175" i="3"/>
  <c r="J150" i="3"/>
  <c r="J123" i="4"/>
  <c r="BK275" i="2"/>
  <c r="BK238" i="2"/>
  <c r="BK206" i="2"/>
  <c r="J174" i="2"/>
  <c r="J151" i="2"/>
  <c r="J320" i="2"/>
  <c r="BK294" i="2"/>
  <c r="BK285" i="2"/>
  <c r="BK254" i="2"/>
  <c r="J225" i="2"/>
  <c r="BK209" i="2"/>
  <c r="J179" i="2"/>
  <c r="J349" i="2"/>
  <c r="BK328" i="2"/>
  <c r="J263" i="2"/>
  <c r="BK229" i="2"/>
  <c r="BK208" i="2"/>
  <c r="J196" i="2"/>
  <c r="BK157" i="2"/>
  <c r="BK149" i="3"/>
  <c r="BK126" i="3"/>
  <c r="BK131" i="3"/>
  <c r="J169" i="3"/>
  <c r="J122" i="3"/>
  <c r="J149" i="3"/>
  <c r="BK180" i="3"/>
  <c r="J178" i="3"/>
  <c r="J126" i="3"/>
  <c r="BK147" i="3"/>
  <c r="BK178" i="3"/>
  <c r="BK166" i="3"/>
  <c r="J141" i="3"/>
  <c r="BK166" i="2"/>
  <c r="BK160" i="3"/>
  <c r="J139" i="3"/>
  <c r="J160" i="3"/>
  <c r="J159" i="3"/>
  <c r="BK177" i="3"/>
  <c r="J153" i="3"/>
  <c r="BK164" i="3"/>
  <c r="BK183" i="3"/>
  <c r="BK169" i="3"/>
  <c r="BK173" i="3"/>
  <c r="J122" i="4"/>
  <c r="BK351" i="2"/>
  <c r="J335" i="2"/>
  <c r="J260" i="2"/>
  <c r="BK235" i="2"/>
  <c r="BK218" i="2"/>
  <c r="J202" i="2"/>
  <c r="J185" i="2"/>
  <c r="J166" i="2"/>
  <c r="J343" i="2"/>
  <c r="J310" i="2"/>
  <c r="J302" i="2"/>
  <c r="BK289" i="2"/>
  <c r="J269" i="2"/>
  <c r="BK263" i="2"/>
  <c r="J235" i="2"/>
  <c r="J215" i="2"/>
  <c r="J205" i="2"/>
  <c r="J176" i="2"/>
  <c r="J148" i="2"/>
  <c r="J142" i="2"/>
  <c r="BK281" i="2"/>
  <c r="J275" i="2"/>
  <c r="J254" i="2"/>
  <c r="BK239" i="2"/>
  <c r="J211" i="2"/>
  <c r="J204" i="2"/>
  <c r="BK183" i="2"/>
  <c r="J163" i="2"/>
  <c r="BK139" i="2"/>
  <c r="J165" i="3"/>
  <c r="BK148" i="3"/>
  <c r="BK128" i="3"/>
  <c r="J158" i="3"/>
  <c r="BK140" i="3"/>
  <c r="J156" i="3"/>
  <c r="BK124" i="3"/>
  <c r="BK150" i="3"/>
  <c r="BK172" i="3"/>
  <c r="BK127" i="3"/>
  <c r="J162" i="3"/>
  <c r="J184" i="3"/>
  <c r="J123" i="3"/>
  <c r="J167" i="3"/>
  <c r="J147" i="3"/>
  <c r="J346" i="2"/>
  <c r="J272" i="2"/>
  <c r="BK251" i="2"/>
  <c r="J233" i="2"/>
  <c r="BK205" i="2"/>
  <c r="BK186" i="2"/>
  <c r="BK169" i="2"/>
  <c r="BK146" i="2"/>
  <c r="BK310" i="2"/>
  <c r="J303" i="2"/>
  <c r="BK300" i="2"/>
  <c r="J291" i="2"/>
  <c r="BK271" i="2"/>
  <c r="BK255" i="2"/>
  <c r="J238" i="2"/>
  <c r="J222" i="2"/>
  <c r="BK210" i="2"/>
  <c r="BK196" i="2"/>
  <c r="J172" i="2"/>
  <c r="J146" i="2"/>
  <c r="BK335" i="2"/>
  <c r="BK272" i="2"/>
  <c r="BK257" i="2"/>
  <c r="BK243" i="2"/>
  <c r="J207" i="2"/>
  <c r="BK193" i="2"/>
  <c r="J169" i="2"/>
  <c r="BK136" i="2"/>
  <c r="BK153" i="3"/>
  <c r="J146" i="3"/>
  <c r="BK122" i="3"/>
  <c r="BK157" i="3"/>
  <c r="J127" i="3"/>
  <c r="J164" i="3"/>
  <c r="J128" i="3"/>
  <c r="J157" i="3"/>
  <c r="J131" i="3"/>
  <c r="BK139" i="3"/>
  <c r="BK167" i="3"/>
  <c r="BK171" i="3"/>
  <c r="BK152" i="3"/>
  <c r="BK168" i="3"/>
  <c r="BK143" i="3"/>
  <c r="J140" i="3"/>
  <c r="J159" i="2"/>
  <c r="J279" i="2"/>
  <c r="J248" i="2"/>
  <c r="BK213" i="2"/>
  <c r="BK202" i="2"/>
  <c r="J153" i="2"/>
  <c r="BK130" i="3"/>
  <c r="J179" i="3"/>
  <c r="J148" i="3"/>
  <c r="BK184" i="3"/>
  <c r="J144" i="3"/>
  <c r="J151" i="3"/>
  <c r="BK163" i="3"/>
  <c r="J163" i="3"/>
  <c r="BK174" i="3"/>
  <c r="BK132" i="3"/>
  <c r="J166" i="3"/>
  <c r="BK122" i="4"/>
  <c r="BK349" i="2"/>
  <c r="J350" i="2"/>
  <c r="J271" i="2"/>
  <c r="J245" i="2"/>
  <c r="J229" i="2"/>
  <c r="J213" i="2"/>
  <c r="J190" i="2"/>
  <c r="BK176" i="2"/>
  <c r="BK153" i="2"/>
  <c r="J328" i="2"/>
  <c r="BK303" i="2"/>
  <c r="J300" i="2"/>
  <c r="BK291" i="2"/>
  <c r="J278" i="2"/>
  <c r="BK248" i="2"/>
  <c r="BK233" i="2"/>
  <c r="J221" i="2"/>
  <c r="J208" i="2"/>
  <c r="BK173" i="2"/>
  <c r="J157" i="2"/>
  <c r="J351" i="2"/>
  <c r="BK278" i="2"/>
  <c r="BK260" i="2"/>
  <c r="J251" i="2"/>
  <c r="BK225" i="2"/>
  <c r="J209" i="2"/>
  <c r="J199" i="2"/>
  <c r="BK172" i="2"/>
  <c r="BK142" i="2"/>
  <c r="J172" i="3"/>
  <c r="J183" i="3"/>
  <c r="J130" i="3"/>
  <c r="J170" i="3"/>
  <c r="BK144" i="3"/>
  <c r="J171" i="3"/>
  <c r="J138" i="3"/>
  <c r="J182" i="3"/>
  <c r="J136" i="3"/>
  <c r="BK135" i="3"/>
  <c r="J176" i="3"/>
  <c r="BK162" i="3"/>
  <c r="BK146" i="3"/>
  <c r="BK134" i="3"/>
  <c r="J180" i="3"/>
  <c r="BK165" i="3"/>
  <c r="BK145" i="3"/>
  <c r="J125" i="4"/>
  <c r="J34" i="2"/>
  <c r="BK174" i="2"/>
  <c r="BK170" i="3"/>
  <c r="J152" i="3"/>
  <c r="J135" i="3"/>
  <c r="BK155" i="3"/>
  <c r="BK125" i="4"/>
  <c r="J136" i="2"/>
  <c r="J266" i="2"/>
  <c r="BK226" i="2"/>
  <c r="BK199" i="2"/>
  <c r="BK155" i="2"/>
  <c r="BK341" i="2"/>
  <c r="BK302" i="2"/>
  <c r="J289" i="2"/>
  <c r="J240" i="2"/>
  <c r="J218" i="2"/>
  <c r="BK204" i="2"/>
  <c r="BK151" i="2"/>
  <c r="J341" i="2"/>
  <c r="BK266" i="2"/>
  <c r="J210" i="2"/>
  <c r="BK190" i="2"/>
  <c r="J155" i="2"/>
  <c r="BK175" i="3"/>
  <c r="BK159" i="3"/>
  <c r="J134" i="3"/>
  <c r="BK151" i="3"/>
  <c r="BK137" i="3"/>
  <c r="J125" i="3"/>
  <c r="J137" i="3"/>
  <c r="J173" i="3"/>
  <c r="BK133" i="3"/>
  <c r="BK123" i="4"/>
  <c r="BK346" i="2"/>
  <c r="BK279" i="2"/>
  <c r="BK240" i="2"/>
  <c r="BK215" i="2"/>
  <c r="BK179" i="2"/>
  <c r="F34" i="2"/>
  <c r="BK185" i="2"/>
  <c r="BK343" i="2"/>
  <c r="J155" i="3"/>
  <c r="BK161" i="3"/>
  <c r="BK182" i="3"/>
  <c r="BK123" i="3"/>
  <c r="J168" i="3"/>
  <c r="BK185" i="3"/>
  <c r="J133" i="3"/>
  <c r="BK141" i="3"/>
  <c r="J124" i="3"/>
  <c r="F37" i="2"/>
  <c r="R135" i="2" l="1"/>
  <c r="T135" i="2"/>
  <c r="R217" i="2"/>
  <c r="BK270" i="2"/>
  <c r="J270" i="2"/>
  <c r="J110" i="2" s="1"/>
  <c r="T290" i="2"/>
  <c r="BK150" i="2"/>
  <c r="J150" i="2" s="1"/>
  <c r="J99" i="2" s="1"/>
  <c r="BK203" i="2"/>
  <c r="J203" i="2"/>
  <c r="J103" i="2"/>
  <c r="P244" i="2"/>
  <c r="T280" i="2"/>
  <c r="R150" i="2"/>
  <c r="T203" i="2"/>
  <c r="R301" i="2"/>
  <c r="P150" i="2"/>
  <c r="BK217" i="2"/>
  <c r="T234" i="2"/>
  <c r="T270" i="2"/>
  <c r="T182" i="2"/>
  <c r="P234" i="2"/>
  <c r="P270" i="2"/>
  <c r="R290" i="2"/>
  <c r="BK129" i="3"/>
  <c r="J129" i="3"/>
  <c r="J98" i="3"/>
  <c r="BK162" i="2"/>
  <c r="J162" i="2"/>
  <c r="J100" i="2"/>
  <c r="R203" i="2"/>
  <c r="BK234" i="2"/>
  <c r="J234" i="2"/>
  <c r="J108" i="2"/>
  <c r="BK280" i="2"/>
  <c r="J280" i="2" s="1"/>
  <c r="J111" i="2" s="1"/>
  <c r="P121" i="3"/>
  <c r="P120" i="3" s="1"/>
  <c r="AU96" i="1" s="1"/>
  <c r="P181" i="3"/>
  <c r="T162" i="2"/>
  <c r="P217" i="2"/>
  <c r="R234" i="2"/>
  <c r="R270" i="2"/>
  <c r="P290" i="2"/>
  <c r="R129" i="3"/>
  <c r="T150" i="2"/>
  <c r="BK301" i="2"/>
  <c r="J301" i="2"/>
  <c r="J113" i="2"/>
  <c r="P154" i="3"/>
  <c r="P182" i="2"/>
  <c r="P301" i="2"/>
  <c r="T129" i="3"/>
  <c r="T121" i="3"/>
  <c r="R181" i="3"/>
  <c r="BK121" i="3"/>
  <c r="J121" i="3"/>
  <c r="J97" i="3"/>
  <c r="R121" i="3"/>
  <c r="BK181" i="3"/>
  <c r="J181" i="3"/>
  <c r="J100" i="3"/>
  <c r="P135" i="2"/>
  <c r="R162" i="2"/>
  <c r="P203" i="2"/>
  <c r="R244" i="2"/>
  <c r="P280" i="2"/>
  <c r="T154" i="3"/>
  <c r="BK135" i="2"/>
  <c r="P162" i="2"/>
  <c r="T217" i="2"/>
  <c r="T301" i="2"/>
  <c r="R154" i="3"/>
  <c r="R182" i="2"/>
  <c r="T244" i="2"/>
  <c r="BK290" i="2"/>
  <c r="J290" i="2"/>
  <c r="J112" i="2"/>
  <c r="BK154" i="3"/>
  <c r="J154" i="3"/>
  <c r="J99" i="3"/>
  <c r="T181" i="3"/>
  <c r="BK121" i="4"/>
  <c r="R121" i="4"/>
  <c r="R120" i="4"/>
  <c r="R119" i="4"/>
  <c r="BK182" i="2"/>
  <c r="J182" i="2"/>
  <c r="J102" i="2"/>
  <c r="BK244" i="2"/>
  <c r="J244" i="2"/>
  <c r="J109" i="2" s="1"/>
  <c r="R280" i="2"/>
  <c r="P129" i="3"/>
  <c r="P121" i="4"/>
  <c r="P120" i="4"/>
  <c r="P119" i="4"/>
  <c r="AU97" i="1" s="1"/>
  <c r="T121" i="4"/>
  <c r="T120" i="4"/>
  <c r="T119" i="4" s="1"/>
  <c r="BK178" i="2"/>
  <c r="J178" i="2"/>
  <c r="J101" i="2"/>
  <c r="BK214" i="2"/>
  <c r="J214" i="2" s="1"/>
  <c r="J105" i="2" s="1"/>
  <c r="BK212" i="2"/>
  <c r="J212" i="2" s="1"/>
  <c r="J104" i="2" s="1"/>
  <c r="BK124" i="4"/>
  <c r="J124" i="4"/>
  <c r="J99" i="4"/>
  <c r="E85" i="4"/>
  <c r="F92" i="4"/>
  <c r="J89" i="4"/>
  <c r="BE123" i="4"/>
  <c r="BE122" i="4"/>
  <c r="BE125" i="4"/>
  <c r="F92" i="3"/>
  <c r="BE134" i="3"/>
  <c r="BE156" i="3"/>
  <c r="J135" i="2"/>
  <c r="J98" i="2"/>
  <c r="BE122" i="3"/>
  <c r="BE125" i="3"/>
  <c r="BE127" i="3"/>
  <c r="BE137" i="3"/>
  <c r="BE146" i="3"/>
  <c r="BE161" i="3"/>
  <c r="BE163" i="3"/>
  <c r="BE167" i="3"/>
  <c r="BE131" i="3"/>
  <c r="BE142" i="3"/>
  <c r="BE169" i="3"/>
  <c r="BE172" i="3"/>
  <c r="J114" i="3"/>
  <c r="BE124" i="3"/>
  <c r="BE159" i="3"/>
  <c r="BE162" i="3"/>
  <c r="BE166" i="3"/>
  <c r="BE183" i="3"/>
  <c r="E110" i="3"/>
  <c r="BE128" i="3"/>
  <c r="BE138" i="3"/>
  <c r="BE149" i="3"/>
  <c r="BE158" i="3"/>
  <c r="J217" i="2"/>
  <c r="J107" i="2" s="1"/>
  <c r="BE130" i="3"/>
  <c r="BE148" i="3"/>
  <c r="BE150" i="3"/>
  <c r="BE177" i="3"/>
  <c r="BE180" i="3"/>
  <c r="BE145" i="3"/>
  <c r="BE151" i="3"/>
  <c r="BE173" i="3"/>
  <c r="BE179" i="3"/>
  <c r="BE184" i="3"/>
  <c r="BE185" i="3"/>
  <c r="BE136" i="3"/>
  <c r="BE139" i="3"/>
  <c r="BE157" i="3"/>
  <c r="BE165" i="3"/>
  <c r="BE168" i="3"/>
  <c r="BE176" i="3"/>
  <c r="BE126" i="3"/>
  <c r="BE133" i="3"/>
  <c r="BE135" i="3"/>
  <c r="BE164" i="3"/>
  <c r="BE174" i="3"/>
  <c r="BE178" i="3"/>
  <c r="BE123" i="3"/>
  <c r="BE140" i="3"/>
  <c r="BE143" i="3"/>
  <c r="BE152" i="3"/>
  <c r="BE160" i="3"/>
  <c r="BE132" i="3"/>
  <c r="BE155" i="3"/>
  <c r="BE170" i="3"/>
  <c r="BE141" i="3"/>
  <c r="BE144" i="3"/>
  <c r="BE147" i="3"/>
  <c r="BE153" i="3"/>
  <c r="BE171" i="3"/>
  <c r="BE175" i="3"/>
  <c r="BE182" i="3"/>
  <c r="BE343" i="2"/>
  <c r="AW95" i="1"/>
  <c r="F92" i="2"/>
  <c r="BE351" i="2"/>
  <c r="BB95" i="1"/>
  <c r="J89" i="2"/>
  <c r="BE146" i="2"/>
  <c r="BE155" i="2"/>
  <c r="BE163" i="2"/>
  <c r="BE166" i="2"/>
  <c r="BE169" i="2"/>
  <c r="BE173" i="2"/>
  <c r="BE176" i="2"/>
  <c r="BE179" i="2"/>
  <c r="BE186" i="2"/>
  <c r="BE199" i="2"/>
  <c r="BE204" i="2"/>
  <c r="BE207" i="2"/>
  <c r="BE211" i="2"/>
  <c r="BE218" i="2"/>
  <c r="BE222" i="2"/>
  <c r="BE226" i="2"/>
  <c r="BE238" i="2"/>
  <c r="BE240" i="2"/>
  <c r="BE257" i="2"/>
  <c r="BE263" i="2"/>
  <c r="BE271" i="2"/>
  <c r="BE275" i="2"/>
  <c r="BE320" i="2"/>
  <c r="BA95" i="1"/>
  <c r="E85" i="2"/>
  <c r="BE136" i="2"/>
  <c r="BE172" i="2"/>
  <c r="BE183" i="2"/>
  <c r="BE193" i="2"/>
  <c r="BE205" i="2"/>
  <c r="BE208" i="2"/>
  <c r="BE210" i="2"/>
  <c r="BE229" i="2"/>
  <c r="BE245" i="2"/>
  <c r="BE251" i="2"/>
  <c r="BE254" i="2"/>
  <c r="BE266" i="2"/>
  <c r="BE272" i="2"/>
  <c r="BE279" i="2"/>
  <c r="BE281" i="2"/>
  <c r="BE285" i="2"/>
  <c r="BE289" i="2"/>
  <c r="BE291" i="2"/>
  <c r="BE294" i="2"/>
  <c r="BE300" i="2"/>
  <c r="BE302" i="2"/>
  <c r="BE303" i="2"/>
  <c r="BE310" i="2"/>
  <c r="BE328" i="2"/>
  <c r="BE335" i="2"/>
  <c r="BE341" i="2"/>
  <c r="BE139" i="2"/>
  <c r="BE148" i="2"/>
  <c r="BE151" i="2"/>
  <c r="BE153" i="2"/>
  <c r="BE157" i="2"/>
  <c r="BE159" i="2"/>
  <c r="BE174" i="2"/>
  <c r="BE185" i="2"/>
  <c r="BE190" i="2"/>
  <c r="BE196" i="2"/>
  <c r="BE202" i="2"/>
  <c r="BE206" i="2"/>
  <c r="BE209" i="2"/>
  <c r="BE213" i="2"/>
  <c r="BE215" i="2"/>
  <c r="BE221" i="2"/>
  <c r="BE225" i="2"/>
  <c r="BE233" i="2"/>
  <c r="BE235" i="2"/>
  <c r="BE239" i="2"/>
  <c r="BE243" i="2"/>
  <c r="BE248" i="2"/>
  <c r="BE255" i="2"/>
  <c r="BE260" i="2"/>
  <c r="BE269" i="2"/>
  <c r="BE278" i="2"/>
  <c r="BE350" i="2"/>
  <c r="BC95" i="1"/>
  <c r="BE346" i="2"/>
  <c r="BE142" i="2"/>
  <c r="BE349" i="2"/>
  <c r="BD95" i="1"/>
  <c r="F37" i="4"/>
  <c r="BD97" i="1"/>
  <c r="F36" i="4"/>
  <c r="BC97" i="1"/>
  <c r="J34" i="4"/>
  <c r="AW97" i="1" s="1"/>
  <c r="F34" i="4"/>
  <c r="BA97" i="1"/>
  <c r="F37" i="3"/>
  <c r="BD96" i="1" s="1"/>
  <c r="J34" i="3"/>
  <c r="AW96" i="1"/>
  <c r="F35" i="4"/>
  <c r="BB97" i="1" s="1"/>
  <c r="F36" i="3"/>
  <c r="BC96" i="1"/>
  <c r="F34" i="3"/>
  <c r="BA96" i="1" s="1"/>
  <c r="F35" i="3"/>
  <c r="BB96" i="1"/>
  <c r="R120" i="3" l="1"/>
  <c r="BK120" i="4"/>
  <c r="BK119" i="4"/>
  <c r="J119" i="4"/>
  <c r="J96" i="4"/>
  <c r="T216" i="2"/>
  <c r="T133" i="2" s="1"/>
  <c r="T120" i="3"/>
  <c r="BK216" i="2"/>
  <c r="J216" i="2" s="1"/>
  <c r="J106" i="2" s="1"/>
  <c r="P216" i="2"/>
  <c r="R216" i="2"/>
  <c r="BK134" i="2"/>
  <c r="BK133" i="2" s="1"/>
  <c r="J133" i="2" s="1"/>
  <c r="J96" i="2" s="1"/>
  <c r="T134" i="2"/>
  <c r="P134" i="2"/>
  <c r="P133" i="2"/>
  <c r="AU95" i="1"/>
  <c r="AU94" i="1" s="1"/>
  <c r="R134" i="2"/>
  <c r="R133" i="2" s="1"/>
  <c r="BK120" i="3"/>
  <c r="J120" i="3" s="1"/>
  <c r="J121" i="4"/>
  <c r="J98" i="4"/>
  <c r="J33" i="2"/>
  <c r="AV95" i="1"/>
  <c r="AT95" i="1" s="1"/>
  <c r="F33" i="3"/>
  <c r="AZ96" i="1"/>
  <c r="BC94" i="1"/>
  <c r="W32" i="1"/>
  <c r="BD94" i="1"/>
  <c r="W33" i="1"/>
  <c r="F33" i="2"/>
  <c r="AZ95" i="1" s="1"/>
  <c r="J33" i="3"/>
  <c r="AV96" i="1" s="1"/>
  <c r="AT96" i="1" s="1"/>
  <c r="BB94" i="1"/>
  <c r="W31" i="1" s="1"/>
  <c r="J33" i="4"/>
  <c r="AV97" i="1" s="1"/>
  <c r="AT97" i="1" s="1"/>
  <c r="BA94" i="1"/>
  <c r="W30" i="1"/>
  <c r="F33" i="4"/>
  <c r="AZ97" i="1" s="1"/>
  <c r="J96" i="3" l="1"/>
  <c r="J30" i="3"/>
  <c r="AG96" i="1" s="1"/>
  <c r="J120" i="4"/>
  <c r="J97" i="4"/>
  <c r="J134" i="2"/>
  <c r="J97" i="2"/>
  <c r="AN96" i="1"/>
  <c r="J39" i="3"/>
  <c r="J30" i="2"/>
  <c r="AG95" i="1"/>
  <c r="J30" i="4"/>
  <c r="AG97" i="1"/>
  <c r="AY94" i="1"/>
  <c r="AZ94" i="1"/>
  <c r="W29" i="1"/>
  <c r="AX94" i="1"/>
  <c r="AW94" i="1"/>
  <c r="AK30" i="1"/>
  <c r="J39" i="2" l="1"/>
  <c r="J39" i="4"/>
  <c r="AN95" i="1"/>
  <c r="AG94" i="1"/>
  <c r="AK26" i="1"/>
  <c r="AN97" i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<sst xmlns="http://schemas.openxmlformats.org/spreadsheetml/2006/main" count="3750" uniqueCount="679">
  <si>
    <t>Export Komplet</t>
  </si>
  <si>
    <t/>
  </si>
  <si>
    <t>2.0</t>
  </si>
  <si>
    <t>ZAMOK</t>
  </si>
  <si>
    <t>False</t>
  </si>
  <si>
    <t>{da023a59-4a22-4cf2-82fc-47acf2820be9}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</si>
  <si>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</si>
  <si>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</si>
  <si>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</si>
  <si>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</si>
  <si>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</si>
  <si>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</si>
  <si>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</si>
  <si>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</si>
  <si>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19_007_01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</si>
  <si>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</si>
  <si>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</si>
  <si>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Víceúčelové hřiště u tréninkové haly KV arény</t>
  </si>
  <si>
    <t>KSO:</t>
  </si>
  <si>
    <t>CC-CZ:</t>
  </si>
  <si>
    <t>Místo:</t>
  </si>
  <si>
    <t>Karlovy Vary</t>
  </si>
  <si>
    <t>Datum:</t>
  </si>
  <si>
    <t>13. 9. 2023</t>
  </si>
  <si>
    <t>Zadavatel:</t>
  </si>
  <si>
    <t>IČ:</t>
  </si>
  <si>
    <t>00254657</t>
  </si>
  <si>
    <t>Statutární město Karlovy Vary</t>
  </si>
  <si>
    <t>DIČ:</t>
  </si>
  <si>
    <t>Uchazeč:</t>
  </si>
  <si>
    <t>Vyplň údaj</t>
  </si>
  <si>
    <t>Projektant:</t>
  </si>
  <si>
    <t>87260492</t>
  </si>
  <si>
    <t>FJ atelier</t>
  </si>
  <si>
    <t>True</t>
  </si>
  <si>
    <t>Zpracovatel:</t>
  </si>
  <si>
    <t>Poznámka:</t>
  </si>
  <si>
    <t>Obchodní názvy výrobků a specifikace materiálů slouží pro upřesnění technických parametrů výrobků. Jakákoliv náhrada je, při dodržení předepsaných parametrů či lepších, možná. Soupis prací je sestaven s využitím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</si>
  <si>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</si>
  <si>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</si>
  <si>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</si>
  <si>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</si>
  <si>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</si>
  <si>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</si>
  <si>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</si>
  <si>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</si>
  <si>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</si>
  <si>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</si>
  <si>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</si>
  <si>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</si>
  <si>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</si>
  <si>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</si>
  <si>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</si>
  <si>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</si>
  <si>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</si>
  <si>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</si>
  <si>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</si>
  <si>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</si>
  <si>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</si>
  <si>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</si>
  <si>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</si>
  <si>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</si>
  <si>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</si>
  <si>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</si>
  <si>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</si>
  <si>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</si>
  <si>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</si>
  <si>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</si>
  <si>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</si>
  <si>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</si>
  <si>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</si>
  <si>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</si>
  <si>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</si>
  <si>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</si>
  <si>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</si>
  <si>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</si>
  <si>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</si>
  <si>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</si>
  <si>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</si>
  <si>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</si>
  <si>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</si>
  <si>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</si>
  <si>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</si>
  <si>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</si>
  <si>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Víceúčelové hřiště</t>
  </si>
  <si>
    <t>STA</t>
  </si>
  <si>
    <t>1</t>
  </si>
  <si>
    <t>{fd085b1a-f367-46f4-a0da-71ad63f613cb}</t>
  </si>
  <si>
    <t>2</t>
  </si>
  <si>
    <t>02</t>
  </si>
  <si>
    <t>Elektroinstalace</t>
  </si>
  <si>
    <t>{069684df-1fb8-4864-b8a2-c246f494f1aa}</t>
  </si>
  <si>
    <t>03</t>
  </si>
  <si>
    <t>Vedlejší rozpočtové ...</t>
  </si>
  <si>
    <t>{f808e533-4324-4063-ae97-bdb71fae931b}</t>
  </si>
  <si>
    <t>KRYCÍ LIST SOUPISU PRACÍ</t>
  </si>
  <si>
    <t>Objekt:</t>
  </si>
  <si>
    <t>01 - Víceúčelové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</si>
  <si>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</si>
  <si>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</si>
  <si>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</si>
  <si>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</si>
  <si>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</si>
  <si>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</si>
  <si>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</si>
  <si>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</si>
  <si>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</si>
  <si>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</si>
  <si>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</si>
  <si>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</si>
  <si>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</si>
  <si>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Dodávka zařízení a vybavení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</si>
  <si>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</si>
  <si>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</si>
  <si>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</si>
  <si>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</si>
  <si>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</si>
  <si>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</si>
  <si>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</si>
  <si>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</si>
  <si>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</si>
  <si>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</si>
  <si>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</si>
  <si>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</si>
  <si>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</si>
  <si>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</si>
  <si>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</si>
  <si>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</si>
  <si>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</si>
  <si>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</si>
  <si>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</si>
  <si>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</si>
  <si>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</si>
  <si>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</si>
  <si>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</si>
  <si>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</si>
  <si>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</si>
  <si>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</si>
  <si>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</si>
  <si>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</si>
  <si>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</si>
  <si>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4</t>
  </si>
  <si>
    <t>VV</t>
  </si>
  <si>
    <t>569,108 " výkres D2, pro uskladnění</t>
  </si>
  <si>
    <t>Součet</t>
  </si>
  <si>
    <t>113106123</t>
  </si>
  <si>
    <t>Rozebrání dlažeb komunikací pro pěší včetně schodiště s přemístěním hmot na skládku na vzdálenost do 3 m nebo s naložením na dopravní prostředek s ložem z kameniva nebo živice a s jakoukoliv výplní spár ručně ze zámkové dlažby</t>
  </si>
  <si>
    <t>9,824+9,312+9,424  "chodník ke zpětnému položení</t>
  </si>
  <si>
    <t>3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</si>
  <si>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</si>
  <si>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</si>
  <si>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6</t>
  </si>
  <si>
    <t>569,108 "výkres D2</t>
  </si>
  <si>
    <t>9,312+9,424+9,824 "chodník a schodiště</t>
  </si>
  <si>
    <t>132212111</t>
  </si>
  <si>
    <t>Hloubení rýh šířky do 800 mm ručně zapažených i nezapažených, s urovnáním dna do předepsaného profilu a spádu v hornině třídy těžitelnosti I skupiny 3 soudržných</t>
  </si>
  <si>
    <t>m3</t>
  </si>
  <si>
    <t>8</t>
  </si>
  <si>
    <t>9,824+9,424+9,312</t>
  </si>
  <si>
    <t>5</t>
  </si>
  <si>
    <t>174111101</t>
  </si>
  <si>
    <t>Zásyp sypaninou z jakékoliv horniny ručně s uložením výkopku ve vrstvách se zhutněním jam, šachet, rýh nebo kolem objektů v těchto vykopávkách</t>
  </si>
  <si>
    <t>10</t>
  </si>
  <si>
    <t>Vodorovné konstrukce</t>
  </si>
  <si>
    <t>417321414</t>
  </si>
  <si>
    <t>Ztužující pásy a věnce z perlit betonu PTB 500 (bez výztuže)</t>
  </si>
  <si>
    <t>12</t>
  </si>
  <si>
    <t>(5,35+14,8+30+4,345+4,325+4,345+4,325+7,520+30)*0,63*0,25</t>
  </si>
  <si>
    <t>7</t>
  </si>
  <si>
    <t>417351115</t>
  </si>
  <si>
    <t>Bednění bočnic ztužujících pásů a věnců včetně vzpěr zřízení</t>
  </si>
  <si>
    <t>14</t>
  </si>
  <si>
    <t>(5,35+14,8+30+4,345+4,325+4,345+4,325+7,520+30)*0,5*2</t>
  </si>
  <si>
    <t>417351116</t>
  </si>
  <si>
    <t>Bednění bočnic ztužujících pásů a věnců včetně vzpěr odstranění</t>
  </si>
  <si>
    <t>16</t>
  </si>
  <si>
    <t>9</t>
  </si>
  <si>
    <t>417362021</t>
  </si>
  <si>
    <t>Výztuž ztužujících pásů a věnců ze svařovaných sítí z drátů typu KARI</t>
  </si>
  <si>
    <t>t</t>
  </si>
  <si>
    <t>18</t>
  </si>
  <si>
    <t>((5,35+14,8+30+4,345+4,325+4,345+4,325+7,520+30)*0,63*3,033)/1000</t>
  </si>
  <si>
    <t>434121425</t>
  </si>
  <si>
    <t>Osazování schodišťových stupňů železobetonových s vyspárováním styčných spár, s dočasným zakrytím stupnic prkny na desku, použití rozebraných schodišťových stupňů</t>
  </si>
  <si>
    <t>m</t>
  </si>
  <si>
    <t>20</t>
  </si>
  <si>
    <t>7,375*2 "dodávka stávající</t>
  </si>
  <si>
    <t>Komunikace pozemní</t>
  </si>
  <si>
    <t>11</t>
  </si>
  <si>
    <t>59323511R</t>
  </si>
  <si>
    <t>Kryt venkovních ploch pro sportoviště a dětská hřiště z recyklované pryže ze zámkových desek, velikosti 1333x1000 mm kladených na předem vyrovnaný podklad z betonové dlažby volně tl. desky do 15 mm barevných</t>
  </si>
  <si>
    <t>26</t>
  </si>
  <si>
    <t>458,475"plocha víceúčelového hřiště</t>
  </si>
  <si>
    <t>M</t>
  </si>
  <si>
    <t>2724500R</t>
  </si>
  <si>
    <t>deska hladká recyklovaná ze silného a stabilního polypropylenu pro sportovní povrchy s extrémním namáháním tl do 15mm barevná vč.lemování (dle PD) např. Stilmat Outdoor Multisport</t>
  </si>
  <si>
    <t>28</t>
  </si>
  <si>
    <t>13</t>
  </si>
  <si>
    <t>596211120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</si>
  <si>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</t>
  </si>
  <si>
    <t>30</t>
  </si>
  <si>
    <t>9,824+9,312 "dodávka stávající</t>
  </si>
  <si>
    <t>59245601</t>
  </si>
  <si>
    <t>dlažba desková betonová 600 / 600 tl. 50mm mrazuvzdorná, vysoce pevnostní, vibrolisovaná, dvouvrstvá, povrch standard, barva přírodní</t>
  </si>
  <si>
    <t>1908029490</t>
  </si>
  <si>
    <t>596811123R</t>
  </si>
  <si>
    <t>Kladení dlažby z betonových dlaždic do lože ze štěrkodrtě fr.4-8 tl. do 40 mm velikosti dlaždic do 0,09 m2 (bez zámku), pro plochy přes 300 m2</t>
  </si>
  <si>
    <t>1066846642</t>
  </si>
  <si>
    <t>564801112</t>
  </si>
  <si>
    <t>Podklad ze štěrkodrti ŠD frakce 4-8  s rozprostřením a zhutněním plochy přes 100 m2, po zhutnění tl. 40 mm</t>
  </si>
  <si>
    <t>1498122695</t>
  </si>
  <si>
    <t>568,518 "lože pro kladení dlažby</t>
  </si>
  <si>
    <t>17</t>
  </si>
  <si>
    <t>635211121R</t>
  </si>
  <si>
    <t>Násyp lehký pod podlahy s udusáním a urovnáním povrchu z keramzitu - keramzit frakce 8-16 mm tl. 40-190 mm</t>
  </si>
  <si>
    <t>-2008057883</t>
  </si>
  <si>
    <t>568,518*((0,04+0,19)/1,53) " vyrovnávací zásyp</t>
  </si>
  <si>
    <t>Úpravy povrchů, podlahy a osazování výplní</t>
  </si>
  <si>
    <t>619996127</t>
  </si>
  <si>
    <t>Ochrana stavebních konstrukcí a samostatných prvků včetně pozdějšího odstranění obedněním z OSB desek svislých ploch</t>
  </si>
  <si>
    <t>36</t>
  </si>
  <si>
    <t>(53+12+8+6,5)*2 "fasády vč.dveří a výlohy</t>
  </si>
  <si>
    <t>Ostatní konstrukce a práce, bourání</t>
  </si>
  <si>
    <t>19</t>
  </si>
  <si>
    <t>953961122R</t>
  </si>
  <si>
    <t>Kotvy chemické s vyvrtáním otvoru do betonu, železobetonu nebo tvrdého kamene tmel, velikost M 16, hloubka do 360 mm</t>
  </si>
  <si>
    <t>kus</t>
  </si>
  <si>
    <t>-991934200</t>
  </si>
  <si>
    <t>45*8"kotvení kotevních prvků Kp1;2;3 do ŽLB konstrukcí</t>
  </si>
  <si>
    <t>953965134</t>
  </si>
  <si>
    <t>Kotevní šroub pro chemické kotvy M 16 dl 350 mm</t>
  </si>
  <si>
    <t>1032292271</t>
  </si>
  <si>
    <t>953961222R</t>
  </si>
  <si>
    <t>Kotva s přerušeným tepelným mostem pro distanční kotvení sloupku oplocení přes fasádní panely s PUR, kotevní tyč je vybavena speciálním protichladovým kuželem z tvrzeného plastu, včetně závitové tyče M16 chemická patrona, a napojovací tyčí M12 a dalšího p</t>
  </si>
  <si>
    <t>1828307702</t>
  </si>
  <si>
    <t>2*2 "kotvení sloupu SL3</t>
  </si>
  <si>
    <t>7*2  "kotvení sloupu SL2</t>
  </si>
  <si>
    <t>22</t>
  </si>
  <si>
    <t>963042819</t>
  </si>
  <si>
    <t>Bourání schodišťových stupňů betonových zhotovených na místě</t>
  </si>
  <si>
    <t>42</t>
  </si>
  <si>
    <t>14,725*2 "ke zpětnému osazení</t>
  </si>
  <si>
    <t>23</t>
  </si>
  <si>
    <t>965046111</t>
  </si>
  <si>
    <t>Broušení stávajících betonových podlah úběr do 3 mm vč.očištění</t>
  </si>
  <si>
    <t>44</t>
  </si>
  <si>
    <t>568,518 "výkres D3,5</t>
  </si>
  <si>
    <t>24</t>
  </si>
  <si>
    <t>977151123</t>
  </si>
  <si>
    <t>Jádrové vrty diamantovými korunkami do stavebních materiálů (železobetonu, betonu, cihel, obkladů, dlažeb, kamene) průměru přes 130 do 150 mm</t>
  </si>
  <si>
    <t>46</t>
  </si>
  <si>
    <t>0,25*1 "výkras D2, odvodňovací otvor</t>
  </si>
  <si>
    <t>25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</si>
  <si>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</si>
  <si>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</si>
  <si>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48</t>
  </si>
  <si>
    <t>97950001R</t>
  </si>
  <si>
    <t>Paletizace a uskladnění vybourané dlažby na určeném místě KV arény pro možné další použití</t>
  </si>
  <si>
    <t>kpl</t>
  </si>
  <si>
    <t>50</t>
  </si>
  <si>
    <t>997</t>
  </si>
  <si>
    <t>Přesun sutě</t>
  </si>
  <si>
    <t>27</t>
  </si>
  <si>
    <t>997013814</t>
  </si>
  <si>
    <t>Poplatek za uložení stavebního odpadu na skládce (skládkovné) z izolačních materiálů zatříděného do Katalogu odpadů pod kódem 17 06 04</t>
  </si>
  <si>
    <t>52</t>
  </si>
  <si>
    <t>997221551</t>
  </si>
  <si>
    <t>Vodorovná doprava suti bez naložení, ale se složením a s hrubým urovnáním ze sypkých materiálů, na vzdálenost do 1 km</t>
  </si>
  <si>
    <t>54</t>
  </si>
  <si>
    <t>29</t>
  </si>
  <si>
    <t>997221559</t>
  </si>
  <si>
    <t>Vodorovná doprava suti bez naložení, ale se složením a s hrubým urovnáním Příplatek k ceně za každý další i započatý 1 km přes 1 km</t>
  </si>
  <si>
    <t>56</t>
  </si>
  <si>
    <t>997221561</t>
  </si>
  <si>
    <t>Vodorovná doprava suti bez naložení, ale se složením a s hrubým urovnáním z kusových materiálů, na vzdálenost do 1 km</t>
  </si>
  <si>
    <t>58</t>
  </si>
  <si>
    <t>31</t>
  </si>
  <si>
    <t>997221569</t>
  </si>
  <si>
    <t>60</t>
  </si>
  <si>
    <t>32</t>
  </si>
  <si>
    <t>997221611</t>
  </si>
  <si>
    <t>Nakládání na dopravní prostředky pro vodorovnou dopravu suti</t>
  </si>
  <si>
    <t>62</t>
  </si>
  <si>
    <t>33</t>
  </si>
  <si>
    <t>997221861</t>
  </si>
  <si>
    <t>Poplatek za uložení stavebního odpadu na recyklační skládce (skládkovné) z prostého betonu zatříděného do Katalogu odpadů pod kódem 17 01 01</t>
  </si>
  <si>
    <t>64</t>
  </si>
  <si>
    <t>34</t>
  </si>
  <si>
    <t>997221873</t>
  </si>
  <si>
    <t>Poplatek za uložení stavebního odpadu na recyklační skládce (skládkovné) zeminy a kamení zatříděného do Katalogu odpadů pod kódem 17 05 04</t>
  </si>
  <si>
    <t>66</t>
  </si>
  <si>
    <t>998</t>
  </si>
  <si>
    <t>Přesun hmot</t>
  </si>
  <si>
    <t>35</t>
  </si>
  <si>
    <t>998222012</t>
  </si>
  <si>
    <t>Přesun hmot pro tělovýchovné plochy dopravní vzdálenost do 200 m</t>
  </si>
  <si>
    <t>68</t>
  </si>
  <si>
    <t>OST</t>
  </si>
  <si>
    <t>Dodávka zařízení a vybavení</t>
  </si>
  <si>
    <t>55342100R</t>
  </si>
  <si>
    <t>D+Mtz Branka mobilní s basketbalem 3,0 x 2,0 m, materiál hliník, celosvařovaná, profil 80x80 mm, rám z hliníkových trubek ø 35x3 mm, rozestupy trubek 88 mm, hloubka 1,00 m, s nástavbou pro košíkovou v provední antivandal.včetně kotvení do země</t>
  </si>
  <si>
    <t>-223866818</t>
  </si>
  <si>
    <t>PSV</t>
  </si>
  <si>
    <t>Práce a dodávky PSV</t>
  </si>
  <si>
    <t>711</t>
  </si>
  <si>
    <t>Izolace proti vodě, vlhkosti a plynům</t>
  </si>
  <si>
    <t>37</t>
  </si>
  <si>
    <t>711111011</t>
  </si>
  <si>
    <t>Provedení izolace proti zemní vlhkosti natěradly a tmely za studena na ploše vodorovné V nátěrem suspensí asfaltovou</t>
  </si>
  <si>
    <t>70</t>
  </si>
  <si>
    <t>568,518+(52,675+11,95)*2*0,4 "výkres D3,5</t>
  </si>
  <si>
    <t>38</t>
  </si>
  <si>
    <t>11163346</t>
  </si>
  <si>
    <t>suspenze hydroizolační asfaltová</t>
  </si>
  <si>
    <t>72</t>
  </si>
  <si>
    <t>39</t>
  </si>
  <si>
    <t>711141559</t>
  </si>
  <si>
    <t>Provedení izolace proti zemní vlhkosti pásy přitavením NAIP na ploše vodorovné V</t>
  </si>
  <si>
    <t>74</t>
  </si>
  <si>
    <t>40</t>
  </si>
  <si>
    <t>62853004</t>
  </si>
  <si>
    <t>pás asfaltový natavitelný modifikovaný SBS tl 4,0mm s vložkou ze skleněné tkaniny a spalitelnou PE fólií nebo jemnozrnným minerálním posypem na horním povrchu</t>
  </si>
  <si>
    <t>76</t>
  </si>
  <si>
    <t>41</t>
  </si>
  <si>
    <t>711491172</t>
  </si>
  <si>
    <t>Provedení doplňků izolace proti vodě textilií na ploše vodorovné V vrstva ochranná</t>
  </si>
  <si>
    <t>78</t>
  </si>
  <si>
    <t>2*568,518 "výkres D4</t>
  </si>
  <si>
    <t>69311175</t>
  </si>
  <si>
    <t>geotextilie PP s ÚV stabilizací 500g/m2</t>
  </si>
  <si>
    <t>80</t>
  </si>
  <si>
    <t>568,518*1,1 "mezi duální hydroizolací a spádovými klíny</t>
  </si>
  <si>
    <t>568,518*2*1,1 "ochrana hydroizolace + zabalení keramzitového lože</t>
  </si>
  <si>
    <t>43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</si>
  <si>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</si>
  <si>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</si>
  <si>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</si>
  <si>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82</t>
  </si>
  <si>
    <t>712</t>
  </si>
  <si>
    <t>Povlakové krytiny</t>
  </si>
  <si>
    <t>712361301</t>
  </si>
  <si>
    <t>Provedení dvojitého hydroizolačního systému plochých střech na ploše vodorovné V fólií z mPVC kladenou volně jednovrstvá s horkovzdušným navařením jednotlivých segmentů</t>
  </si>
  <si>
    <t>84</t>
  </si>
  <si>
    <t>568,518 "výkres D4</t>
  </si>
  <si>
    <t>45</t>
  </si>
  <si>
    <t>28343012</t>
  </si>
  <si>
    <t>fólie hydroizolační střešní mPVC určená ke stabilizaci přitížením a do vegetačních střech tl 1,5mm</t>
  </si>
  <si>
    <t>86</t>
  </si>
  <si>
    <t>712391383</t>
  </si>
  <si>
    <t>Provedení dvojitého hydroizolačního systému plochých střech na ploše vodorovné V z drenážní rohože</t>
  </si>
  <si>
    <t>88</t>
  </si>
  <si>
    <t>47</t>
  </si>
  <si>
    <t>69331044</t>
  </si>
  <si>
    <t>rohož drenážní PE nelaminovaná 900g/m2</t>
  </si>
  <si>
    <t>90</t>
  </si>
  <si>
    <t>568,518*1,1 "Přepočtené koeficientem množství</t>
  </si>
  <si>
    <t>998712201</t>
  </si>
  <si>
    <t>Přesun hmot pro povlakové krytiny stanovený procentní sazbou (%) z ceny vodorovná dopravní vzdálenost do 50 m v objektech výšky do 6 m</t>
  </si>
  <si>
    <t>92</t>
  </si>
  <si>
    <t>713</t>
  </si>
  <si>
    <t>Izolace tepelné</t>
  </si>
  <si>
    <t>49</t>
  </si>
  <si>
    <t>713120823</t>
  </si>
  <si>
    <t>Odstranění tepelné izolace podlah z rohoží, pásů, dílců, desek, bloků podlah volně kladených nebo mezi trámy z polystyrenu, tloušťka izolace suchého, tloušťka izolace přes 100 mm</t>
  </si>
  <si>
    <t>94</t>
  </si>
  <si>
    <t>713131141</t>
  </si>
  <si>
    <t>Montáž tepelné izolace stěn rohožemi, pásy, deskami, dílci, bloky (izolační materiál ve specifikaci) lepením celoplošně</t>
  </si>
  <si>
    <t>96</t>
  </si>
  <si>
    <t>14,75*0,6 "čelní strana hřiště</t>
  </si>
  <si>
    <t>51</t>
  </si>
  <si>
    <t>28376443</t>
  </si>
  <si>
    <t>deska z polystyrénu XPS, hrana rovná a strukturovaný povrch 300kPa tl 100mm</t>
  </si>
  <si>
    <t>98</t>
  </si>
  <si>
    <t>8,85*1,05 "Přepočtené koeficientem množství</t>
  </si>
  <si>
    <t>713141111</t>
  </si>
  <si>
    <t>Montáž izolace tepelné z bloků z pěnového skla - přerušení teplného mostu mezi sloupy ochranného oplcení a stropní konstrukcí</t>
  </si>
  <si>
    <t>-1618663646</t>
  </si>
  <si>
    <t>53</t>
  </si>
  <si>
    <t>63482223</t>
  </si>
  <si>
    <t>deska tepelně izolační z pěnového skla bez povrchové úpravy λ=0,038-0,039 tl. do 180mm vyrobené z materiálu s velmi vysokou hustotou a extrémní pevností v tlaku použítí k odstranění tepelných mostů. Horní a spodní líce izolačního bloku jsou kašírované asf</t>
  </si>
  <si>
    <t>880581849</t>
  </si>
  <si>
    <t>(5,35+14,8+30+4,345+4,325+4,345+4,325+7,520+30)*0,63</t>
  </si>
  <si>
    <t>713141131</t>
  </si>
  <si>
    <t>Montáž tepelné izolace střech plochých rohožemi, pásy, deskami, dílci, bloky (izolační materiál ve specifikaci) přilepenými za studena zplna, jednovrstvá</t>
  </si>
  <si>
    <t>100</t>
  </si>
  <si>
    <t>(410,462+82,778)*1,1</t>
  </si>
  <si>
    <t>55</t>
  </si>
  <si>
    <t>28376450</t>
  </si>
  <si>
    <t>deska z polystyrénu XPS, hrana polodrážková a hladký povrch 300kPa tl 200mm</t>
  </si>
  <si>
    <t>104</t>
  </si>
  <si>
    <t>713141311</t>
  </si>
  <si>
    <t>Montáž tepelné izolace střech plochých spádovými klíny v ploše kladenými volně</t>
  </si>
  <si>
    <t>106</t>
  </si>
  <si>
    <t>57</t>
  </si>
  <si>
    <t>28376105</t>
  </si>
  <si>
    <t>klín izolační z XPS spádový z deska izolační PIR tl.10 -180mm</t>
  </si>
  <si>
    <t>108</t>
  </si>
  <si>
    <t>998713201</t>
  </si>
  <si>
    <t>Přesun hmot pro izolace tepelné stanovený procentní sazbou (%) z ceny vodorovná dopravní vzdálenost do 50 m v objektech výšky do 6 m</t>
  </si>
  <si>
    <t>110</t>
  </si>
  <si>
    <t>721</t>
  </si>
  <si>
    <t>Zdravotechnika - vnitřní kanalizace</t>
  </si>
  <si>
    <t>59</t>
  </si>
  <si>
    <t>721210824</t>
  </si>
  <si>
    <t>Demontáž kanalizačního příslušenství střešních vtoků DN 150</t>
  </si>
  <si>
    <t>112</t>
  </si>
  <si>
    <t>72123311R</t>
  </si>
  <si>
    <t>Střešní vpusť s manžetou a odvodňovacím nástavcem s košem pro ploché střechy DN 110</t>
  </si>
  <si>
    <t>114</t>
  </si>
  <si>
    <t>1 "výkres D4 vč.napojení na stáv.potrubí</t>
  </si>
  <si>
    <t>61</t>
  </si>
  <si>
    <t>72123312R</t>
  </si>
  <si>
    <t>Střešní vpusť s manžetou a odvodňovacím nástavcem s košem pro ploché střechy DN 160</t>
  </si>
  <si>
    <t>116</t>
  </si>
  <si>
    <t>3  "výkres D4, vč.napojení na stáv.potrubí</t>
  </si>
  <si>
    <t>72150001R</t>
  </si>
  <si>
    <t>Revize, kamerové zkoušky potrubí dešťové kanalizace</t>
  </si>
  <si>
    <t>118</t>
  </si>
  <si>
    <t>63</t>
  </si>
  <si>
    <t>998721201</t>
  </si>
  <si>
    <t>Přesun hmot pro vnitřní kanalizace stanovený procentní sazbou (%) z ceny vodorovná dopravní vzdálenost do 50 m v objektech výšky do 6 m</t>
  </si>
  <si>
    <t>120</t>
  </si>
  <si>
    <t>762</t>
  </si>
  <si>
    <t>Konstrukce tesařské</t>
  </si>
  <si>
    <t>766121210R</t>
  </si>
  <si>
    <t>Montáž dřevěných obložení mantinelu z hranolu konstrukčního KVH lepený průřezu 40x140mm pohledový</t>
  </si>
  <si>
    <t>-996550908</t>
  </si>
  <si>
    <t>1,15*(45+11,25+11,25+37,062) "Opl1</t>
  </si>
  <si>
    <t>4,5*5,020 "Opl2</t>
  </si>
  <si>
    <t>65</t>
  </si>
  <si>
    <t>61223267R</t>
  </si>
  <si>
    <t>hranol konstrukční KVH lepený průřezu 40x140mm pohledový tlakově impragnovaný včetně nátěru šedou lazurou a kotevním materiálem</t>
  </si>
  <si>
    <t>1515269639</t>
  </si>
  <si>
    <t>(0,14*0,04*6)*(37,35+11,8+45+11,8)"Opl 1</t>
  </si>
  <si>
    <t>(0,14*0,04*33)*5,020 "Opl 2</t>
  </si>
  <si>
    <t>998762201</t>
  </si>
  <si>
    <t>Přesun hmot pro konstrukce tesařské stanovený procentní sazbou (%) z ceny vodorovná dopravní vzdálenost do 50 m v objektech výšky do 6 m</t>
  </si>
  <si>
    <t>-2129379789</t>
  </si>
  <si>
    <t>764</t>
  </si>
  <si>
    <t>Konstrukce klempířské</t>
  </si>
  <si>
    <t>67</t>
  </si>
  <si>
    <t>764224402</t>
  </si>
  <si>
    <t>Oplechování horních ploch zdí a nadezdívek (atik) z hliníkového lakovaného plechu mechanicky kotvené rš 350 mm</t>
  </si>
  <si>
    <t>126</t>
  </si>
  <si>
    <t>45+11,8+11,8+37,35</t>
  </si>
  <si>
    <t>764224404R</t>
  </si>
  <si>
    <t>Oplechování horních ploch zdí a nadezdívek (atik) z hliníkového lakovaného plechu mechanicky kotvené rš 500 mm včetně přípomocného materálu</t>
  </si>
  <si>
    <t>128</t>
  </si>
  <si>
    <t>44,575 "horní oplechování soklu u chodníku</t>
  </si>
  <si>
    <t>44,575 "spodní oplechování soklu u chodníku</t>
  </si>
  <si>
    <t>52,675+8,1+6,55+11,8 "oplechování u fasády</t>
  </si>
  <si>
    <t>5,35 "oplechování a okapnička v místě demontovaného zábradlí</t>
  </si>
  <si>
    <t>69</t>
  </si>
  <si>
    <t>998764201</t>
  </si>
  <si>
    <t>Přesun hmot pro konstrukce klempířské stanovený procentní sazbou (%) z ceny vodorovná dopravní vzdálenost do 50 m v objektech výšky do 6 m</t>
  </si>
  <si>
    <t>130</t>
  </si>
  <si>
    <t>767</t>
  </si>
  <si>
    <t>Konstrukce zámečnické</t>
  </si>
  <si>
    <t>767161812</t>
  </si>
  <si>
    <t>Demontáž zábradlí rovného nerozebíratelného hmotnosti 1 m zábradlí přes 20 kg do suti</t>
  </si>
  <si>
    <t>-1453853282</t>
  </si>
  <si>
    <t>71</t>
  </si>
  <si>
    <t>13611238R</t>
  </si>
  <si>
    <t>kotevní prvek vyrobený z plechu ocelový hladký jakost S235JR tl 10; 15 a 20 mm, včetně galvanického pozinkování, pryžovou podložkou a vyrovnávacím ložem z expanzní malty</t>
  </si>
  <si>
    <t>-456102739</t>
  </si>
  <si>
    <t>P</t>
  </si>
  <si>
    <t>Poznámka k položce:_x000D_
krajní kotevní prvek KP1......... 32 ks_x000D_
středový kotevní prvek KP2.......... 8 ks_x000D_
rohový kotevní prvek KP3............ 5 ks</t>
  </si>
  <si>
    <t>(92*32)/1000"Kp1</t>
  </si>
  <si>
    <t>(92*8)/1000"Kp2</t>
  </si>
  <si>
    <t>(92*5)/1000"Kp3</t>
  </si>
  <si>
    <t>4,14*1,2 'Přepočtené koeficientem množství</t>
  </si>
  <si>
    <t>13314005R</t>
  </si>
  <si>
    <t>Diagonální a horizontální vzpěry oplocení -  tyč ocelová čtvercová jakost S355J2 (11 503) 80×80/4,0, galvanicky pozinkováno, s navařenou kotevní pásovinou, včetně drobných přípomocných materiálů.</t>
  </si>
  <si>
    <t>-1469453344</t>
  </si>
  <si>
    <t>(46,77*11)/1000"Di1 l=4,90m</t>
  </si>
  <si>
    <t>(42,00*4)/1000"Di2 l=4,40m</t>
  </si>
  <si>
    <t>(44,96*1)/1000"Di3 l=4,71m</t>
  </si>
  <si>
    <t>(32,07*6)/1000"Di4 l=3,36m</t>
  </si>
  <si>
    <t>(46,48*2)/1000"Di5 l=4,89m</t>
  </si>
  <si>
    <t>(33,41*1)/1000"Di6 l=3,50m</t>
  </si>
  <si>
    <t>(20,33*2)/1000"Př1 l=2,13m</t>
  </si>
  <si>
    <t>1,086*1,2 'Přepočtené koeficientem množství</t>
  </si>
  <si>
    <t>73</t>
  </si>
  <si>
    <t>13414000R</t>
  </si>
  <si>
    <t>Nosný sloupek oplocení -  ocelová čtvercová jakost S355J2 (11 503) 120×120/4,0 × 4.500 mm, galvanicky pozinkováno, s navařenou kotevní pásovinou pro dřevěné mantinely, navařenými oky pro ocelové lanko záchytných sítí včetně navrtaných aretačních a odvodňo</t>
  </si>
  <si>
    <t>-972096457</t>
  </si>
  <si>
    <t>Poznámka k položce:_x000D_
Sl 1 - 35 ks_x000D_
Sl 2 - 7 ks_x000D_
SL 3 - 2 ks_x000D_
SL 4 - 1 ks</t>
  </si>
  <si>
    <t>(65,56*35)/1000"Sl1</t>
  </si>
  <si>
    <t>(65,56*7)/1000"Sl2</t>
  </si>
  <si>
    <t>(65,56*2)/1000"Sl3</t>
  </si>
  <si>
    <t>(65,56*1)/1000"Sl4</t>
  </si>
  <si>
    <t>2,951*1,2 'Přepočtené koeficientem množství</t>
  </si>
  <si>
    <t>13010818R</t>
  </si>
  <si>
    <t>spojovací profil (paždík) z galvanicky pozinkované oceli, profilová jakost S235JR (11 375) průřez U (UPN) 120, včetně přípomocných a spojovacích materiálů</t>
  </si>
  <si>
    <t>-648443271</t>
  </si>
  <si>
    <t>Poznámka k položce:_x000D_
SP 1 - 32 ks_x000D_
SP 2 - 10 ks_x000D_
SP 3 - 1 ks</t>
  </si>
  <si>
    <t>(33,17*32)/1000"Sp1 l=2,48m</t>
  </si>
  <si>
    <t>(29,83*10)/1000"Sp2 l=2,23m</t>
  </si>
  <si>
    <t>(27,15*1)/1000"Sp3 l=2,03m</t>
  </si>
  <si>
    <t>1,386*1,2 'Přepočtené koeficientem množství</t>
  </si>
  <si>
    <t>75</t>
  </si>
  <si>
    <t>13314006R</t>
  </si>
  <si>
    <t>Dvoukřídlá branka z galvanicky zinkované ocelové tyče čtvercové, jakost S355J2 (11 503) 80x80mm, s navařenou kotevní pásovinou pro dřevěné mantinely, výztuhou, 3ks závěsů na křídlo, válečkového zámku s madlem a možností uzamčení fab zámkem, včetně spojova</t>
  </si>
  <si>
    <t>1234869158</t>
  </si>
  <si>
    <t>Poznámka k položce:_x000D_
branka 1P - 1 ks_x000D_
branka 1L - 1 ks</t>
  </si>
  <si>
    <t>(88,68*2)/1000"branka 1P</t>
  </si>
  <si>
    <t>(88,68*2)/1000"branka 1L</t>
  </si>
  <si>
    <t>0,354*1,2 'Přepočtené koeficientem množství</t>
  </si>
  <si>
    <t>767995116</t>
  </si>
  <si>
    <t>Montáž atypických zámečnických konstrukcí hm přes 100 do 250 kg</t>
  </si>
  <si>
    <t>kg</t>
  </si>
  <si>
    <t>-1939838873</t>
  </si>
  <si>
    <t>9,917*1000 'Přepočtené koeficientem množství</t>
  </si>
  <si>
    <t>77</t>
  </si>
  <si>
    <t>31311100R</t>
  </si>
  <si>
    <t>Ochranná síť PP 4,0 mm, oko 45 mm, síla 4 mm,  materiál vysokopevnostní polypropylen, světlost ok 45 mm, 210 g/m2 barva bílá včetně spojovacího materiálu</t>
  </si>
  <si>
    <t>-1789390251</t>
  </si>
  <si>
    <t>3,35*(37,35+11,25+11,25+45)"Nt1 45/45/4</t>
  </si>
  <si>
    <t>351,248*1,1 'Přepočtené koeficientem množství</t>
  </si>
  <si>
    <t>31311110R</t>
  </si>
  <si>
    <t>Ochranná síť PES 4,0 mm, oko 35 mm, bílá, síla 4 mm, materiál polyester, světlost ok 35 mm, 350 g/m2</t>
  </si>
  <si>
    <t>-1223970144</t>
  </si>
  <si>
    <t>4,2*(7,5+6,75)"Nt2 35/35/4</t>
  </si>
  <si>
    <t>59,85*1,1 'Přepočtené koeficientem množství</t>
  </si>
  <si>
    <t>79</t>
  </si>
  <si>
    <t>348401140R</t>
  </si>
  <si>
    <t>Montáž záchytných sítí do nosné kce v do 5 m napnutá lankem tl.5 mm se tře,i mezilehlými lanky pro dokonalé naptnutí sítě</t>
  </si>
  <si>
    <t>-2098502663</t>
  </si>
  <si>
    <t>998767101</t>
  </si>
  <si>
    <t>Přesun hmot tonážní pro zámečnické konstrukce v objektech v do 6 m</t>
  </si>
  <si>
    <t>-384322003</t>
  </si>
  <si>
    <t>81</t>
  </si>
  <si>
    <t>998767181</t>
  </si>
  <si>
    <t>Příplatek k přesunu hmot tonážní 767 prováděný bez použití mechanizace</t>
  </si>
  <si>
    <t>1193324656</t>
  </si>
  <si>
    <t>02 - Elektroinstalace</t>
  </si>
  <si>
    <t>Dodávky zařízení - Dodávky zařízení</t>
  </si>
  <si>
    <t>Elektromontáže - Elektromontáže</t>
  </si>
  <si>
    <t>Materiál elektromont - Materiál elektromont</t>
  </si>
  <si>
    <t>Ostatní náklady - Ostatní náklady</t>
  </si>
  <si>
    <t>Dodávky zařízení</t>
  </si>
  <si>
    <t>000900001</t>
  </si>
  <si>
    <t>Rozvaděč RS-VO na povrch IP65,310x586x148,3ř/36mod vč.náplně (viz samostatně)</t>
  </si>
  <si>
    <t>ks</t>
  </si>
  <si>
    <t>000540001</t>
  </si>
  <si>
    <t>LED reflektor 53W/230VAC/4000K/5950lm,IP66,Tř.I</t>
  </si>
  <si>
    <t>000900001.1</t>
  </si>
  <si>
    <t>Připojovací box pro smyč.zapojení reflektoru</t>
  </si>
  <si>
    <t>000900001.2</t>
  </si>
  <si>
    <t>Ochranná mřížka pro reflektor</t>
  </si>
  <si>
    <t>000472101</t>
  </si>
  <si>
    <t>Svodič přepětí typ2+3,230VAC,10kA,Up=1,5kV rotměr (49x49x20mm)</t>
  </si>
  <si>
    <t>Doprava dodávek</t>
  </si>
  <si>
    <t>Přesun dodávek</t>
  </si>
  <si>
    <t>Elektromontáže</t>
  </si>
  <si>
    <t>210192122</t>
  </si>
  <si>
    <t>skříň litinová, Al nebo plast do hmotnosti 20kg</t>
  </si>
  <si>
    <t>210990001</t>
  </si>
  <si>
    <t>montáž a sestavení rozvaděče RS-VO</t>
  </si>
  <si>
    <t>210202201</t>
  </si>
  <si>
    <t>světlomet LED do 400W</t>
  </si>
  <si>
    <t>210010343</t>
  </si>
  <si>
    <t>krabice vč.svorkovnice a zapojení</t>
  </si>
  <si>
    <t>210100101</t>
  </si>
  <si>
    <t>ukončení na svorkovnici vodič do 16mm2</t>
  </si>
  <si>
    <t>210110021</t>
  </si>
  <si>
    <t>spínač nástěnný od IP.2 vč.zapojení 1pólový/ř.1</t>
  </si>
  <si>
    <t>210111031</t>
  </si>
  <si>
    <t>zásuvka nástěnná od IP.2 vč.zapojení 2P+Z</t>
  </si>
  <si>
    <t>210120451</t>
  </si>
  <si>
    <t>jistič vč.zapojení 3pól/25A</t>
  </si>
  <si>
    <t>210810013</t>
  </si>
  <si>
    <t>kabel(-CYKY) volně ulož.do 5x10/12x4/19x2,5/24x1,5</t>
  </si>
  <si>
    <t>210810008</t>
  </si>
  <si>
    <t>kabel(-CYKY) volně uložený do 3x6/4x4/7x2,5</t>
  </si>
  <si>
    <t>210802633</t>
  </si>
  <si>
    <t>šňůra těžká volně uložená do 3x4/5x2,5/7x1,5</t>
  </si>
  <si>
    <t>210800610</t>
  </si>
  <si>
    <t>vodič Cu(-CY,CYA) v zatažené trubce do 1x35</t>
  </si>
  <si>
    <t>210192561</t>
  </si>
  <si>
    <t>ochranná svorkovnice(nulový můstek)vč.zapoj.do 25A</t>
  </si>
  <si>
    <t>210010023</t>
  </si>
  <si>
    <t>trubka plast tuhá pevně uložená do průměru 40</t>
  </si>
  <si>
    <t>210010021</t>
  </si>
  <si>
    <t>trubka plast tuhá pevně uložená do průměru 16</t>
  </si>
  <si>
    <t>210010022</t>
  </si>
  <si>
    <t>trubka Al tuhá pevně uložená do průměru 25</t>
  </si>
  <si>
    <t>210010123</t>
  </si>
  <si>
    <t>trubka plast volně uložená do pr.50mm</t>
  </si>
  <si>
    <t>210220022</t>
  </si>
  <si>
    <t>uzemňov.vedení v zemi úplná mtž FeZn pr.8-10mm</t>
  </si>
  <si>
    <t>210010106</t>
  </si>
  <si>
    <t>lišta vkládací úplná pevně uložená do š.80mm</t>
  </si>
  <si>
    <t>210990001.1</t>
  </si>
  <si>
    <t>utěsnění prostupu proti vlhkosti</t>
  </si>
  <si>
    <t>521</t>
  </si>
  <si>
    <t>PPV pro elektromontáže</t>
  </si>
  <si>
    <t>Materiál elektromont</t>
  </si>
  <si>
    <t>000413107</t>
  </si>
  <si>
    <t>Tlačítkový ovladač 10A/250Vstř na povrch IP44 ř.1/0S,So</t>
  </si>
  <si>
    <t>000409901</t>
  </si>
  <si>
    <t>doutnavka signalizační</t>
  </si>
  <si>
    <t>000423211</t>
  </si>
  <si>
    <t>zásuvka 16A/250Vstř IP44(plast) na povrch</t>
  </si>
  <si>
    <t>000435175</t>
  </si>
  <si>
    <t>jistič 3pól/char.C/10kA 20A</t>
  </si>
  <si>
    <t>000101209</t>
  </si>
  <si>
    <t>kabel CYKY-J 4x10</t>
  </si>
  <si>
    <t>000101106</t>
  </si>
  <si>
    <t>kabel CYKY-J 3x2,5</t>
  </si>
  <si>
    <t>000101105</t>
  </si>
  <si>
    <t>kabel CYKY-J 3x1,5</t>
  </si>
  <si>
    <t>000161105</t>
  </si>
  <si>
    <t>šňůra HO7RN-F 3G1,5</t>
  </si>
  <si>
    <t>000101205</t>
  </si>
  <si>
    <t>kabel CYKY-O 4x1,5</t>
  </si>
  <si>
    <t>000171109</t>
  </si>
  <si>
    <t>vodič CY 10 /H07V-U/</t>
  </si>
  <si>
    <t>000171110</t>
  </si>
  <si>
    <t>vodič CY 16 /H07V-U/</t>
  </si>
  <si>
    <t>000199095</t>
  </si>
  <si>
    <t>ekvipotenciální svorkovnice s krytem</t>
  </si>
  <si>
    <t>000322116</t>
  </si>
  <si>
    <t>trubka PVC tuhá nízké namáhání prům.40mm</t>
  </si>
  <si>
    <t>000322176</t>
  </si>
  <si>
    <t>/trubka PVC tuhá prům.40mm/ příchytka</t>
  </si>
  <si>
    <t>000322122</t>
  </si>
  <si>
    <t>trubka PVC tuhá střední namáhání prům.16mm</t>
  </si>
  <si>
    <t>000322172</t>
  </si>
  <si>
    <t>/trubka PVC tuhá prům.16mm/ příchytka</t>
  </si>
  <si>
    <t>10.153.97</t>
  </si>
  <si>
    <t>Trubka pevná pr.25 1250N hliníková</t>
  </si>
  <si>
    <t>10.549.28</t>
  </si>
  <si>
    <t>Příchytka hliníková pro tuhou hliníkovou trubku prům.25mm</t>
  </si>
  <si>
    <t>KS</t>
  </si>
  <si>
    <t>000321500</t>
  </si>
  <si>
    <t>roura korugovaná do země pr.40/32mm</t>
  </si>
  <si>
    <t>000295011</t>
  </si>
  <si>
    <t>vedení FeZn pr.10mm(0,63kg/m)</t>
  </si>
  <si>
    <t>102</t>
  </si>
  <si>
    <t>000295401</t>
  </si>
  <si>
    <t>svorka bezšr.pro připojení uzem.vodiče Rd10 k armování</t>
  </si>
  <si>
    <t>10.342.10</t>
  </si>
  <si>
    <t>Páska š.100 mm protikorozní 10m</t>
  </si>
  <si>
    <t>000333171</t>
  </si>
  <si>
    <t>lišta vkládací plastová 60x40</t>
  </si>
  <si>
    <t>000900001.3</t>
  </si>
  <si>
    <t>Tmel pro utěsnění prostupu proti vlhkosti kartuš</t>
  </si>
  <si>
    <t>290</t>
  </si>
  <si>
    <t>Prořez</t>
  </si>
  <si>
    <t>291</t>
  </si>
  <si>
    <t>Podružný materiál</t>
  </si>
  <si>
    <t>Ostatní náklady</t>
  </si>
  <si>
    <t>218009001</t>
  </si>
  <si>
    <t>poplatek za recyklaci svítidla přes 50cm</t>
  </si>
  <si>
    <t>219001413</t>
  </si>
  <si>
    <t>vybourání otvoru/zeď beton/ do pr.60mm/tl.do 0,45m</t>
  </si>
  <si>
    <t>541</t>
  </si>
  <si>
    <t>Revize</t>
  </si>
  <si>
    <t>Kč</t>
  </si>
  <si>
    <t>122</t>
  </si>
  <si>
    <t>542</t>
  </si>
  <si>
    <t>Kompletační činnost</t>
  </si>
  <si>
    <t>124</t>
  </si>
  <si>
    <t>03 - Vedlejší rozpočtové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</si>
  <si>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</si>
  <si>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</si>
  <si>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</si>
  <si>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</si>
  <si>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</si>
  <si>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</si>
  <si>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</si>
  <si>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</si>
  <si>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</si>
  <si>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013294000</t>
  </si>
  <si>
    <t>Ostatní dokumentace -výrobní dokumentace prvků hřiště</t>
  </si>
  <si>
    <t>VRN3</t>
  </si>
  <si>
    <t>Zařízení staveniště</t>
  </si>
  <si>
    <t>030001000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</si>
</sst>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7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8"/>
      <c r="BE5" s="180" t="s">
        <v>15</v>
      </c>
      <c r="BS5" s="15" t="s">
        <v>6</v>
      </c>
    </row>
    <row r="6" spans="1:74" ht="37" customHeight="1">
      <c r="B6" s="18"/>
      <c r="D6" s="24" t="s">
        <v>16</v>
      </c>
      <c r="K6" s="18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8"/>
      <c r="BE6" s="181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1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81"/>
      <c r="BS8" s="15" t="s">
        <v>6</v>
      </c>
    </row>
    <row r="9" spans="1:74" ht="14.5" customHeight="1">
      <c r="B9" s="18"/>
      <c r="AR9" s="18"/>
      <c r="BE9" s="181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81"/>
      <c r="BS10" s="15" t="s">
        <v>6</v>
      </c>
    </row>
    <row r="11" spans="1:74" ht="18.5" customHeight="1">
      <c r="B11" s="18"/>
      <c r="E11" s="23" t="s">
        <v>27</v>
      </c>
      <c r="AK11" s="25" t="s">
        <v>28</v>
      </c>
      <c r="AN11" s="23" t="s">
        <v>1</v>
      </c>
      <c r="AR11" s="18"/>
      <c r="BE11" s="181"/>
      <c r="BS11" s="15" t="s">
        <v>6</v>
      </c>
    </row>
    <row r="12" spans="1:74" ht="7" customHeight="1">
      <c r="B12" s="18"/>
      <c r="AR12" s="18"/>
      <c r="BE12" s="181"/>
      <c r="BS12" s="15" t="s">
        <v>6</v>
      </c>
    </row>
    <row r="13" spans="1:74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181"/>
      <c r="BS13" s="15" t="s">
        <v>6</v>
      </c>
    </row>
    <row r="14" spans="1:74" ht="13">
      <c r="B14" s="18"/>
      <c r="E14" s="186" t="s">
        <v>30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5" t="s">
        <v>28</v>
      </c>
      <c r="AN14" s="27" t="s">
        <v>30</v>
      </c>
      <c r="AR14" s="18"/>
      <c r="BE14" s="181"/>
      <c r="BS14" s="15" t="s">
        <v>6</v>
      </c>
    </row>
    <row r="15" spans="1:74" ht="7" customHeight="1">
      <c r="B15" s="18"/>
      <c r="AR15" s="18"/>
      <c r="BE15" s="181"/>
      <c r="BS15" s="15" t="s">
        <v>4</v>
      </c>
    </row>
    <row r="16" spans="1:74" ht="12" customHeight="1">
      <c r="B16" s="18"/>
      <c r="D16" s="25" t="s">
        <v>31</v>
      </c>
      <c r="AK16" s="25" t="s">
        <v>25</v>
      </c>
      <c r="AN16" s="23" t="s">
        <v>32</v>
      </c>
      <c r="AR16" s="18"/>
      <c r="BE16" s="181"/>
      <c r="BS16" s="15" t="s">
        <v>4</v>
      </c>
    </row>
    <row r="17" spans="2:71" ht="18.5" customHeight="1">
      <c r="B17" s="18"/>
      <c r="E17" s="23" t="s">
        <v>33</v>
      </c>
      <c r="AK17" s="25" t="s">
        <v>28</v>
      </c>
      <c r="AN17" s="23" t="s">
        <v>1</v>
      </c>
      <c r="AR17" s="18"/>
      <c r="BE17" s="181"/>
      <c r="BS17" s="15" t="s">
        <v>34</v>
      </c>
    </row>
    <row r="18" spans="2:71" ht="7" customHeight="1">
      <c r="B18" s="18"/>
      <c r="AR18" s="18"/>
      <c r="BE18" s="181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32</v>
      </c>
      <c r="AR19" s="18"/>
      <c r="BE19" s="181"/>
      <c r="BS19" s="15" t="s">
        <v>6</v>
      </c>
    </row>
    <row r="20" spans="2:71" ht="18.5" customHeight="1">
      <c r="B20" s="18"/>
      <c r="E20" s="23" t="s">
        <v>33</v>
      </c>
      <c r="AK20" s="25" t="s">
        <v>28</v>
      </c>
      <c r="AN20" s="23" t="s">
        <v>1</v>
      </c>
      <c r="AR20" s="18"/>
      <c r="BE20" s="181"/>
      <c r="BS20" s="15" t="s">
        <v>34</v>
      </c>
    </row>
    <row r="21" spans="2:71" ht="7" customHeight="1">
      <c r="B21" s="18"/>
      <c r="AR21" s="18"/>
      <c r="BE21" s="181"/>
    </row>
    <row r="22" spans="2:71" ht="12" customHeight="1">
      <c r="B22" s="18"/>
      <c r="D22" s="25" t="s">
        <v>36</v>
      </c>
      <c r="AR22" s="18"/>
      <c r="BE22" s="181"/>
    </row>
    <row r="23" spans="2:71" ht="23.25" customHeight="1">
      <c r="B23" s="18"/>
      <c r="E23" s="188" t="s">
        <v>37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8"/>
      <c r="BE23" s="181"/>
    </row>
    <row r="24" spans="2:71" ht="7" customHeight="1">
      <c r="B24" s="18"/>
      <c r="AR24" s="18"/>
      <c r="BE24" s="181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1"/>
    </row>
    <row r="26" spans="2:71" s="1" customFormat="1" ht="26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ROUND(AG94,2)</f>
        <v>0</v>
      </c>
      <c r="AL26" s="190"/>
      <c r="AM26" s="190"/>
      <c r="AN26" s="190"/>
      <c r="AO26" s="190"/>
      <c r="AR26" s="30"/>
      <c r="BE26" s="181"/>
    </row>
    <row r="27" spans="2:71" s="1" customFormat="1" ht="7" customHeight="1">
      <c r="B27" s="30"/>
      <c r="AR27" s="30"/>
      <c r="BE27" s="181"/>
    </row>
    <row r="28" spans="2:71" s="1" customFormat="1" ht="13">
      <c r="B28" s="30"/>
      <c r="L28" s="191" t="s">
        <v>39</v>
      </c>
      <c r="M28" s="191"/>
      <c r="N28" s="191"/>
      <c r="O28" s="191"/>
      <c r="P28" s="191"/>
      <c r="W28" s="191" t="s">
        <v>40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41</v>
      </c>
      <c r="AL28" s="191"/>
      <c r="AM28" s="191"/>
      <c r="AN28" s="191"/>
      <c r="AO28" s="191"/>
      <c r="AR28" s="30"/>
      <c r="BE28" s="181"/>
    </row>
    <row r="29" spans="2:71" s="2" customFormat="1" ht="14.5" customHeight="1">
      <c r="B29" s="34"/>
      <c r="D29" s="25" t="s">
        <v>42</v>
      </c>
      <c r="F29" s="25" t="s">
        <v>43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4"/>
      <c r="BE29" s="182"/>
    </row>
    <row r="30" spans="2:71" s="2" customFormat="1" ht="14.5" customHeight="1">
      <c r="B30" s="34"/>
      <c r="F30" s="25" t="s">
        <v>44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4"/>
      <c r="BE30" s="182"/>
    </row>
    <row r="31" spans="2:71" s="2" customFormat="1" ht="14.5" hidden="1" customHeight="1">
      <c r="B31" s="34"/>
      <c r="F31" s="25" t="s">
        <v>45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  <c r="BE31" s="182"/>
    </row>
    <row r="32" spans="2:71" s="2" customFormat="1" ht="14.5" hidden="1" customHeight="1">
      <c r="B32" s="34"/>
      <c r="F32" s="25" t="s">
        <v>46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  <c r="BE32" s="182"/>
    </row>
    <row r="33" spans="2:57" s="2" customFormat="1" ht="14.5" hidden="1" customHeight="1">
      <c r="B33" s="34"/>
      <c r="F33" s="25" t="s">
        <v>47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4"/>
      <c r="BE33" s="182"/>
    </row>
    <row r="34" spans="2:57" s="1" customFormat="1" ht="7" customHeight="1">
      <c r="B34" s="30"/>
      <c r="AR34" s="30"/>
      <c r="BE34" s="181"/>
    </row>
    <row r="35" spans="2:57" s="1" customFormat="1" ht="26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95" t="s">
        <v>50</v>
      </c>
      <c r="Y35" s="196"/>
      <c r="Z35" s="196"/>
      <c r="AA35" s="196"/>
      <c r="AB35" s="196"/>
      <c r="AC35" s="37"/>
      <c r="AD35" s="37"/>
      <c r="AE35" s="37"/>
      <c r="AF35" s="37"/>
      <c r="AG35" s="37"/>
      <c r="AH35" s="37"/>
      <c r="AI35" s="37"/>
      <c r="AJ35" s="37"/>
      <c r="AK35" s="197">
        <f>SUM(AK26:AK33)</f>
        <v>0</v>
      </c>
      <c r="AL35" s="196"/>
      <c r="AM35" s="196"/>
      <c r="AN35" s="196"/>
      <c r="AO35" s="198"/>
      <c r="AP35" s="35"/>
      <c r="AQ35" s="35"/>
      <c r="AR35" s="30"/>
    </row>
    <row r="36" spans="2:57" s="1" customFormat="1" ht="7" customHeight="1">
      <c r="B36" s="30"/>
      <c r="AR36" s="30"/>
    </row>
    <row r="37" spans="2:57" s="1" customFormat="1" ht="14.5" customHeight="1">
      <c r="B37" s="30"/>
      <c r="AR37" s="30"/>
    </row>
    <row r="38" spans="2:57" ht="14.5" customHeight="1">
      <c r="B38" s="18"/>
      <c r="AR38" s="18"/>
    </row>
    <row r="39" spans="2:57" ht="14.5" customHeight="1">
      <c r="B39" s="18"/>
      <c r="AR39" s="18"/>
    </row>
    <row r="40" spans="2:57" ht="14.5" customHeight="1">
      <c r="B40" s="18"/>
      <c r="AR40" s="18"/>
    </row>
    <row r="41" spans="2:57" ht="14.5" customHeight="1">
      <c r="B41" s="18"/>
      <c r="AR41" s="18"/>
    </row>
    <row r="42" spans="2:57" ht="14.5" customHeight="1">
      <c r="B42" s="18"/>
      <c r="AR42" s="18"/>
    </row>
    <row r="43" spans="2:57" ht="14.5" customHeight="1">
      <c r="B43" s="18"/>
      <c r="AR43" s="18"/>
    </row>
    <row r="44" spans="2:57" ht="14.5" customHeight="1">
      <c r="B44" s="18"/>
      <c r="AR44" s="18"/>
    </row>
    <row r="45" spans="2:57" ht="14.5" customHeight="1">
      <c r="B45" s="18"/>
      <c r="AR45" s="18"/>
    </row>
    <row r="46" spans="2:57" ht="14.5" customHeight="1">
      <c r="B46" s="18"/>
      <c r="AR46" s="18"/>
    </row>
    <row r="47" spans="2:57" ht="14.5" customHeight="1">
      <c r="B47" s="18"/>
      <c r="AR47" s="18"/>
    </row>
    <row r="48" spans="2:57" ht="14.5" customHeight="1">
      <c r="B48" s="18"/>
      <c r="AR48" s="18"/>
    </row>
    <row r="49" spans="2:44" s="1" customFormat="1" ht="14.5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 ht="11">
      <c r="B50" s="18"/>
      <c r="AR50" s="18"/>
    </row>
    <row r="51" spans="2:44" ht="11">
      <c r="B51" s="18"/>
      <c r="AR51" s="18"/>
    </row>
    <row r="52" spans="2:44" ht="11">
      <c r="B52" s="18"/>
      <c r="AR52" s="18"/>
    </row>
    <row r="53" spans="2:44" ht="11">
      <c r="B53" s="18"/>
      <c r="AR53" s="18"/>
    </row>
    <row r="54" spans="2:44" ht="11">
      <c r="B54" s="18"/>
      <c r="AR54" s="18"/>
    </row>
    <row r="55" spans="2:44" ht="11">
      <c r="B55" s="18"/>
      <c r="AR55" s="18"/>
    </row>
    <row r="56" spans="2:44" ht="11">
      <c r="B56" s="18"/>
      <c r="AR56" s="18"/>
    </row>
    <row r="57" spans="2:44" ht="11">
      <c r="B57" s="18"/>
      <c r="AR57" s="18"/>
    </row>
    <row r="58" spans="2:44" ht="11">
      <c r="B58" s="18"/>
      <c r="AR58" s="18"/>
    </row>
    <row r="59" spans="2:44" ht="11">
      <c r="B59" s="18"/>
      <c r="AR59" s="18"/>
    </row>
    <row r="60" spans="2:44" s="1" customFormat="1" ht="13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 ht="11">
      <c r="B61" s="18"/>
      <c r="AR61" s="18"/>
    </row>
    <row r="62" spans="2:44" ht="11">
      <c r="B62" s="18"/>
      <c r="AR62" s="18"/>
    </row>
    <row r="63" spans="2:44" ht="11">
      <c r="B63" s="18"/>
      <c r="AR63" s="18"/>
    </row>
    <row r="64" spans="2:44" s="1" customFormat="1" ht="13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 ht="11">
      <c r="B65" s="18"/>
      <c r="AR65" s="18"/>
    </row>
    <row r="66" spans="2:44" ht="11">
      <c r="B66" s="18"/>
      <c r="AR66" s="18"/>
    </row>
    <row r="67" spans="2:44" ht="11">
      <c r="B67" s="18"/>
      <c r="AR67" s="18"/>
    </row>
    <row r="68" spans="2:44" ht="11">
      <c r="B68" s="18"/>
      <c r="AR68" s="18"/>
    </row>
    <row r="69" spans="2:44" ht="11">
      <c r="B69" s="18"/>
      <c r="AR69" s="18"/>
    </row>
    <row r="70" spans="2:44" ht="11">
      <c r="B70" s="18"/>
      <c r="AR70" s="18"/>
    </row>
    <row r="71" spans="2:44" ht="11">
      <c r="B71" s="18"/>
      <c r="AR71" s="18"/>
    </row>
    <row r="72" spans="2:44" ht="11">
      <c r="B72" s="18"/>
      <c r="AR72" s="18"/>
    </row>
    <row r="73" spans="2:44" ht="11">
      <c r="B73" s="18"/>
      <c r="AR73" s="18"/>
    </row>
    <row r="74" spans="2:44" ht="11">
      <c r="B74" s="18"/>
      <c r="AR74" s="18"/>
    </row>
    <row r="75" spans="2:44" s="1" customFormat="1" ht="13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 ht="11">
      <c r="B76" s="30"/>
      <c r="AR76" s="30"/>
    </row>
    <row r="77" spans="2:44" s="1" customFormat="1" ht="7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5" customHeight="1">
      <c r="B82" s="30"/>
      <c r="C82" s="19" t="s">
        <v>57</v>
      </c>
      <c r="AR82" s="30"/>
    </row>
    <row r="83" spans="1:91" s="1" customFormat="1" ht="7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19_007_01</v>
      </c>
      <c r="AR84" s="46"/>
    </row>
    <row r="85" spans="1:91" s="4" customFormat="1" ht="37" customHeight="1">
      <c r="B85" s="47"/>
      <c r="C85" s="48" t="s">
        <v>16</v>
      </c>
      <c r="L85" s="199" t="str">
        <f>K6</f>
        <v>Víceúčelové hřiště u tréninkové haly KV arény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7"/>
    </row>
    <row r="86" spans="1:91" s="1" customFormat="1" ht="7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Karlovy Vary</v>
      </c>
      <c r="AI87" s="25" t="s">
        <v>22</v>
      </c>
      <c r="AM87" s="201" t="str">
        <f>IF(AN8= "","",AN8)</f>
        <v>13. 9. 2023</v>
      </c>
      <c r="AN87" s="201"/>
      <c r="AR87" s="30"/>
    </row>
    <row r="88" spans="1:91" s="1" customFormat="1" ht="7" customHeight="1">
      <c r="B88" s="30"/>
      <c r="AR88" s="30"/>
    </row>
    <row r="89" spans="1:91" s="1" customFormat="1" ht="15.25" customHeight="1">
      <c r="B89" s="30"/>
      <c r="C89" s="25" t="s">
        <v>24</v>
      </c>
      <c r="L89" s="3" t="str">
        <f>IF(E11= "","",E11)</f>
        <v>Statutární město Karlovy Vary</v>
      </c>
      <c r="AI89" s="25" t="s">
        <v>31</v>
      </c>
      <c r="AM89" s="202" t="str">
        <f>IF(E17="","",E17)</f>
        <v>FJ atelier</v>
      </c>
      <c r="AN89" s="203"/>
      <c r="AO89" s="203"/>
      <c r="AP89" s="203"/>
      <c r="AR89" s="30"/>
      <c r="AS89" s="204" t="s">
        <v>58</v>
      </c>
      <c r="AT89" s="20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5" customHeight="1">
      <c r="B90" s="30"/>
      <c r="C90" s="25" t="s">
        <v>29</v>
      </c>
      <c r="L90" s="3" t="str">
        <f>IF(E14= "Vyplň údaj","",E14)</f>
        <v/>
      </c>
      <c r="AI90" s="25" t="s">
        <v>35</v>
      </c>
      <c r="AM90" s="202" t="str">
        <f>IF(E20="","",E20)</f>
        <v>FJ atelier</v>
      </c>
      <c r="AN90" s="203"/>
      <c r="AO90" s="203"/>
      <c r="AP90" s="203"/>
      <c r="AR90" s="30"/>
      <c r="AS90" s="206"/>
      <c r="AT90" s="207"/>
      <c r="BD90" s="54"/>
    </row>
    <row r="91" spans="1:91" s="1" customFormat="1" ht="10.75" customHeight="1">
      <c r="B91" s="30"/>
      <c r="AR91" s="30"/>
      <c r="AS91" s="206"/>
      <c r="AT91" s="207"/>
      <c r="BD91" s="54"/>
    </row>
    <row r="92" spans="1:91" s="1" customFormat="1" ht="29.25" customHeight="1">
      <c r="B92" s="30"/>
      <c r="C92" s="208" t="s">
        <v>59</v>
      </c>
      <c r="D92" s="209"/>
      <c r="E92" s="209"/>
      <c r="F92" s="209"/>
      <c r="G92" s="209"/>
      <c r="H92" s="55"/>
      <c r="I92" s="210" t="s">
        <v>60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61</v>
      </c>
      <c r="AH92" s="209"/>
      <c r="AI92" s="209"/>
      <c r="AJ92" s="209"/>
      <c r="AK92" s="209"/>
      <c r="AL92" s="209"/>
      <c r="AM92" s="209"/>
      <c r="AN92" s="210" t="s">
        <v>62</v>
      </c>
      <c r="AO92" s="209"/>
      <c r="AP92" s="212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1" s="1" customFormat="1" ht="10.7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5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6">
        <f>ROUND(SUM(AG95:AG97),2)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77</v>
      </c>
      <c r="BT94" s="70" t="s">
        <v>78</v>
      </c>
      <c r="BU94" s="71" t="s">
        <v>79</v>
      </c>
      <c r="BV94" s="70" t="s">
        <v>80</v>
      </c>
      <c r="BW94" s="70" t="s">
        <v>5</v>
      </c>
      <c r="BX94" s="70" t="s">
        <v>81</v>
      </c>
      <c r="CL94" s="70" t="s">
        <v>1</v>
      </c>
    </row>
    <row r="95" spans="1:91" s="6" customFormat="1" ht="16.5" customHeight="1">
      <c r="A95" s="72" t="s">
        <v>82</v>
      </c>
      <c r="B95" s="73"/>
      <c r="C95" s="74"/>
      <c r="D95" s="215" t="s">
        <v>83</v>
      </c>
      <c r="E95" s="215"/>
      <c r="F95" s="215"/>
      <c r="G95" s="215"/>
      <c r="H95" s="215"/>
      <c r="I95" s="75"/>
      <c r="J95" s="215" t="s">
        <v>84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'01 - Víceúčelové hřiště'!J30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6" t="s">
        <v>85</v>
      </c>
      <c r="AR95" s="73"/>
      <c r="AS95" s="77">
        <v>0</v>
      </c>
      <c r="AT95" s="78">
        <f>ROUND(SUM(AV95:AW95),2)</f>
        <v>0</v>
      </c>
      <c r="AU95" s="79">
        <f>'01 - Víceúčelové hřiště'!P133</f>
        <v>0</v>
      </c>
      <c r="AV95" s="78">
        <f>'01 - Víceúčelové hřiště'!J33</f>
        <v>0</v>
      </c>
      <c r="AW95" s="78">
        <f>'01 - Víceúčelové hřiště'!J34</f>
        <v>0</v>
      </c>
      <c r="AX95" s="78">
        <f>'01 - Víceúčelové hřiště'!J35</f>
        <v>0</v>
      </c>
      <c r="AY95" s="78">
        <f>'01 - Víceúčelové hřiště'!J36</f>
        <v>0</v>
      </c>
      <c r="AZ95" s="78">
        <f>'01 - Víceúčelové hřiště'!F33</f>
        <v>0</v>
      </c>
      <c r="BA95" s="78">
        <f>'01 - Víceúčelové hřiště'!F34</f>
        <v>0</v>
      </c>
      <c r="BB95" s="78">
        <f>'01 - Víceúčelové hřiště'!F35</f>
        <v>0</v>
      </c>
      <c r="BC95" s="78">
        <f>'01 - Víceúčelové hřiště'!F36</f>
        <v>0</v>
      </c>
      <c r="BD95" s="80">
        <f>'01 - Víceúčelové hřiště'!F37</f>
        <v>0</v>
      </c>
      <c r="BT95" s="81" t="s">
        <v>86</v>
      </c>
      <c r="BV95" s="81" t="s">
        <v>80</v>
      </c>
      <c r="BW95" s="81" t="s">
        <v>87</v>
      </c>
      <c r="BX95" s="81" t="s">
        <v>5</v>
      </c>
      <c r="CL95" s="81" t="s">
        <v>1</v>
      </c>
      <c r="CM95" s="81" t="s">
        <v>88</v>
      </c>
    </row>
    <row r="96" spans="1:91" s="6" customFormat="1" ht="16.5" customHeight="1">
      <c r="A96" s="72" t="s">
        <v>82</v>
      </c>
      <c r="B96" s="73"/>
      <c r="C96" s="74"/>
      <c r="D96" s="215" t="s">
        <v>89</v>
      </c>
      <c r="E96" s="215"/>
      <c r="F96" s="215"/>
      <c r="G96" s="215"/>
      <c r="H96" s="215"/>
      <c r="I96" s="75"/>
      <c r="J96" s="215" t="s">
        <v>90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'02 - Elektroinstalace'!J30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76" t="s">
        <v>85</v>
      </c>
      <c r="AR96" s="73"/>
      <c r="AS96" s="77">
        <v>0</v>
      </c>
      <c r="AT96" s="78">
        <f>ROUND(SUM(AV96:AW96),2)</f>
        <v>0</v>
      </c>
      <c r="AU96" s="79">
        <f>'02 - Elektroinstalace'!P120</f>
        <v>0</v>
      </c>
      <c r="AV96" s="78">
        <f>'02 - Elektroinstalace'!J33</f>
        <v>0</v>
      </c>
      <c r="AW96" s="78">
        <f>'02 - Elektroinstalace'!J34</f>
        <v>0</v>
      </c>
      <c r="AX96" s="78">
        <f>'02 - Elektroinstalace'!J35</f>
        <v>0</v>
      </c>
      <c r="AY96" s="78">
        <f>'02 - Elektroinstalace'!J36</f>
        <v>0</v>
      </c>
      <c r="AZ96" s="78">
        <f>'02 - Elektroinstalace'!F33</f>
        <v>0</v>
      </c>
      <c r="BA96" s="78">
        <f>'02 - Elektroinstalace'!F34</f>
        <v>0</v>
      </c>
      <c r="BB96" s="78">
        <f>'02 - Elektroinstalace'!F35</f>
        <v>0</v>
      </c>
      <c r="BC96" s="78">
        <f>'02 - Elektroinstalace'!F36</f>
        <v>0</v>
      </c>
      <c r="BD96" s="80">
        <f>'02 - Elektroinstalace'!F37</f>
        <v>0</v>
      </c>
      <c r="BT96" s="81" t="s">
        <v>86</v>
      </c>
      <c r="BV96" s="81" t="s">
        <v>80</v>
      </c>
      <c r="BW96" s="81" t="s">
        <v>91</v>
      </c>
      <c r="BX96" s="81" t="s">
        <v>5</v>
      </c>
      <c r="CL96" s="81" t="s">
        <v>1</v>
      </c>
      <c r="CM96" s="81" t="s">
        <v>88</v>
      </c>
    </row>
    <row r="97" spans="1:91" s="6" customFormat="1" ht="16.5" customHeight="1">
      <c r="A97" s="72" t="s">
        <v>82</v>
      </c>
      <c r="B97" s="73"/>
      <c r="C97" s="74"/>
      <c r="D97" s="215" t="s">
        <v>92</v>
      </c>
      <c r="E97" s="215"/>
      <c r="F97" s="215"/>
      <c r="G97" s="215"/>
      <c r="H97" s="215"/>
      <c r="I97" s="75"/>
      <c r="J97" s="215" t="s">
        <v>93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'03 - Vedlejší rozpočtové ...'!J30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76" t="s">
        <v>85</v>
      </c>
      <c r="AR97" s="73"/>
      <c r="AS97" s="82">
        <v>0</v>
      </c>
      <c r="AT97" s="83">
        <f>ROUND(SUM(AV97:AW97),2)</f>
        <v>0</v>
      </c>
      <c r="AU97" s="84">
        <f>'03 - Vedlejší rozpočtové ...'!P119</f>
        <v>0</v>
      </c>
      <c r="AV97" s="83">
        <f>'03 - Vedlejší rozpočtové ...'!J33</f>
        <v>0</v>
      </c>
      <c r="AW97" s="83">
        <f>'03 - Vedlejší rozpočtové ...'!J34</f>
        <v>0</v>
      </c>
      <c r="AX97" s="83">
        <f>'03 - Vedlejší rozpočtové ...'!J35</f>
        <v>0</v>
      </c>
      <c r="AY97" s="83">
        <f>'03 - Vedlejší rozpočtové ...'!J36</f>
        <v>0</v>
      </c>
      <c r="AZ97" s="83">
        <f>'03 - Vedlejší rozpočtové ...'!F33</f>
        <v>0</v>
      </c>
      <c r="BA97" s="83">
        <f>'03 - Vedlejší rozpočtové ...'!F34</f>
        <v>0</v>
      </c>
      <c r="BB97" s="83">
        <f>'03 - Vedlejší rozpočtové ...'!F35</f>
        <v>0</v>
      </c>
      <c r="BC97" s="83">
        <f>'03 - Vedlejší rozpočtové ...'!F36</f>
        <v>0</v>
      </c>
      <c r="BD97" s="85">
        <f>'03 - Vedlejší rozpočtové ...'!F37</f>
        <v>0</v>
      </c>
      <c r="BT97" s="81" t="s">
        <v>86</v>
      </c>
      <c r="BV97" s="81" t="s">
        <v>80</v>
      </c>
      <c r="BW97" s="81" t="s">
        <v>94</v>
      </c>
      <c r="BX97" s="81" t="s">
        <v>5</v>
      </c>
      <c r="CL97" s="81" t="s">
        <v>1</v>
      </c>
      <c r="CM97" s="81" t="s">
        <v>88</v>
      </c>
    </row>
    <row r="98" spans="1:91" s="1" customFormat="1" ht="30" customHeight="1">
      <c r="B98" s="30"/>
      <c r="AR98" s="30"/>
    </row>
    <row r="99" spans="1:91" s="1" customFormat="1" ht="7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sheetProtection algorithmName="SHA-512" hashValue="SSpcV88CTeITj7BPQ8upUq5JzmB9sHG1vbfHQzyVjktvvwQTBIlw38rf7cBvF9VIpOFsJXhHHLBqtz/qdjgpIQ==" saltValue="b/WpWj+9lZu9TEmhRH1l/c/CPT5sWOfYl4Bf8iOmLydP7yuMy7tYLG7TvrO3Lb0cTVfkMA57XkakJBjdo+6ZZ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Víceúčelové hřiště'!C2" display="/" xr:uid="{00000000-0004-0000-0000-000000000000}"/>
    <hyperlink ref="A96" location="'02 - Elektroinstalace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2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87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5" customHeight="1">
      <c r="B4" s="18"/>
      <c r="D4" s="19" t="s">
        <v>95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8" t="str">
        <f>'Rekapitulace stavby'!K6</f>
        <v>Víceúčelové hřiště u tréninkové haly KV arény</v>
      </c>
      <c r="F7" s="219"/>
      <c r="G7" s="219"/>
      <c r="H7" s="219"/>
      <c r="L7" s="18"/>
    </row>
    <row r="8" spans="2:46" s="1" customFormat="1" ht="12" customHeight="1">
      <c r="B8" s="30"/>
      <c r="D8" s="25" t="s">
        <v>96</v>
      </c>
      <c r="L8" s="30"/>
    </row>
    <row r="9" spans="2:46" s="1" customFormat="1" ht="16.5" customHeight="1">
      <c r="B9" s="30"/>
      <c r="E9" s="199" t="s">
        <v>97</v>
      </c>
      <c r="F9" s="220"/>
      <c r="G9" s="220"/>
      <c r="H9" s="220"/>
      <c r="L9" s="30"/>
    </row>
    <row r="10" spans="2:46" s="1" customFormat="1" ht="1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13. 9. 2023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1" t="str">
        <f>'Rekapitulace stavby'!E14</f>
        <v>Vyplň údaj</v>
      </c>
      <c r="F18" s="183"/>
      <c r="G18" s="183"/>
      <c r="H18" s="183"/>
      <c r="I18" s="25" t="s">
        <v>28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8" t="s">
        <v>1</v>
      </c>
      <c r="F27" s="188"/>
      <c r="G27" s="188"/>
      <c r="H27" s="188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5" customHeight="1">
      <c r="B30" s="30"/>
      <c r="D30" s="88" t="s">
        <v>38</v>
      </c>
      <c r="J30" s="64">
        <f>ROUND(J133,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5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5" customHeight="1">
      <c r="B33" s="30"/>
      <c r="D33" s="53" t="s">
        <v>42</v>
      </c>
      <c r="E33" s="25" t="s">
        <v>43</v>
      </c>
      <c r="F33" s="89">
        <f>ROUND((SUM(BE133:BE351)),  2)</f>
        <v>0</v>
      </c>
      <c r="I33" s="90">
        <v>0.21</v>
      </c>
      <c r="J33" s="89">
        <f>ROUND(((SUM(BE133:BE351))*I33),  2)</f>
        <v>0</v>
      </c>
      <c r="L33" s="30"/>
    </row>
    <row r="34" spans="2:12" s="1" customFormat="1" ht="14.5" customHeight="1">
      <c r="B34" s="30"/>
      <c r="E34" s="25" t="s">
        <v>44</v>
      </c>
      <c r="F34" s="89">
        <f>ROUND((SUM(BF133:BF351)),  2)</f>
        <v>0</v>
      </c>
      <c r="I34" s="90">
        <v>0.15</v>
      </c>
      <c r="J34" s="89">
        <f>ROUND(((SUM(BF133:BF351))*I34),  2)</f>
        <v>0</v>
      </c>
      <c r="L34" s="30"/>
    </row>
    <row r="35" spans="2:12" s="1" customFormat="1" ht="14.5" hidden="1" customHeight="1">
      <c r="B35" s="30"/>
      <c r="E35" s="25" t="s">
        <v>45</v>
      </c>
      <c r="F35" s="89">
        <f>ROUND((SUM(BG133:BG351)),  2)</f>
        <v>0</v>
      </c>
      <c r="I35" s="90">
        <v>0.21</v>
      </c>
      <c r="J35" s="89">
        <f>0</f>
        <v>0</v>
      </c>
      <c r="L35" s="30"/>
    </row>
    <row r="36" spans="2:12" s="1" customFormat="1" ht="14.5" hidden="1" customHeight="1">
      <c r="B36" s="30"/>
      <c r="E36" s="25" t="s">
        <v>46</v>
      </c>
      <c r="F36" s="89">
        <f>ROUND((SUM(BH133:BH351)),  2)</f>
        <v>0</v>
      </c>
      <c r="I36" s="90">
        <v>0.15</v>
      </c>
      <c r="J36" s="89">
        <f>0</f>
        <v>0</v>
      </c>
      <c r="L36" s="30"/>
    </row>
    <row r="37" spans="2:12" s="1" customFormat="1" ht="14.5" hidden="1" customHeight="1">
      <c r="B37" s="30"/>
      <c r="E37" s="25" t="s">
        <v>47</v>
      </c>
      <c r="F37" s="89">
        <f>ROUND((SUM(BI133:BI351)),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5" customHeight="1">
      <c r="B39" s="30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 ht="11">
      <c r="B51" s="18"/>
      <c r="L51" s="18"/>
    </row>
    <row r="52" spans="2:12" ht="11">
      <c r="B52" s="18"/>
      <c r="L52" s="18"/>
    </row>
    <row r="53" spans="2:12" ht="11">
      <c r="B53" s="18"/>
      <c r="L53" s="18"/>
    </row>
    <row r="54" spans="2:12" ht="11">
      <c r="B54" s="18"/>
      <c r="L54" s="18"/>
    </row>
    <row r="55" spans="2:12" ht="11">
      <c r="B55" s="18"/>
      <c r="L55" s="18"/>
    </row>
    <row r="56" spans="2:12" ht="11">
      <c r="B56" s="18"/>
      <c r="L56" s="18"/>
    </row>
    <row r="57" spans="2:12" ht="11">
      <c r="B57" s="18"/>
      <c r="L57" s="18"/>
    </row>
    <row r="58" spans="2:12" ht="11">
      <c r="B58" s="18"/>
      <c r="L58" s="18"/>
    </row>
    <row r="59" spans="2:12" ht="11">
      <c r="B59" s="18"/>
      <c r="L59" s="18"/>
    </row>
    <row r="60" spans="2:12" ht="11">
      <c r="B60" s="18"/>
      <c r="L60" s="18"/>
    </row>
    <row r="61" spans="2:12" s="1" customFormat="1" ht="13">
      <c r="B61" s="30"/>
      <c r="D61" s="41" t="s">
        <v>53</v>
      </c>
      <c r="E61" s="32"/>
      <c r="F61" s="97" t="s">
        <v>54</v>
      </c>
      <c r="G61" s="41" t="s">
        <v>53</v>
      </c>
      <c r="H61" s="32"/>
      <c r="I61" s="32"/>
      <c r="J61" s="98" t="s">
        <v>54</v>
      </c>
      <c r="K61" s="32"/>
      <c r="L61" s="30"/>
    </row>
    <row r="62" spans="2:12" ht="11">
      <c r="B62" s="18"/>
      <c r="L62" s="18"/>
    </row>
    <row r="63" spans="2:12" ht="11">
      <c r="B63" s="18"/>
      <c r="L63" s="18"/>
    </row>
    <row r="64" spans="2:12" ht="11">
      <c r="B64" s="18"/>
      <c r="L64" s="18"/>
    </row>
    <row r="65" spans="2:12" s="1" customFormat="1" ht="13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 ht="11">
      <c r="B66" s="18"/>
      <c r="L66" s="18"/>
    </row>
    <row r="67" spans="2:12" ht="11">
      <c r="B67" s="18"/>
      <c r="L67" s="18"/>
    </row>
    <row r="68" spans="2:12" ht="11">
      <c r="B68" s="18"/>
      <c r="L68" s="18"/>
    </row>
    <row r="69" spans="2:12" ht="11">
      <c r="B69" s="18"/>
      <c r="L69" s="18"/>
    </row>
    <row r="70" spans="2:12" ht="11">
      <c r="B70" s="18"/>
      <c r="L70" s="18"/>
    </row>
    <row r="71" spans="2:12" ht="11">
      <c r="B71" s="18"/>
      <c r="L71" s="18"/>
    </row>
    <row r="72" spans="2:12" ht="11">
      <c r="B72" s="18"/>
      <c r="L72" s="18"/>
    </row>
    <row r="73" spans="2:12" ht="11">
      <c r="B73" s="18"/>
      <c r="L73" s="18"/>
    </row>
    <row r="74" spans="2:12" ht="11">
      <c r="B74" s="18"/>
      <c r="L74" s="18"/>
    </row>
    <row r="75" spans="2:12" ht="11">
      <c r="B75" s="18"/>
      <c r="L75" s="18"/>
    </row>
    <row r="76" spans="2:12" s="1" customFormat="1" ht="13">
      <c r="B76" s="30"/>
      <c r="D76" s="41" t="s">
        <v>53</v>
      </c>
      <c r="E76" s="32"/>
      <c r="F76" s="97" t="s">
        <v>54</v>
      </c>
      <c r="G76" s="41" t="s">
        <v>53</v>
      </c>
      <c r="H76" s="32"/>
      <c r="I76" s="32"/>
      <c r="J76" s="98" t="s">
        <v>54</v>
      </c>
      <c r="K76" s="32"/>
      <c r="L76" s="30"/>
    </row>
    <row r="77" spans="2:12" s="1" customFormat="1" ht="14.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98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8" t="str">
        <f>E7</f>
        <v>Víceúčelové hřiště u tréninkové haly KV arény</v>
      </c>
      <c r="F85" s="219"/>
      <c r="G85" s="219"/>
      <c r="H85" s="219"/>
      <c r="L85" s="30"/>
    </row>
    <row r="86" spans="2:47" s="1" customFormat="1" ht="12" customHeight="1">
      <c r="B86" s="30"/>
      <c r="C86" s="25" t="s">
        <v>96</v>
      </c>
      <c r="L86" s="30"/>
    </row>
    <row r="87" spans="2:47" s="1" customFormat="1" ht="16.5" customHeight="1">
      <c r="B87" s="30"/>
      <c r="E87" s="199" t="str">
        <f>E9</f>
        <v>01 - Víceúčelové hřiště</v>
      </c>
      <c r="F87" s="220"/>
      <c r="G87" s="220"/>
      <c r="H87" s="220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Karlovy Vary</v>
      </c>
      <c r="I89" s="25" t="s">
        <v>22</v>
      </c>
      <c r="J89" s="50" t="str">
        <f>IF(J12="","",J12)</f>
        <v>13. 9. 2023</v>
      </c>
      <c r="L89" s="30"/>
    </row>
    <row r="90" spans="2:47" s="1" customFormat="1" ht="7" customHeight="1">
      <c r="B90" s="30"/>
      <c r="L90" s="30"/>
    </row>
    <row r="91" spans="2:47" s="1" customFormat="1" ht="15.25" customHeight="1">
      <c r="B91" s="30"/>
      <c r="C91" s="25" t="s">
        <v>24</v>
      </c>
      <c r="F91" s="23" t="str">
        <f>E15</f>
        <v>Statutární město Karlovy Vary</v>
      </c>
      <c r="I91" s="25" t="s">
        <v>31</v>
      </c>
      <c r="J91" s="28" t="str">
        <f>E21</f>
        <v>FJ atelier</v>
      </c>
      <c r="L91" s="30"/>
    </row>
    <row r="92" spans="2:47" s="1" customFormat="1" ht="15.25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FJ atelier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101</v>
      </c>
      <c r="J96" s="64">
        <f>J133</f>
        <v>0</v>
      </c>
      <c r="L96" s="30"/>
      <c r="AU96" s="15" t="s">
        <v>102</v>
      </c>
    </row>
    <row r="97" spans="2:12" s="8" customFormat="1" ht="2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J134</f>
        <v>0</v>
      </c>
      <c r="L97" s="102"/>
    </row>
    <row r="98" spans="2:12" s="9" customFormat="1" ht="20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J135</f>
        <v>0</v>
      </c>
      <c r="L98" s="106"/>
    </row>
    <row r="99" spans="2:12" s="9" customFormat="1" ht="20" customHeight="1">
      <c r="B99" s="106"/>
      <c r="D99" s="107" t="s">
        <v>105</v>
      </c>
      <c r="E99" s="108"/>
      <c r="F99" s="108"/>
      <c r="G99" s="108"/>
      <c r="H99" s="108"/>
      <c r="I99" s="108"/>
      <c r="J99" s="109">
        <f>J150</f>
        <v>0</v>
      </c>
      <c r="L99" s="106"/>
    </row>
    <row r="100" spans="2:12" s="9" customFormat="1" ht="20" customHeight="1">
      <c r="B100" s="106"/>
      <c r="D100" s="107" t="s">
        <v>106</v>
      </c>
      <c r="E100" s="108"/>
      <c r="F100" s="108"/>
      <c r="G100" s="108"/>
      <c r="H100" s="108"/>
      <c r="I100" s="108"/>
      <c r="J100" s="109">
        <f>J162</f>
        <v>0</v>
      </c>
      <c r="L100" s="106"/>
    </row>
    <row r="101" spans="2:12" s="9" customFormat="1" ht="20" customHeight="1">
      <c r="B101" s="106"/>
      <c r="D101" s="107" t="s">
        <v>107</v>
      </c>
      <c r="E101" s="108"/>
      <c r="F101" s="108"/>
      <c r="G101" s="108"/>
      <c r="H101" s="108"/>
      <c r="I101" s="108"/>
      <c r="J101" s="109">
        <f>J178</f>
        <v>0</v>
      </c>
      <c r="L101" s="106"/>
    </row>
    <row r="102" spans="2:12" s="9" customFormat="1" ht="20" customHeight="1">
      <c r="B102" s="106"/>
      <c r="D102" s="107" t="s">
        <v>108</v>
      </c>
      <c r="E102" s="108"/>
      <c r="F102" s="108"/>
      <c r="G102" s="108"/>
      <c r="H102" s="108"/>
      <c r="I102" s="108"/>
      <c r="J102" s="109">
        <f>J182</f>
        <v>0</v>
      </c>
      <c r="L102" s="106"/>
    </row>
    <row r="103" spans="2:12" s="9" customFormat="1" ht="20" customHeight="1">
      <c r="B103" s="106"/>
      <c r="D103" s="107" t="s">
        <v>109</v>
      </c>
      <c r="E103" s="108"/>
      <c r="F103" s="108"/>
      <c r="G103" s="108"/>
      <c r="H103" s="108"/>
      <c r="I103" s="108"/>
      <c r="J103" s="109">
        <f>J203</f>
        <v>0</v>
      </c>
      <c r="L103" s="106"/>
    </row>
    <row r="104" spans="2:12" s="9" customFormat="1" ht="20" customHeight="1">
      <c r="B104" s="106"/>
      <c r="D104" s="107" t="s">
        <v>110</v>
      </c>
      <c r="E104" s="108"/>
      <c r="F104" s="108"/>
      <c r="G104" s="108"/>
      <c r="H104" s="108"/>
      <c r="I104" s="108"/>
      <c r="J104" s="109">
        <f>J212</f>
        <v>0</v>
      </c>
      <c r="L104" s="106"/>
    </row>
    <row r="105" spans="2:12" s="8" customFormat="1" ht="25" customHeight="1">
      <c r="B105" s="102"/>
      <c r="D105" s="103" t="s">
        <v>111</v>
      </c>
      <c r="E105" s="104"/>
      <c r="F105" s="104"/>
      <c r="G105" s="104"/>
      <c r="H105" s="104"/>
      <c r="I105" s="104"/>
      <c r="J105" s="105">
        <f>J214</f>
        <v>0</v>
      </c>
      <c r="L105" s="102"/>
    </row>
    <row r="106" spans="2:12" s="8" customFormat="1" ht="25" customHeight="1">
      <c r="B106" s="102"/>
      <c r="D106" s="103" t="s">
        <v>112</v>
      </c>
      <c r="E106" s="104"/>
      <c r="F106" s="104"/>
      <c r="G106" s="104"/>
      <c r="H106" s="104"/>
      <c r="I106" s="104"/>
      <c r="J106" s="105">
        <f>J216</f>
        <v>0</v>
      </c>
      <c r="L106" s="102"/>
    </row>
    <row r="107" spans="2:12" s="9" customFormat="1" ht="20" customHeight="1">
      <c r="B107" s="106"/>
      <c r="D107" s="107" t="s">
        <v>113</v>
      </c>
      <c r="E107" s="108"/>
      <c r="F107" s="108"/>
      <c r="G107" s="108"/>
      <c r="H107" s="108"/>
      <c r="I107" s="108"/>
      <c r="J107" s="109">
        <f>J217</f>
        <v>0</v>
      </c>
      <c r="L107" s="106"/>
    </row>
    <row r="108" spans="2:12" s="9" customFormat="1" ht="20" customHeight="1">
      <c r="B108" s="106"/>
      <c r="D108" s="107" t="s">
        <v>114</v>
      </c>
      <c r="E108" s="108"/>
      <c r="F108" s="108"/>
      <c r="G108" s="108"/>
      <c r="H108" s="108"/>
      <c r="I108" s="108"/>
      <c r="J108" s="109">
        <f>J234</f>
        <v>0</v>
      </c>
      <c r="L108" s="106"/>
    </row>
    <row r="109" spans="2:12" s="9" customFormat="1" ht="20" customHeight="1">
      <c r="B109" s="106"/>
      <c r="D109" s="107" t="s">
        <v>115</v>
      </c>
      <c r="E109" s="108"/>
      <c r="F109" s="108"/>
      <c r="G109" s="108"/>
      <c r="H109" s="108"/>
      <c r="I109" s="108"/>
      <c r="J109" s="109">
        <f>J244</f>
        <v>0</v>
      </c>
      <c r="L109" s="106"/>
    </row>
    <row r="110" spans="2:12" s="9" customFormat="1" ht="20" customHeight="1">
      <c r="B110" s="106"/>
      <c r="D110" s="107" t="s">
        <v>116</v>
      </c>
      <c r="E110" s="108"/>
      <c r="F110" s="108"/>
      <c r="G110" s="108"/>
      <c r="H110" s="108"/>
      <c r="I110" s="108"/>
      <c r="J110" s="109">
        <f>J270</f>
        <v>0</v>
      </c>
      <c r="L110" s="106"/>
    </row>
    <row r="111" spans="2:12" s="9" customFormat="1" ht="20" customHeight="1">
      <c r="B111" s="106"/>
      <c r="D111" s="107" t="s">
        <v>117</v>
      </c>
      <c r="E111" s="108"/>
      <c r="F111" s="108"/>
      <c r="G111" s="108"/>
      <c r="H111" s="108"/>
      <c r="I111" s="108"/>
      <c r="J111" s="109">
        <f>J280</f>
        <v>0</v>
      </c>
      <c r="L111" s="106"/>
    </row>
    <row r="112" spans="2:12" s="9" customFormat="1" ht="20" customHeight="1">
      <c r="B112" s="106"/>
      <c r="D112" s="107" t="s">
        <v>118</v>
      </c>
      <c r="E112" s="108"/>
      <c r="F112" s="108"/>
      <c r="G112" s="108"/>
      <c r="H112" s="108"/>
      <c r="I112" s="108"/>
      <c r="J112" s="109">
        <f>J290</f>
        <v>0</v>
      </c>
      <c r="L112" s="106"/>
    </row>
    <row r="113" spans="2:12" s="9" customFormat="1" ht="20" customHeight="1">
      <c r="B113" s="106"/>
      <c r="D113" s="107" t="s">
        <v>119</v>
      </c>
      <c r="E113" s="108"/>
      <c r="F113" s="108"/>
      <c r="G113" s="108"/>
      <c r="H113" s="108"/>
      <c r="I113" s="108"/>
      <c r="J113" s="109">
        <f>J301</f>
        <v>0</v>
      </c>
      <c r="L113" s="106"/>
    </row>
    <row r="114" spans="2:12" s="1" customFormat="1" ht="21.75" customHeight="1">
      <c r="B114" s="30"/>
      <c r="L114" s="30"/>
    </row>
    <row r="115" spans="2:12" s="1" customFormat="1" ht="7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0"/>
    </row>
    <row r="119" spans="2:12" s="1" customFormat="1" ht="7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0"/>
    </row>
    <row r="120" spans="2:12" s="1" customFormat="1" ht="25" customHeight="1">
      <c r="B120" s="30"/>
      <c r="C120" s="19" t="s">
        <v>120</v>
      </c>
      <c r="L120" s="30"/>
    </row>
    <row r="121" spans="2:12" s="1" customFormat="1" ht="7" customHeight="1">
      <c r="B121" s="30"/>
      <c r="L121" s="30"/>
    </row>
    <row r="122" spans="2:12" s="1" customFormat="1" ht="12" customHeight="1">
      <c r="B122" s="30"/>
      <c r="C122" s="25" t="s">
        <v>16</v>
      </c>
      <c r="L122" s="30"/>
    </row>
    <row r="123" spans="2:12" s="1" customFormat="1" ht="16.5" customHeight="1">
      <c r="B123" s="30"/>
      <c r="E123" s="218" t="str">
        <f>E7</f>
        <v>Víceúčelové hřiště u tréninkové haly KV arény</v>
      </c>
      <c r="F123" s="219"/>
      <c r="G123" s="219"/>
      <c r="H123" s="219"/>
      <c r="L123" s="30"/>
    </row>
    <row r="124" spans="2:12" s="1" customFormat="1" ht="12" customHeight="1">
      <c r="B124" s="30"/>
      <c r="C124" s="25" t="s">
        <v>96</v>
      </c>
      <c r="L124" s="30"/>
    </row>
    <row r="125" spans="2:12" s="1" customFormat="1" ht="16.5" customHeight="1">
      <c r="B125" s="30"/>
      <c r="E125" s="199" t="str">
        <f>E9</f>
        <v>01 - Víceúčelové hřiště</v>
      </c>
      <c r="F125" s="220"/>
      <c r="G125" s="220"/>
      <c r="H125" s="220"/>
      <c r="L125" s="30"/>
    </row>
    <row r="126" spans="2:12" s="1" customFormat="1" ht="7" customHeight="1">
      <c r="B126" s="30"/>
      <c r="L126" s="30"/>
    </row>
    <row r="127" spans="2:12" s="1" customFormat="1" ht="12" customHeight="1">
      <c r="B127" s="30"/>
      <c r="C127" s="25" t="s">
        <v>20</v>
      </c>
      <c r="F127" s="23" t="str">
        <f>F12</f>
        <v>Karlovy Vary</v>
      </c>
      <c r="I127" s="25" t="s">
        <v>22</v>
      </c>
      <c r="J127" s="50" t="str">
        <f>IF(J12="","",J12)</f>
        <v>13. 9. 2023</v>
      </c>
      <c r="L127" s="30"/>
    </row>
    <row r="128" spans="2:12" s="1" customFormat="1" ht="7" customHeight="1">
      <c r="B128" s="30"/>
      <c r="L128" s="30"/>
    </row>
    <row r="129" spans="2:65" s="1" customFormat="1" ht="15.25" customHeight="1">
      <c r="B129" s="30"/>
      <c r="C129" s="25" t="s">
        <v>24</v>
      </c>
      <c r="F129" s="23" t="str">
        <f>E15</f>
        <v>Statutární město Karlovy Vary</v>
      </c>
      <c r="I129" s="25" t="s">
        <v>31</v>
      </c>
      <c r="J129" s="28" t="str">
        <f>E21</f>
        <v>FJ atelier</v>
      </c>
      <c r="L129" s="30"/>
    </row>
    <row r="130" spans="2:65" s="1" customFormat="1" ht="15.25" customHeight="1">
      <c r="B130" s="30"/>
      <c r="C130" s="25" t="s">
        <v>29</v>
      </c>
      <c r="F130" s="23" t="str">
        <f>IF(E18="","",E18)</f>
        <v>Vyplň údaj</v>
      </c>
      <c r="I130" s="25" t="s">
        <v>35</v>
      </c>
      <c r="J130" s="28" t="str">
        <f>E24</f>
        <v>FJ atelier</v>
      </c>
      <c r="L130" s="30"/>
    </row>
    <row r="131" spans="2:65" s="1" customFormat="1" ht="10.25" customHeight="1">
      <c r="B131" s="30"/>
      <c r="L131" s="30"/>
    </row>
    <row r="132" spans="2:65" s="10" customFormat="1" ht="29.25" customHeight="1">
      <c r="B132" s="110"/>
      <c r="C132" s="111" t="s">
        <v>121</v>
      </c>
      <c r="D132" s="112" t="s">
        <v>63</v>
      </c>
      <c r="E132" s="112" t="s">
        <v>59</v>
      </c>
      <c r="F132" s="112" t="s">
        <v>60</v>
      </c>
      <c r="G132" s="112" t="s">
        <v>122</v>
      </c>
      <c r="H132" s="112" t="s">
        <v>123</v>
      </c>
      <c r="I132" s="112" t="s">
        <v>124</v>
      </c>
      <c r="J132" s="113" t="s">
        <v>100</v>
      </c>
      <c r="K132" s="114" t="s">
        <v>125</v>
      </c>
      <c r="L132" s="110"/>
      <c r="M132" s="57" t="s">
        <v>1</v>
      </c>
      <c r="N132" s="58" t="s">
        <v>42</v>
      </c>
      <c r="O132" s="58" t="s">
        <v>126</v>
      </c>
      <c r="P132" s="58" t="s">
        <v>127</v>
      </c>
      <c r="Q132" s="58" t="s">
        <v>128</v>
      </c>
      <c r="R132" s="58" t="s">
        <v>129</v>
      </c>
      <c r="S132" s="58" t="s">
        <v>130</v>
      </c>
      <c r="T132" s="59" t="s">
        <v>131</v>
      </c>
    </row>
    <row r="133" spans="2:65" s="1" customFormat="1" ht="22.75" customHeight="1">
      <c r="B133" s="30"/>
      <c r="C133" s="62" t="s">
        <v>132</v>
      </c>
      <c r="J133" s="115">
        <f>BK133</f>
        <v>0</v>
      </c>
      <c r="L133" s="30"/>
      <c r="M133" s="60"/>
      <c r="N133" s="51"/>
      <c r="O133" s="51"/>
      <c r="P133" s="116">
        <f>P134+P214+P216</f>
        <v>0</v>
      </c>
      <c r="Q133" s="51"/>
      <c r="R133" s="116">
        <f>R134+R214+R216</f>
        <v>165.66936854000002</v>
      </c>
      <c r="S133" s="51"/>
      <c r="T133" s="117">
        <f>T134+T214+T216</f>
        <v>0.13375000000000001</v>
      </c>
      <c r="AT133" s="15" t="s">
        <v>77</v>
      </c>
      <c r="AU133" s="15" t="s">
        <v>102</v>
      </c>
      <c r="BK133" s="118">
        <f>BK134+BK214+BK216</f>
        <v>0</v>
      </c>
    </row>
    <row r="134" spans="2:65" s="11" customFormat="1" ht="26" customHeight="1">
      <c r="B134" s="119"/>
      <c r="D134" s="120" t="s">
        <v>77</v>
      </c>
      <c r="E134" s="121" t="s">
        <v>133</v>
      </c>
      <c r="F134" s="121" t="s">
        <v>134</v>
      </c>
      <c r="I134" s="122"/>
      <c r="J134" s="123">
        <f>BK134</f>
        <v>0</v>
      </c>
      <c r="L134" s="119"/>
      <c r="M134" s="124"/>
      <c r="P134" s="125">
        <f>P135+P150+P162+P178+P182+P203+P212</f>
        <v>0</v>
      </c>
      <c r="R134" s="125">
        <f>R135+R150+R162+R178+R182+R203+R212</f>
        <v>146.93788050000001</v>
      </c>
      <c r="T134" s="126">
        <f>T135+T150+T162+T178+T182+T203+T212</f>
        <v>0</v>
      </c>
      <c r="AR134" s="120" t="s">
        <v>86</v>
      </c>
      <c r="AT134" s="127" t="s">
        <v>77</v>
      </c>
      <c r="AU134" s="127" t="s">
        <v>78</v>
      </c>
      <c r="AY134" s="120" t="s">
        <v>135</v>
      </c>
      <c r="BK134" s="128">
        <f>BK135+BK150+BK162+BK178+BK182+BK203+BK212</f>
        <v>0</v>
      </c>
    </row>
    <row r="135" spans="2:65" s="11" customFormat="1" ht="22.75" customHeight="1">
      <c r="B135" s="119"/>
      <c r="D135" s="120" t="s">
        <v>77</v>
      </c>
      <c r="E135" s="129" t="s">
        <v>86</v>
      </c>
      <c r="F135" s="129" t="s">
        <v>136</v>
      </c>
      <c r="I135" s="122"/>
      <c r="J135" s="130">
        <f>BK135</f>
        <v>0</v>
      </c>
      <c r="L135" s="119"/>
      <c r="M135" s="124"/>
      <c r="P135" s="125">
        <f>SUM(P136:P149)</f>
        <v>0</v>
      </c>
      <c r="R135" s="125">
        <f>SUM(R136:R149)</f>
        <v>0</v>
      </c>
      <c r="T135" s="126">
        <f>SUM(T136:T149)</f>
        <v>0</v>
      </c>
      <c r="AR135" s="120" t="s">
        <v>86</v>
      </c>
      <c r="AT135" s="127" t="s">
        <v>77</v>
      </c>
      <c r="AU135" s="127" t="s">
        <v>86</v>
      </c>
      <c r="AY135" s="120" t="s">
        <v>135</v>
      </c>
      <c r="BK135" s="128">
        <f>SUM(BK136:BK149)</f>
        <v>0</v>
      </c>
    </row>
    <row r="136" spans="2:65" s="1" customFormat="1" ht="76.25" customHeight="1">
      <c r="B136" s="30"/>
      <c r="C136" s="131" t="s">
        <v>86</v>
      </c>
      <c r="D136" s="131" t="s">
        <v>137</v>
      </c>
      <c r="E136" s="132" t="s">
        <v>138</v>
      </c>
      <c r="F136" s="133" t="s">
        <v>139</v>
      </c>
      <c r="G136" s="134" t="s">
        <v>140</v>
      </c>
      <c r="H136" s="135">
        <v>569.10799999999995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141</v>
      </c>
      <c r="AT136" s="143" t="s">
        <v>137</v>
      </c>
      <c r="AU136" s="143" t="s">
        <v>88</v>
      </c>
      <c r="AY136" s="15" t="s">
        <v>135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86</v>
      </c>
      <c r="BK136" s="144">
        <f>ROUND(I136*H136,2)</f>
        <v>0</v>
      </c>
      <c r="BL136" s="15" t="s">
        <v>141</v>
      </c>
      <c r="BM136" s="143" t="s">
        <v>88</v>
      </c>
    </row>
    <row r="137" spans="2:65" s="12" customFormat="1" ht="12">
      <c r="B137" s="145"/>
      <c r="D137" s="146" t="s">
        <v>142</v>
      </c>
      <c r="E137" s="147" t="s">
        <v>1</v>
      </c>
      <c r="F137" s="148" t="s">
        <v>143</v>
      </c>
      <c r="H137" s="149">
        <v>569.10799999999995</v>
      </c>
      <c r="I137" s="150"/>
      <c r="L137" s="145"/>
      <c r="M137" s="151"/>
      <c r="T137" s="152"/>
      <c r="AT137" s="147" t="s">
        <v>142</v>
      </c>
      <c r="AU137" s="147" t="s">
        <v>88</v>
      </c>
      <c r="AV137" s="12" t="s">
        <v>88</v>
      </c>
      <c r="AW137" s="12" t="s">
        <v>34</v>
      </c>
      <c r="AX137" s="12" t="s">
        <v>78</v>
      </c>
      <c r="AY137" s="147" t="s">
        <v>135</v>
      </c>
    </row>
    <row r="138" spans="2:65" s="13" customFormat="1" ht="12">
      <c r="B138" s="153"/>
      <c r="D138" s="146" t="s">
        <v>142</v>
      </c>
      <c r="E138" s="154" t="s">
        <v>1</v>
      </c>
      <c r="F138" s="155" t="s">
        <v>144</v>
      </c>
      <c r="H138" s="156">
        <v>569.10799999999995</v>
      </c>
      <c r="I138" s="157"/>
      <c r="L138" s="153"/>
      <c r="M138" s="158"/>
      <c r="T138" s="159"/>
      <c r="AT138" s="154" t="s">
        <v>142</v>
      </c>
      <c r="AU138" s="154" t="s">
        <v>88</v>
      </c>
      <c r="AV138" s="13" t="s">
        <v>141</v>
      </c>
      <c r="AW138" s="13" t="s">
        <v>34</v>
      </c>
      <c r="AX138" s="13" t="s">
        <v>86</v>
      </c>
      <c r="AY138" s="154" t="s">
        <v>135</v>
      </c>
    </row>
    <row r="139" spans="2:65" s="1" customFormat="1" ht="66.75" customHeight="1">
      <c r="B139" s="30"/>
      <c r="C139" s="131" t="s">
        <v>88</v>
      </c>
      <c r="D139" s="131" t="s">
        <v>137</v>
      </c>
      <c r="E139" s="132" t="s">
        <v>145</v>
      </c>
      <c r="F139" s="133" t="s">
        <v>146</v>
      </c>
      <c r="G139" s="134" t="s">
        <v>140</v>
      </c>
      <c r="H139" s="135">
        <v>28.56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141</v>
      </c>
      <c r="AT139" s="143" t="s">
        <v>137</v>
      </c>
      <c r="AU139" s="143" t="s">
        <v>88</v>
      </c>
      <c r="AY139" s="15" t="s">
        <v>135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86</v>
      </c>
      <c r="BK139" s="144">
        <f>ROUND(I139*H139,2)</f>
        <v>0</v>
      </c>
      <c r="BL139" s="15" t="s">
        <v>141</v>
      </c>
      <c r="BM139" s="143" t="s">
        <v>141</v>
      </c>
    </row>
    <row r="140" spans="2:65" s="12" customFormat="1" ht="12">
      <c r="B140" s="145"/>
      <c r="D140" s="146" t="s">
        <v>142</v>
      </c>
      <c r="E140" s="147" t="s">
        <v>1</v>
      </c>
      <c r="F140" s="148" t="s">
        <v>147</v>
      </c>
      <c r="H140" s="149">
        <v>28.56</v>
      </c>
      <c r="I140" s="150"/>
      <c r="L140" s="145"/>
      <c r="M140" s="151"/>
      <c r="T140" s="152"/>
      <c r="AT140" s="147" t="s">
        <v>142</v>
      </c>
      <c r="AU140" s="147" t="s">
        <v>88</v>
      </c>
      <c r="AV140" s="12" t="s">
        <v>88</v>
      </c>
      <c r="AW140" s="12" t="s">
        <v>34</v>
      </c>
      <c r="AX140" s="12" t="s">
        <v>78</v>
      </c>
      <c r="AY140" s="147" t="s">
        <v>135</v>
      </c>
    </row>
    <row r="141" spans="2:65" s="13" customFormat="1" ht="12">
      <c r="B141" s="153"/>
      <c r="D141" s="146" t="s">
        <v>142</v>
      </c>
      <c r="E141" s="154" t="s">
        <v>1</v>
      </c>
      <c r="F141" s="155" t="s">
        <v>144</v>
      </c>
      <c r="H141" s="156">
        <v>28.56</v>
      </c>
      <c r="I141" s="157"/>
      <c r="L141" s="153"/>
      <c r="M141" s="158"/>
      <c r="T141" s="159"/>
      <c r="AT141" s="154" t="s">
        <v>142</v>
      </c>
      <c r="AU141" s="154" t="s">
        <v>88</v>
      </c>
      <c r="AV141" s="13" t="s">
        <v>141</v>
      </c>
      <c r="AW141" s="13" t="s">
        <v>34</v>
      </c>
      <c r="AX141" s="13" t="s">
        <v>86</v>
      </c>
      <c r="AY141" s="154" t="s">
        <v>135</v>
      </c>
    </row>
    <row r="142" spans="2:65" s="1" customFormat="1" ht="55.5" customHeight="1">
      <c r="B142" s="30"/>
      <c r="C142" s="131" t="s">
        <v>148</v>
      </c>
      <c r="D142" s="131" t="s">
        <v>137</v>
      </c>
      <c r="E142" s="132" t="s">
        <v>149</v>
      </c>
      <c r="F142" s="133" t="s">
        <v>150</v>
      </c>
      <c r="G142" s="134" t="s">
        <v>140</v>
      </c>
      <c r="H142" s="135">
        <v>597.66800000000001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141</v>
      </c>
      <c r="AT142" s="143" t="s">
        <v>137</v>
      </c>
      <c r="AU142" s="143" t="s">
        <v>88</v>
      </c>
      <c r="AY142" s="15" t="s">
        <v>135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86</v>
      </c>
      <c r="BK142" s="144">
        <f>ROUND(I142*H142,2)</f>
        <v>0</v>
      </c>
      <c r="BL142" s="15" t="s">
        <v>141</v>
      </c>
      <c r="BM142" s="143" t="s">
        <v>151</v>
      </c>
    </row>
    <row r="143" spans="2:65" s="12" customFormat="1" ht="12">
      <c r="B143" s="145"/>
      <c r="D143" s="146" t="s">
        <v>142</v>
      </c>
      <c r="E143" s="147" t="s">
        <v>1</v>
      </c>
      <c r="F143" s="148" t="s">
        <v>152</v>
      </c>
      <c r="H143" s="149">
        <v>569.10799999999995</v>
      </c>
      <c r="I143" s="150"/>
      <c r="L143" s="145"/>
      <c r="M143" s="151"/>
      <c r="T143" s="152"/>
      <c r="AT143" s="147" t="s">
        <v>142</v>
      </c>
      <c r="AU143" s="147" t="s">
        <v>88</v>
      </c>
      <c r="AV143" s="12" t="s">
        <v>88</v>
      </c>
      <c r="AW143" s="12" t="s">
        <v>34</v>
      </c>
      <c r="AX143" s="12" t="s">
        <v>78</v>
      </c>
      <c r="AY143" s="147" t="s">
        <v>135</v>
      </c>
    </row>
    <row r="144" spans="2:65" s="12" customFormat="1" ht="12">
      <c r="B144" s="145"/>
      <c r="D144" s="146" t="s">
        <v>142</v>
      </c>
      <c r="E144" s="147" t="s">
        <v>1</v>
      </c>
      <c r="F144" s="148" t="s">
        <v>153</v>
      </c>
      <c r="H144" s="149">
        <v>28.56</v>
      </c>
      <c r="I144" s="150"/>
      <c r="L144" s="145"/>
      <c r="M144" s="151"/>
      <c r="T144" s="152"/>
      <c r="AT144" s="147" t="s">
        <v>142</v>
      </c>
      <c r="AU144" s="147" t="s">
        <v>88</v>
      </c>
      <c r="AV144" s="12" t="s">
        <v>88</v>
      </c>
      <c r="AW144" s="12" t="s">
        <v>34</v>
      </c>
      <c r="AX144" s="12" t="s">
        <v>78</v>
      </c>
      <c r="AY144" s="147" t="s">
        <v>135</v>
      </c>
    </row>
    <row r="145" spans="2:65" s="13" customFormat="1" ht="12">
      <c r="B145" s="153"/>
      <c r="D145" s="146" t="s">
        <v>142</v>
      </c>
      <c r="E145" s="154" t="s">
        <v>1</v>
      </c>
      <c r="F145" s="155" t="s">
        <v>144</v>
      </c>
      <c r="H145" s="156">
        <v>597.66800000000001</v>
      </c>
      <c r="I145" s="157"/>
      <c r="L145" s="153"/>
      <c r="M145" s="158"/>
      <c r="T145" s="159"/>
      <c r="AT145" s="154" t="s">
        <v>142</v>
      </c>
      <c r="AU145" s="154" t="s">
        <v>88</v>
      </c>
      <c r="AV145" s="13" t="s">
        <v>141</v>
      </c>
      <c r="AW145" s="13" t="s">
        <v>34</v>
      </c>
      <c r="AX145" s="13" t="s">
        <v>86</v>
      </c>
      <c r="AY145" s="154" t="s">
        <v>135</v>
      </c>
    </row>
    <row r="146" spans="2:65" s="1" customFormat="1" ht="49" customHeight="1">
      <c r="B146" s="30"/>
      <c r="C146" s="131" t="s">
        <v>141</v>
      </c>
      <c r="D146" s="131" t="s">
        <v>137</v>
      </c>
      <c r="E146" s="132" t="s">
        <v>154</v>
      </c>
      <c r="F146" s="133" t="s">
        <v>155</v>
      </c>
      <c r="G146" s="134" t="s">
        <v>156</v>
      </c>
      <c r="H146" s="135">
        <v>28.56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43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141</v>
      </c>
      <c r="AT146" s="143" t="s">
        <v>137</v>
      </c>
      <c r="AU146" s="143" t="s">
        <v>88</v>
      </c>
      <c r="AY146" s="15" t="s">
        <v>135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86</v>
      </c>
      <c r="BK146" s="144">
        <f>ROUND(I146*H146,2)</f>
        <v>0</v>
      </c>
      <c r="BL146" s="15" t="s">
        <v>141</v>
      </c>
      <c r="BM146" s="143" t="s">
        <v>157</v>
      </c>
    </row>
    <row r="147" spans="2:65" s="12" customFormat="1" ht="12">
      <c r="B147" s="145"/>
      <c r="D147" s="146" t="s">
        <v>142</v>
      </c>
      <c r="E147" s="147" t="s">
        <v>1</v>
      </c>
      <c r="F147" s="148" t="s">
        <v>158</v>
      </c>
      <c r="H147" s="149">
        <v>28.56</v>
      </c>
      <c r="I147" s="150"/>
      <c r="L147" s="145"/>
      <c r="M147" s="151"/>
      <c r="T147" s="152"/>
      <c r="AT147" s="147" t="s">
        <v>142</v>
      </c>
      <c r="AU147" s="147" t="s">
        <v>88</v>
      </c>
      <c r="AV147" s="12" t="s">
        <v>88</v>
      </c>
      <c r="AW147" s="12" t="s">
        <v>34</v>
      </c>
      <c r="AX147" s="12" t="s">
        <v>86</v>
      </c>
      <c r="AY147" s="147" t="s">
        <v>135</v>
      </c>
    </row>
    <row r="148" spans="2:65" s="1" customFormat="1" ht="44.25" customHeight="1">
      <c r="B148" s="30"/>
      <c r="C148" s="131" t="s">
        <v>159</v>
      </c>
      <c r="D148" s="131" t="s">
        <v>137</v>
      </c>
      <c r="E148" s="132" t="s">
        <v>160</v>
      </c>
      <c r="F148" s="133" t="s">
        <v>161</v>
      </c>
      <c r="G148" s="134" t="s">
        <v>156</v>
      </c>
      <c r="H148" s="135">
        <v>28.56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141</v>
      </c>
      <c r="AT148" s="143" t="s">
        <v>137</v>
      </c>
      <c r="AU148" s="143" t="s">
        <v>88</v>
      </c>
      <c r="AY148" s="15" t="s">
        <v>135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86</v>
      </c>
      <c r="BK148" s="144">
        <f>ROUND(I148*H148,2)</f>
        <v>0</v>
      </c>
      <c r="BL148" s="15" t="s">
        <v>141</v>
      </c>
      <c r="BM148" s="143" t="s">
        <v>162</v>
      </c>
    </row>
    <row r="149" spans="2:65" s="12" customFormat="1" ht="12">
      <c r="B149" s="145"/>
      <c r="D149" s="146" t="s">
        <v>142</v>
      </c>
      <c r="E149" s="147" t="s">
        <v>1</v>
      </c>
      <c r="F149" s="148" t="s">
        <v>158</v>
      </c>
      <c r="H149" s="149">
        <v>28.56</v>
      </c>
      <c r="I149" s="150"/>
      <c r="L149" s="145"/>
      <c r="M149" s="151"/>
      <c r="T149" s="152"/>
      <c r="AT149" s="147" t="s">
        <v>142</v>
      </c>
      <c r="AU149" s="147" t="s">
        <v>88</v>
      </c>
      <c r="AV149" s="12" t="s">
        <v>88</v>
      </c>
      <c r="AW149" s="12" t="s">
        <v>34</v>
      </c>
      <c r="AX149" s="12" t="s">
        <v>86</v>
      </c>
      <c r="AY149" s="147" t="s">
        <v>135</v>
      </c>
    </row>
    <row r="150" spans="2:65" s="11" customFormat="1" ht="22.75" customHeight="1">
      <c r="B150" s="119"/>
      <c r="D150" s="120" t="s">
        <v>77</v>
      </c>
      <c r="E150" s="129" t="s">
        <v>141</v>
      </c>
      <c r="F150" s="129" t="s">
        <v>163</v>
      </c>
      <c r="I150" s="122"/>
      <c r="J150" s="130">
        <f>BK150</f>
        <v>0</v>
      </c>
      <c r="L150" s="119"/>
      <c r="M150" s="124"/>
      <c r="P150" s="125">
        <f>SUM(P151:P161)</f>
        <v>0</v>
      </c>
      <c r="R150" s="125">
        <f>SUM(R151:R161)</f>
        <v>0</v>
      </c>
      <c r="T150" s="126">
        <f>SUM(T151:T161)</f>
        <v>0</v>
      </c>
      <c r="AR150" s="120" t="s">
        <v>86</v>
      </c>
      <c r="AT150" s="127" t="s">
        <v>77</v>
      </c>
      <c r="AU150" s="127" t="s">
        <v>86</v>
      </c>
      <c r="AY150" s="120" t="s">
        <v>135</v>
      </c>
      <c r="BK150" s="128">
        <f>SUM(BK151:BK161)</f>
        <v>0</v>
      </c>
    </row>
    <row r="151" spans="2:65" s="1" customFormat="1" ht="24.25" customHeight="1">
      <c r="B151" s="30"/>
      <c r="C151" s="131" t="s">
        <v>151</v>
      </c>
      <c r="D151" s="131" t="s">
        <v>137</v>
      </c>
      <c r="E151" s="132" t="s">
        <v>164</v>
      </c>
      <c r="F151" s="133" t="s">
        <v>165</v>
      </c>
      <c r="G151" s="134" t="s">
        <v>156</v>
      </c>
      <c r="H151" s="135">
        <v>16.539000000000001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141</v>
      </c>
      <c r="AT151" s="143" t="s">
        <v>137</v>
      </c>
      <c r="AU151" s="143" t="s">
        <v>88</v>
      </c>
      <c r="AY151" s="15" t="s">
        <v>135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86</v>
      </c>
      <c r="BK151" s="144">
        <f>ROUND(I151*H151,2)</f>
        <v>0</v>
      </c>
      <c r="BL151" s="15" t="s">
        <v>141</v>
      </c>
      <c r="BM151" s="143" t="s">
        <v>166</v>
      </c>
    </row>
    <row r="152" spans="2:65" s="12" customFormat="1" ht="24">
      <c r="B152" s="145"/>
      <c r="D152" s="146" t="s">
        <v>142</v>
      </c>
      <c r="E152" s="147" t="s">
        <v>1</v>
      </c>
      <c r="F152" s="148" t="s">
        <v>167</v>
      </c>
      <c r="H152" s="149">
        <v>16.539000000000001</v>
      </c>
      <c r="I152" s="150"/>
      <c r="L152" s="145"/>
      <c r="M152" s="151"/>
      <c r="T152" s="152"/>
      <c r="AT152" s="147" t="s">
        <v>142</v>
      </c>
      <c r="AU152" s="147" t="s">
        <v>88</v>
      </c>
      <c r="AV152" s="12" t="s">
        <v>88</v>
      </c>
      <c r="AW152" s="12" t="s">
        <v>34</v>
      </c>
      <c r="AX152" s="12" t="s">
        <v>86</v>
      </c>
      <c r="AY152" s="147" t="s">
        <v>135</v>
      </c>
    </row>
    <row r="153" spans="2:65" s="1" customFormat="1" ht="24.25" customHeight="1">
      <c r="B153" s="30"/>
      <c r="C153" s="131" t="s">
        <v>168</v>
      </c>
      <c r="D153" s="131" t="s">
        <v>137</v>
      </c>
      <c r="E153" s="132" t="s">
        <v>169</v>
      </c>
      <c r="F153" s="133" t="s">
        <v>170</v>
      </c>
      <c r="G153" s="134" t="s">
        <v>140</v>
      </c>
      <c r="H153" s="135">
        <v>105.01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141</v>
      </c>
      <c r="AT153" s="143" t="s">
        <v>137</v>
      </c>
      <c r="AU153" s="143" t="s">
        <v>88</v>
      </c>
      <c r="AY153" s="15" t="s">
        <v>135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86</v>
      </c>
      <c r="BK153" s="144">
        <f>ROUND(I153*H153,2)</f>
        <v>0</v>
      </c>
      <c r="BL153" s="15" t="s">
        <v>141</v>
      </c>
      <c r="BM153" s="143" t="s">
        <v>171</v>
      </c>
    </row>
    <row r="154" spans="2:65" s="12" customFormat="1" ht="24">
      <c r="B154" s="145"/>
      <c r="D154" s="146" t="s">
        <v>142</v>
      </c>
      <c r="E154" s="147" t="s">
        <v>1</v>
      </c>
      <c r="F154" s="148" t="s">
        <v>172</v>
      </c>
      <c r="H154" s="149">
        <v>105.01</v>
      </c>
      <c r="I154" s="150"/>
      <c r="L154" s="145"/>
      <c r="M154" s="151"/>
      <c r="T154" s="152"/>
      <c r="AT154" s="147" t="s">
        <v>142</v>
      </c>
      <c r="AU154" s="147" t="s">
        <v>88</v>
      </c>
      <c r="AV154" s="12" t="s">
        <v>88</v>
      </c>
      <c r="AW154" s="12" t="s">
        <v>34</v>
      </c>
      <c r="AX154" s="12" t="s">
        <v>86</v>
      </c>
      <c r="AY154" s="147" t="s">
        <v>135</v>
      </c>
    </row>
    <row r="155" spans="2:65" s="1" customFormat="1" ht="24.25" customHeight="1">
      <c r="B155" s="30"/>
      <c r="C155" s="131" t="s">
        <v>157</v>
      </c>
      <c r="D155" s="131" t="s">
        <v>137</v>
      </c>
      <c r="E155" s="132" t="s">
        <v>173</v>
      </c>
      <c r="F155" s="133" t="s">
        <v>174</v>
      </c>
      <c r="G155" s="134" t="s">
        <v>140</v>
      </c>
      <c r="H155" s="135">
        <v>105.01</v>
      </c>
      <c r="I155" s="136"/>
      <c r="J155" s="137">
        <f>ROUND(I155*H155,2)</f>
        <v>0</v>
      </c>
      <c r="K155" s="138"/>
      <c r="L155" s="30"/>
      <c r="M155" s="139" t="s">
        <v>1</v>
      </c>
      <c r="N155" s="140" t="s">
        <v>43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141</v>
      </c>
      <c r="AT155" s="143" t="s">
        <v>137</v>
      </c>
      <c r="AU155" s="143" t="s">
        <v>88</v>
      </c>
      <c r="AY155" s="15" t="s">
        <v>135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86</v>
      </c>
      <c r="BK155" s="144">
        <f>ROUND(I155*H155,2)</f>
        <v>0</v>
      </c>
      <c r="BL155" s="15" t="s">
        <v>141</v>
      </c>
      <c r="BM155" s="143" t="s">
        <v>175</v>
      </c>
    </row>
    <row r="156" spans="2:65" s="12" customFormat="1" ht="24">
      <c r="B156" s="145"/>
      <c r="D156" s="146" t="s">
        <v>142</v>
      </c>
      <c r="E156" s="147" t="s">
        <v>1</v>
      </c>
      <c r="F156" s="148" t="s">
        <v>172</v>
      </c>
      <c r="H156" s="149">
        <v>105.01</v>
      </c>
      <c r="I156" s="150"/>
      <c r="L156" s="145"/>
      <c r="M156" s="151"/>
      <c r="T156" s="152"/>
      <c r="AT156" s="147" t="s">
        <v>142</v>
      </c>
      <c r="AU156" s="147" t="s">
        <v>88</v>
      </c>
      <c r="AV156" s="12" t="s">
        <v>88</v>
      </c>
      <c r="AW156" s="12" t="s">
        <v>34</v>
      </c>
      <c r="AX156" s="12" t="s">
        <v>86</v>
      </c>
      <c r="AY156" s="147" t="s">
        <v>135</v>
      </c>
    </row>
    <row r="157" spans="2:65" s="1" customFormat="1" ht="24.25" customHeight="1">
      <c r="B157" s="30"/>
      <c r="C157" s="131" t="s">
        <v>176</v>
      </c>
      <c r="D157" s="131" t="s">
        <v>137</v>
      </c>
      <c r="E157" s="132" t="s">
        <v>177</v>
      </c>
      <c r="F157" s="133" t="s">
        <v>178</v>
      </c>
      <c r="G157" s="134" t="s">
        <v>179</v>
      </c>
      <c r="H157" s="135">
        <v>0.20100000000000001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43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141</v>
      </c>
      <c r="AT157" s="143" t="s">
        <v>137</v>
      </c>
      <c r="AU157" s="143" t="s">
        <v>88</v>
      </c>
      <c r="AY157" s="15" t="s">
        <v>135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86</v>
      </c>
      <c r="BK157" s="144">
        <f>ROUND(I157*H157,2)</f>
        <v>0</v>
      </c>
      <c r="BL157" s="15" t="s">
        <v>141</v>
      </c>
      <c r="BM157" s="143" t="s">
        <v>180</v>
      </c>
    </row>
    <row r="158" spans="2:65" s="12" customFormat="1" ht="24">
      <c r="B158" s="145"/>
      <c r="D158" s="146" t="s">
        <v>142</v>
      </c>
      <c r="E158" s="147" t="s">
        <v>1</v>
      </c>
      <c r="F158" s="148" t="s">
        <v>181</v>
      </c>
      <c r="H158" s="149">
        <v>0.20100000000000001</v>
      </c>
      <c r="I158" s="150"/>
      <c r="L158" s="145"/>
      <c r="M158" s="151"/>
      <c r="T158" s="152"/>
      <c r="AT158" s="147" t="s">
        <v>142</v>
      </c>
      <c r="AU158" s="147" t="s">
        <v>88</v>
      </c>
      <c r="AV158" s="12" t="s">
        <v>88</v>
      </c>
      <c r="AW158" s="12" t="s">
        <v>34</v>
      </c>
      <c r="AX158" s="12" t="s">
        <v>86</v>
      </c>
      <c r="AY158" s="147" t="s">
        <v>135</v>
      </c>
    </row>
    <row r="159" spans="2:65" s="1" customFormat="1" ht="49" customHeight="1">
      <c r="B159" s="30"/>
      <c r="C159" s="131" t="s">
        <v>162</v>
      </c>
      <c r="D159" s="131" t="s">
        <v>137</v>
      </c>
      <c r="E159" s="132" t="s">
        <v>182</v>
      </c>
      <c r="F159" s="133" t="s">
        <v>183</v>
      </c>
      <c r="G159" s="134" t="s">
        <v>184</v>
      </c>
      <c r="H159" s="135">
        <v>14.75</v>
      </c>
      <c r="I159" s="136"/>
      <c r="J159" s="137">
        <f>ROUND(I159*H159,2)</f>
        <v>0</v>
      </c>
      <c r="K159" s="138"/>
      <c r="L159" s="30"/>
      <c r="M159" s="139" t="s">
        <v>1</v>
      </c>
      <c r="N159" s="140" t="s">
        <v>43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141</v>
      </c>
      <c r="AT159" s="143" t="s">
        <v>137</v>
      </c>
      <c r="AU159" s="143" t="s">
        <v>88</v>
      </c>
      <c r="AY159" s="15" t="s">
        <v>135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86</v>
      </c>
      <c r="BK159" s="144">
        <f>ROUND(I159*H159,2)</f>
        <v>0</v>
      </c>
      <c r="BL159" s="15" t="s">
        <v>141</v>
      </c>
      <c r="BM159" s="143" t="s">
        <v>185</v>
      </c>
    </row>
    <row r="160" spans="2:65" s="12" customFormat="1" ht="12">
      <c r="B160" s="145"/>
      <c r="D160" s="146" t="s">
        <v>142</v>
      </c>
      <c r="E160" s="147" t="s">
        <v>1</v>
      </c>
      <c r="F160" s="148" t="s">
        <v>186</v>
      </c>
      <c r="H160" s="149">
        <v>14.75</v>
      </c>
      <c r="I160" s="150"/>
      <c r="L160" s="145"/>
      <c r="M160" s="151"/>
      <c r="T160" s="152"/>
      <c r="AT160" s="147" t="s">
        <v>142</v>
      </c>
      <c r="AU160" s="147" t="s">
        <v>88</v>
      </c>
      <c r="AV160" s="12" t="s">
        <v>88</v>
      </c>
      <c r="AW160" s="12" t="s">
        <v>34</v>
      </c>
      <c r="AX160" s="12" t="s">
        <v>78</v>
      </c>
      <c r="AY160" s="147" t="s">
        <v>135</v>
      </c>
    </row>
    <row r="161" spans="2:65" s="13" customFormat="1" ht="12">
      <c r="B161" s="153"/>
      <c r="D161" s="146" t="s">
        <v>142</v>
      </c>
      <c r="E161" s="154" t="s">
        <v>1</v>
      </c>
      <c r="F161" s="155" t="s">
        <v>144</v>
      </c>
      <c r="H161" s="156">
        <v>14.75</v>
      </c>
      <c r="I161" s="157"/>
      <c r="L161" s="153"/>
      <c r="M161" s="158"/>
      <c r="T161" s="159"/>
      <c r="AT161" s="154" t="s">
        <v>142</v>
      </c>
      <c r="AU161" s="154" t="s">
        <v>88</v>
      </c>
      <c r="AV161" s="13" t="s">
        <v>141</v>
      </c>
      <c r="AW161" s="13" t="s">
        <v>34</v>
      </c>
      <c r="AX161" s="13" t="s">
        <v>86</v>
      </c>
      <c r="AY161" s="154" t="s">
        <v>135</v>
      </c>
    </row>
    <row r="162" spans="2:65" s="11" customFormat="1" ht="22.75" customHeight="1">
      <c r="B162" s="119"/>
      <c r="D162" s="120" t="s">
        <v>77</v>
      </c>
      <c r="E162" s="129" t="s">
        <v>159</v>
      </c>
      <c r="F162" s="129" t="s">
        <v>187</v>
      </c>
      <c r="I162" s="122"/>
      <c r="J162" s="130">
        <f>BK162</f>
        <v>0</v>
      </c>
      <c r="L162" s="119"/>
      <c r="M162" s="124"/>
      <c r="P162" s="125">
        <f>SUM(P163:P177)</f>
        <v>0</v>
      </c>
      <c r="R162" s="125">
        <f>SUM(R163:R177)</f>
        <v>146.61334049999999</v>
      </c>
      <c r="T162" s="126">
        <f>SUM(T163:T177)</f>
        <v>0</v>
      </c>
      <c r="AR162" s="120" t="s">
        <v>86</v>
      </c>
      <c r="AT162" s="127" t="s">
        <v>77</v>
      </c>
      <c r="AU162" s="127" t="s">
        <v>86</v>
      </c>
      <c r="AY162" s="120" t="s">
        <v>135</v>
      </c>
      <c r="BK162" s="128">
        <f>SUM(BK163:BK177)</f>
        <v>0</v>
      </c>
    </row>
    <row r="163" spans="2:65" s="1" customFormat="1" ht="62.75" customHeight="1">
      <c r="B163" s="30"/>
      <c r="C163" s="131" t="s">
        <v>188</v>
      </c>
      <c r="D163" s="131" t="s">
        <v>137</v>
      </c>
      <c r="E163" s="132" t="s">
        <v>189</v>
      </c>
      <c r="F163" s="133" t="s">
        <v>190</v>
      </c>
      <c r="G163" s="134" t="s">
        <v>140</v>
      </c>
      <c r="H163" s="135">
        <v>458.47500000000002</v>
      </c>
      <c r="I163" s="136"/>
      <c r="J163" s="137">
        <f>ROUND(I163*H163,2)</f>
        <v>0</v>
      </c>
      <c r="K163" s="138"/>
      <c r="L163" s="30"/>
      <c r="M163" s="139" t="s">
        <v>1</v>
      </c>
      <c r="N163" s="140" t="s">
        <v>43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141</v>
      </c>
      <c r="AT163" s="143" t="s">
        <v>137</v>
      </c>
      <c r="AU163" s="143" t="s">
        <v>88</v>
      </c>
      <c r="AY163" s="15" t="s">
        <v>135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86</v>
      </c>
      <c r="BK163" s="144">
        <f>ROUND(I163*H163,2)</f>
        <v>0</v>
      </c>
      <c r="BL163" s="15" t="s">
        <v>141</v>
      </c>
      <c r="BM163" s="143" t="s">
        <v>191</v>
      </c>
    </row>
    <row r="164" spans="2:65" s="12" customFormat="1" ht="12">
      <c r="B164" s="145"/>
      <c r="D164" s="146" t="s">
        <v>142</v>
      </c>
      <c r="E164" s="147" t="s">
        <v>1</v>
      </c>
      <c r="F164" s="148" t="s">
        <v>192</v>
      </c>
      <c r="H164" s="149">
        <v>458.47500000000002</v>
      </c>
      <c r="I164" s="150"/>
      <c r="L164" s="145"/>
      <c r="M164" s="151"/>
      <c r="T164" s="152"/>
      <c r="AT164" s="147" t="s">
        <v>142</v>
      </c>
      <c r="AU164" s="147" t="s">
        <v>88</v>
      </c>
      <c r="AV164" s="12" t="s">
        <v>88</v>
      </c>
      <c r="AW164" s="12" t="s">
        <v>34</v>
      </c>
      <c r="AX164" s="12" t="s">
        <v>78</v>
      </c>
      <c r="AY164" s="147" t="s">
        <v>135</v>
      </c>
    </row>
    <row r="165" spans="2:65" s="13" customFormat="1" ht="12">
      <c r="B165" s="153"/>
      <c r="D165" s="146" t="s">
        <v>142</v>
      </c>
      <c r="E165" s="154" t="s">
        <v>1</v>
      </c>
      <c r="F165" s="155" t="s">
        <v>144</v>
      </c>
      <c r="H165" s="156">
        <v>458.47500000000002</v>
      </c>
      <c r="I165" s="157"/>
      <c r="L165" s="153"/>
      <c r="M165" s="158"/>
      <c r="T165" s="159"/>
      <c r="AT165" s="154" t="s">
        <v>142</v>
      </c>
      <c r="AU165" s="154" t="s">
        <v>88</v>
      </c>
      <c r="AV165" s="13" t="s">
        <v>141</v>
      </c>
      <c r="AW165" s="13" t="s">
        <v>34</v>
      </c>
      <c r="AX165" s="13" t="s">
        <v>86</v>
      </c>
      <c r="AY165" s="154" t="s">
        <v>135</v>
      </c>
    </row>
    <row r="166" spans="2:65" s="1" customFormat="1" ht="55.5" customHeight="1">
      <c r="B166" s="30"/>
      <c r="C166" s="160" t="s">
        <v>166</v>
      </c>
      <c r="D166" s="160" t="s">
        <v>193</v>
      </c>
      <c r="E166" s="161" t="s">
        <v>194</v>
      </c>
      <c r="F166" s="162" t="s">
        <v>195</v>
      </c>
      <c r="G166" s="163" t="s">
        <v>140</v>
      </c>
      <c r="H166" s="164">
        <v>458.47500000000002</v>
      </c>
      <c r="I166" s="165"/>
      <c r="J166" s="166">
        <f>ROUND(I166*H166,2)</f>
        <v>0</v>
      </c>
      <c r="K166" s="167"/>
      <c r="L166" s="168"/>
      <c r="M166" s="169" t="s">
        <v>1</v>
      </c>
      <c r="N166" s="170" t="s">
        <v>43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157</v>
      </c>
      <c r="AT166" s="143" t="s">
        <v>193</v>
      </c>
      <c r="AU166" s="143" t="s">
        <v>88</v>
      </c>
      <c r="AY166" s="15" t="s">
        <v>135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86</v>
      </c>
      <c r="BK166" s="144">
        <f>ROUND(I166*H166,2)</f>
        <v>0</v>
      </c>
      <c r="BL166" s="15" t="s">
        <v>141</v>
      </c>
      <c r="BM166" s="143" t="s">
        <v>196</v>
      </c>
    </row>
    <row r="167" spans="2:65" s="12" customFormat="1" ht="12">
      <c r="B167" s="145"/>
      <c r="D167" s="146" t="s">
        <v>142</v>
      </c>
      <c r="E167" s="147" t="s">
        <v>1</v>
      </c>
      <c r="F167" s="148" t="s">
        <v>192</v>
      </c>
      <c r="H167" s="149">
        <v>458.47500000000002</v>
      </c>
      <c r="I167" s="150"/>
      <c r="L167" s="145"/>
      <c r="M167" s="151"/>
      <c r="T167" s="152"/>
      <c r="AT167" s="147" t="s">
        <v>142</v>
      </c>
      <c r="AU167" s="147" t="s">
        <v>88</v>
      </c>
      <c r="AV167" s="12" t="s">
        <v>88</v>
      </c>
      <c r="AW167" s="12" t="s">
        <v>34</v>
      </c>
      <c r="AX167" s="12" t="s">
        <v>78</v>
      </c>
      <c r="AY167" s="147" t="s">
        <v>135</v>
      </c>
    </row>
    <row r="168" spans="2:65" s="13" customFormat="1" ht="12">
      <c r="B168" s="153"/>
      <c r="D168" s="146" t="s">
        <v>142</v>
      </c>
      <c r="E168" s="154" t="s">
        <v>1</v>
      </c>
      <c r="F168" s="155" t="s">
        <v>144</v>
      </c>
      <c r="H168" s="156">
        <v>458.47500000000002</v>
      </c>
      <c r="I168" s="157"/>
      <c r="L168" s="153"/>
      <c r="M168" s="158"/>
      <c r="T168" s="159"/>
      <c r="AT168" s="154" t="s">
        <v>142</v>
      </c>
      <c r="AU168" s="154" t="s">
        <v>88</v>
      </c>
      <c r="AV168" s="13" t="s">
        <v>141</v>
      </c>
      <c r="AW168" s="13" t="s">
        <v>34</v>
      </c>
      <c r="AX168" s="13" t="s">
        <v>86</v>
      </c>
      <c r="AY168" s="154" t="s">
        <v>135</v>
      </c>
    </row>
    <row r="169" spans="2:65" s="1" customFormat="1" ht="76.25" customHeight="1">
      <c r="B169" s="30"/>
      <c r="C169" s="131" t="s">
        <v>197</v>
      </c>
      <c r="D169" s="131" t="s">
        <v>137</v>
      </c>
      <c r="E169" s="132" t="s">
        <v>198</v>
      </c>
      <c r="F169" s="133" t="s">
        <v>199</v>
      </c>
      <c r="G169" s="134" t="s">
        <v>140</v>
      </c>
      <c r="H169" s="135">
        <v>19.135999999999999</v>
      </c>
      <c r="I169" s="136"/>
      <c r="J169" s="137">
        <f>ROUND(I169*H169,2)</f>
        <v>0</v>
      </c>
      <c r="K169" s="138"/>
      <c r="L169" s="30"/>
      <c r="M169" s="139" t="s">
        <v>1</v>
      </c>
      <c r="N169" s="140" t="s">
        <v>43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141</v>
      </c>
      <c r="AT169" s="143" t="s">
        <v>137</v>
      </c>
      <c r="AU169" s="143" t="s">
        <v>88</v>
      </c>
      <c r="AY169" s="15" t="s">
        <v>135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86</v>
      </c>
      <c r="BK169" s="144">
        <f>ROUND(I169*H169,2)</f>
        <v>0</v>
      </c>
      <c r="BL169" s="15" t="s">
        <v>141</v>
      </c>
      <c r="BM169" s="143" t="s">
        <v>200</v>
      </c>
    </row>
    <row r="170" spans="2:65" s="12" customFormat="1" ht="12">
      <c r="B170" s="145"/>
      <c r="D170" s="146" t="s">
        <v>142</v>
      </c>
      <c r="E170" s="147" t="s">
        <v>1</v>
      </c>
      <c r="F170" s="148" t="s">
        <v>201</v>
      </c>
      <c r="H170" s="149">
        <v>19.135999999999999</v>
      </c>
      <c r="I170" s="150"/>
      <c r="L170" s="145"/>
      <c r="M170" s="151"/>
      <c r="T170" s="152"/>
      <c r="AT170" s="147" t="s">
        <v>142</v>
      </c>
      <c r="AU170" s="147" t="s">
        <v>88</v>
      </c>
      <c r="AV170" s="12" t="s">
        <v>88</v>
      </c>
      <c r="AW170" s="12" t="s">
        <v>34</v>
      </c>
      <c r="AX170" s="12" t="s">
        <v>78</v>
      </c>
      <c r="AY170" s="147" t="s">
        <v>135</v>
      </c>
    </row>
    <row r="171" spans="2:65" s="13" customFormat="1" ht="12">
      <c r="B171" s="153"/>
      <c r="D171" s="146" t="s">
        <v>142</v>
      </c>
      <c r="E171" s="154" t="s">
        <v>1</v>
      </c>
      <c r="F171" s="155" t="s">
        <v>144</v>
      </c>
      <c r="H171" s="156">
        <v>19.135999999999999</v>
      </c>
      <c r="I171" s="157"/>
      <c r="L171" s="153"/>
      <c r="M171" s="158"/>
      <c r="T171" s="159"/>
      <c r="AT171" s="154" t="s">
        <v>142</v>
      </c>
      <c r="AU171" s="154" t="s">
        <v>88</v>
      </c>
      <c r="AV171" s="13" t="s">
        <v>141</v>
      </c>
      <c r="AW171" s="13" t="s">
        <v>34</v>
      </c>
      <c r="AX171" s="13" t="s">
        <v>86</v>
      </c>
      <c r="AY171" s="154" t="s">
        <v>135</v>
      </c>
    </row>
    <row r="172" spans="2:65" s="1" customFormat="1" ht="37.75" customHeight="1">
      <c r="B172" s="30"/>
      <c r="C172" s="160" t="s">
        <v>171</v>
      </c>
      <c r="D172" s="160" t="s">
        <v>193</v>
      </c>
      <c r="E172" s="161" t="s">
        <v>202</v>
      </c>
      <c r="F172" s="162" t="s">
        <v>203</v>
      </c>
      <c r="G172" s="163" t="s">
        <v>140</v>
      </c>
      <c r="H172" s="164">
        <v>568.51800000000003</v>
      </c>
      <c r="I172" s="165"/>
      <c r="J172" s="166">
        <f>ROUND(I172*H172,2)</f>
        <v>0</v>
      </c>
      <c r="K172" s="167"/>
      <c r="L172" s="168"/>
      <c r="M172" s="169" t="s">
        <v>1</v>
      </c>
      <c r="N172" s="170" t="s">
        <v>43</v>
      </c>
      <c r="P172" s="141">
        <f>O172*H172</f>
        <v>0</v>
      </c>
      <c r="Q172" s="141">
        <v>9.375E-2</v>
      </c>
      <c r="R172" s="141">
        <f>Q172*H172</f>
        <v>53.298562500000003</v>
      </c>
      <c r="S172" s="141">
        <v>0</v>
      </c>
      <c r="T172" s="142">
        <f>S172*H172</f>
        <v>0</v>
      </c>
      <c r="AR172" s="143" t="s">
        <v>157</v>
      </c>
      <c r="AT172" s="143" t="s">
        <v>193</v>
      </c>
      <c r="AU172" s="143" t="s">
        <v>88</v>
      </c>
      <c r="AY172" s="15" t="s">
        <v>135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86</v>
      </c>
      <c r="BK172" s="144">
        <f>ROUND(I172*H172,2)</f>
        <v>0</v>
      </c>
      <c r="BL172" s="15" t="s">
        <v>141</v>
      </c>
      <c r="BM172" s="143" t="s">
        <v>204</v>
      </c>
    </row>
    <row r="173" spans="2:65" s="1" customFormat="1" ht="44.25" customHeight="1">
      <c r="B173" s="30"/>
      <c r="C173" s="131" t="s">
        <v>8</v>
      </c>
      <c r="D173" s="131" t="s">
        <v>137</v>
      </c>
      <c r="E173" s="132" t="s">
        <v>205</v>
      </c>
      <c r="F173" s="133" t="s">
        <v>206</v>
      </c>
      <c r="G173" s="134" t="s">
        <v>140</v>
      </c>
      <c r="H173" s="135">
        <v>568.51800000000003</v>
      </c>
      <c r="I173" s="136"/>
      <c r="J173" s="137">
        <f>ROUND(I173*H173,2)</f>
        <v>0</v>
      </c>
      <c r="K173" s="138"/>
      <c r="L173" s="30"/>
      <c r="M173" s="139" t="s">
        <v>1</v>
      </c>
      <c r="N173" s="140" t="s">
        <v>43</v>
      </c>
      <c r="P173" s="141">
        <f>O173*H173</f>
        <v>0</v>
      </c>
      <c r="Q173" s="141">
        <v>0.10100000000000001</v>
      </c>
      <c r="R173" s="141">
        <f>Q173*H173</f>
        <v>57.420318000000009</v>
      </c>
      <c r="S173" s="141">
        <v>0</v>
      </c>
      <c r="T173" s="142">
        <f>S173*H173</f>
        <v>0</v>
      </c>
      <c r="AR173" s="143" t="s">
        <v>141</v>
      </c>
      <c r="AT173" s="143" t="s">
        <v>137</v>
      </c>
      <c r="AU173" s="143" t="s">
        <v>88</v>
      </c>
      <c r="AY173" s="15" t="s">
        <v>135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86</v>
      </c>
      <c r="BK173" s="144">
        <f>ROUND(I173*H173,2)</f>
        <v>0</v>
      </c>
      <c r="BL173" s="15" t="s">
        <v>141</v>
      </c>
      <c r="BM173" s="143" t="s">
        <v>207</v>
      </c>
    </row>
    <row r="174" spans="2:65" s="1" customFormat="1" ht="33" customHeight="1">
      <c r="B174" s="30"/>
      <c r="C174" s="131" t="s">
        <v>175</v>
      </c>
      <c r="D174" s="131" t="s">
        <v>137</v>
      </c>
      <c r="E174" s="132" t="s">
        <v>208</v>
      </c>
      <c r="F174" s="133" t="s">
        <v>209</v>
      </c>
      <c r="G174" s="134" t="s">
        <v>140</v>
      </c>
      <c r="H174" s="135">
        <v>568.51800000000003</v>
      </c>
      <c r="I174" s="136"/>
      <c r="J174" s="137">
        <f>ROUND(I174*H174,2)</f>
        <v>0</v>
      </c>
      <c r="K174" s="138"/>
      <c r="L174" s="30"/>
      <c r="M174" s="139" t="s">
        <v>1</v>
      </c>
      <c r="N174" s="140" t="s">
        <v>43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141</v>
      </c>
      <c r="AT174" s="143" t="s">
        <v>137</v>
      </c>
      <c r="AU174" s="143" t="s">
        <v>88</v>
      </c>
      <c r="AY174" s="15" t="s">
        <v>135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86</v>
      </c>
      <c r="BK174" s="144">
        <f>ROUND(I174*H174,2)</f>
        <v>0</v>
      </c>
      <c r="BL174" s="15" t="s">
        <v>141</v>
      </c>
      <c r="BM174" s="143" t="s">
        <v>210</v>
      </c>
    </row>
    <row r="175" spans="2:65" s="12" customFormat="1" ht="12">
      <c r="B175" s="145"/>
      <c r="D175" s="146" t="s">
        <v>142</v>
      </c>
      <c r="E175" s="147" t="s">
        <v>1</v>
      </c>
      <c r="F175" s="148" t="s">
        <v>211</v>
      </c>
      <c r="H175" s="149">
        <v>568.51800000000003</v>
      </c>
      <c r="I175" s="150"/>
      <c r="L175" s="145"/>
      <c r="M175" s="151"/>
      <c r="T175" s="152"/>
      <c r="AT175" s="147" t="s">
        <v>142</v>
      </c>
      <c r="AU175" s="147" t="s">
        <v>88</v>
      </c>
      <c r="AV175" s="12" t="s">
        <v>88</v>
      </c>
      <c r="AW175" s="12" t="s">
        <v>34</v>
      </c>
      <c r="AX175" s="12" t="s">
        <v>86</v>
      </c>
      <c r="AY175" s="147" t="s">
        <v>135</v>
      </c>
    </row>
    <row r="176" spans="2:65" s="1" customFormat="1" ht="37.75" customHeight="1">
      <c r="B176" s="30"/>
      <c r="C176" s="131" t="s">
        <v>212</v>
      </c>
      <c r="D176" s="131" t="s">
        <v>137</v>
      </c>
      <c r="E176" s="132" t="s">
        <v>213</v>
      </c>
      <c r="F176" s="133" t="s">
        <v>214</v>
      </c>
      <c r="G176" s="134" t="s">
        <v>156</v>
      </c>
      <c r="H176" s="135">
        <v>85.462999999999994</v>
      </c>
      <c r="I176" s="136"/>
      <c r="J176" s="137">
        <f>ROUND(I176*H176,2)</f>
        <v>0</v>
      </c>
      <c r="K176" s="138"/>
      <c r="L176" s="30"/>
      <c r="M176" s="139" t="s">
        <v>1</v>
      </c>
      <c r="N176" s="140" t="s">
        <v>43</v>
      </c>
      <c r="P176" s="141">
        <f>O176*H176</f>
        <v>0</v>
      </c>
      <c r="Q176" s="141">
        <v>0.42</v>
      </c>
      <c r="R176" s="141">
        <f>Q176*H176</f>
        <v>35.894459999999995</v>
      </c>
      <c r="S176" s="141">
        <v>0</v>
      </c>
      <c r="T176" s="142">
        <f>S176*H176</f>
        <v>0</v>
      </c>
      <c r="AR176" s="143" t="s">
        <v>141</v>
      </c>
      <c r="AT176" s="143" t="s">
        <v>137</v>
      </c>
      <c r="AU176" s="143" t="s">
        <v>88</v>
      </c>
      <c r="AY176" s="15" t="s">
        <v>135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86</v>
      </c>
      <c r="BK176" s="144">
        <f>ROUND(I176*H176,2)</f>
        <v>0</v>
      </c>
      <c r="BL176" s="15" t="s">
        <v>141</v>
      </c>
      <c r="BM176" s="143" t="s">
        <v>215</v>
      </c>
    </row>
    <row r="177" spans="2:65" s="12" customFormat="1" ht="12">
      <c r="B177" s="145"/>
      <c r="D177" s="146" t="s">
        <v>142</v>
      </c>
      <c r="E177" s="147" t="s">
        <v>1</v>
      </c>
      <c r="F177" s="148" t="s">
        <v>216</v>
      </c>
      <c r="H177" s="149">
        <v>85.462999999999994</v>
      </c>
      <c r="I177" s="150"/>
      <c r="L177" s="145"/>
      <c r="M177" s="151"/>
      <c r="T177" s="152"/>
      <c r="AT177" s="147" t="s">
        <v>142</v>
      </c>
      <c r="AU177" s="147" t="s">
        <v>88</v>
      </c>
      <c r="AV177" s="12" t="s">
        <v>88</v>
      </c>
      <c r="AW177" s="12" t="s">
        <v>34</v>
      </c>
      <c r="AX177" s="12" t="s">
        <v>86</v>
      </c>
      <c r="AY177" s="147" t="s">
        <v>135</v>
      </c>
    </row>
    <row r="178" spans="2:65" s="11" customFormat="1" ht="22.75" customHeight="1">
      <c r="B178" s="119"/>
      <c r="D178" s="120" t="s">
        <v>77</v>
      </c>
      <c r="E178" s="129" t="s">
        <v>151</v>
      </c>
      <c r="F178" s="129" t="s">
        <v>217</v>
      </c>
      <c r="I178" s="122"/>
      <c r="J178" s="130">
        <f>BK178</f>
        <v>0</v>
      </c>
      <c r="L178" s="119"/>
      <c r="M178" s="124"/>
      <c r="P178" s="125">
        <f>SUM(P179:P181)</f>
        <v>0</v>
      </c>
      <c r="R178" s="125">
        <f>SUM(R179:R181)</f>
        <v>0</v>
      </c>
      <c r="T178" s="126">
        <f>SUM(T179:T181)</f>
        <v>0</v>
      </c>
      <c r="AR178" s="120" t="s">
        <v>86</v>
      </c>
      <c r="AT178" s="127" t="s">
        <v>77</v>
      </c>
      <c r="AU178" s="127" t="s">
        <v>86</v>
      </c>
      <c r="AY178" s="120" t="s">
        <v>135</v>
      </c>
      <c r="BK178" s="128">
        <f>SUM(BK179:BK181)</f>
        <v>0</v>
      </c>
    </row>
    <row r="179" spans="2:65" s="1" customFormat="1" ht="37.75" customHeight="1">
      <c r="B179" s="30"/>
      <c r="C179" s="131" t="s">
        <v>180</v>
      </c>
      <c r="D179" s="131" t="s">
        <v>137</v>
      </c>
      <c r="E179" s="132" t="s">
        <v>218</v>
      </c>
      <c r="F179" s="133" t="s">
        <v>219</v>
      </c>
      <c r="G179" s="134" t="s">
        <v>140</v>
      </c>
      <c r="H179" s="135">
        <v>159</v>
      </c>
      <c r="I179" s="136"/>
      <c r="J179" s="137">
        <f>ROUND(I179*H179,2)</f>
        <v>0</v>
      </c>
      <c r="K179" s="138"/>
      <c r="L179" s="30"/>
      <c r="M179" s="139" t="s">
        <v>1</v>
      </c>
      <c r="N179" s="140" t="s">
        <v>43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141</v>
      </c>
      <c r="AT179" s="143" t="s">
        <v>137</v>
      </c>
      <c r="AU179" s="143" t="s">
        <v>88</v>
      </c>
      <c r="AY179" s="15" t="s">
        <v>135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86</v>
      </c>
      <c r="BK179" s="144">
        <f>ROUND(I179*H179,2)</f>
        <v>0</v>
      </c>
      <c r="BL179" s="15" t="s">
        <v>141</v>
      </c>
      <c r="BM179" s="143" t="s">
        <v>220</v>
      </c>
    </row>
    <row r="180" spans="2:65" s="12" customFormat="1" ht="12">
      <c r="B180" s="145"/>
      <c r="D180" s="146" t="s">
        <v>142</v>
      </c>
      <c r="E180" s="147" t="s">
        <v>1</v>
      </c>
      <c r="F180" s="148" t="s">
        <v>221</v>
      </c>
      <c r="H180" s="149">
        <v>159</v>
      </c>
      <c r="I180" s="150"/>
      <c r="L180" s="145"/>
      <c r="M180" s="151"/>
      <c r="T180" s="152"/>
      <c r="AT180" s="147" t="s">
        <v>142</v>
      </c>
      <c r="AU180" s="147" t="s">
        <v>88</v>
      </c>
      <c r="AV180" s="12" t="s">
        <v>88</v>
      </c>
      <c r="AW180" s="12" t="s">
        <v>34</v>
      </c>
      <c r="AX180" s="12" t="s">
        <v>78</v>
      </c>
      <c r="AY180" s="147" t="s">
        <v>135</v>
      </c>
    </row>
    <row r="181" spans="2:65" s="13" customFormat="1" ht="12">
      <c r="B181" s="153"/>
      <c r="D181" s="146" t="s">
        <v>142</v>
      </c>
      <c r="E181" s="154" t="s">
        <v>1</v>
      </c>
      <c r="F181" s="155" t="s">
        <v>144</v>
      </c>
      <c r="H181" s="156">
        <v>159</v>
      </c>
      <c r="I181" s="157"/>
      <c r="L181" s="153"/>
      <c r="M181" s="158"/>
      <c r="T181" s="159"/>
      <c r="AT181" s="154" t="s">
        <v>142</v>
      </c>
      <c r="AU181" s="154" t="s">
        <v>88</v>
      </c>
      <c r="AV181" s="13" t="s">
        <v>141</v>
      </c>
      <c r="AW181" s="13" t="s">
        <v>34</v>
      </c>
      <c r="AX181" s="13" t="s">
        <v>86</v>
      </c>
      <c r="AY181" s="154" t="s">
        <v>135</v>
      </c>
    </row>
    <row r="182" spans="2:65" s="11" customFormat="1" ht="22.75" customHeight="1">
      <c r="B182" s="119"/>
      <c r="D182" s="120" t="s">
        <v>77</v>
      </c>
      <c r="E182" s="129" t="s">
        <v>176</v>
      </c>
      <c r="F182" s="129" t="s">
        <v>222</v>
      </c>
      <c r="I182" s="122"/>
      <c r="J182" s="130">
        <f>BK182</f>
        <v>0</v>
      </c>
      <c r="L182" s="119"/>
      <c r="M182" s="124"/>
      <c r="P182" s="125">
        <f>SUM(P183:P202)</f>
        <v>0</v>
      </c>
      <c r="R182" s="125">
        <f>SUM(R183:R202)</f>
        <v>0.32454000000000005</v>
      </c>
      <c r="T182" s="126">
        <f>SUM(T183:T202)</f>
        <v>0</v>
      </c>
      <c r="AR182" s="120" t="s">
        <v>86</v>
      </c>
      <c r="AT182" s="127" t="s">
        <v>77</v>
      </c>
      <c r="AU182" s="127" t="s">
        <v>86</v>
      </c>
      <c r="AY182" s="120" t="s">
        <v>135</v>
      </c>
      <c r="BK182" s="128">
        <f>SUM(BK183:BK202)</f>
        <v>0</v>
      </c>
    </row>
    <row r="183" spans="2:65" s="1" customFormat="1" ht="37.75" customHeight="1">
      <c r="B183" s="30"/>
      <c r="C183" s="131" t="s">
        <v>223</v>
      </c>
      <c r="D183" s="131" t="s">
        <v>137</v>
      </c>
      <c r="E183" s="132" t="s">
        <v>224</v>
      </c>
      <c r="F183" s="133" t="s">
        <v>225</v>
      </c>
      <c r="G183" s="134" t="s">
        <v>226</v>
      </c>
      <c r="H183" s="135">
        <v>360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43</v>
      </c>
      <c r="P183" s="141">
        <f>O183*H183</f>
        <v>0</v>
      </c>
      <c r="Q183" s="141">
        <v>3.8000000000000002E-4</v>
      </c>
      <c r="R183" s="141">
        <f>Q183*H183</f>
        <v>0.1368</v>
      </c>
      <c r="S183" s="141">
        <v>0</v>
      </c>
      <c r="T183" s="142">
        <f>S183*H183</f>
        <v>0</v>
      </c>
      <c r="AR183" s="143" t="s">
        <v>141</v>
      </c>
      <c r="AT183" s="143" t="s">
        <v>137</v>
      </c>
      <c r="AU183" s="143" t="s">
        <v>88</v>
      </c>
      <c r="AY183" s="15" t="s">
        <v>135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86</v>
      </c>
      <c r="BK183" s="144">
        <f>ROUND(I183*H183,2)</f>
        <v>0</v>
      </c>
      <c r="BL183" s="15" t="s">
        <v>141</v>
      </c>
      <c r="BM183" s="143" t="s">
        <v>227</v>
      </c>
    </row>
    <row r="184" spans="2:65" s="12" customFormat="1" ht="12">
      <c r="B184" s="145"/>
      <c r="D184" s="146" t="s">
        <v>142</v>
      </c>
      <c r="E184" s="147" t="s">
        <v>1</v>
      </c>
      <c r="F184" s="148" t="s">
        <v>228</v>
      </c>
      <c r="H184" s="149">
        <v>360</v>
      </c>
      <c r="I184" s="150"/>
      <c r="L184" s="145"/>
      <c r="M184" s="151"/>
      <c r="T184" s="152"/>
      <c r="AT184" s="147" t="s">
        <v>142</v>
      </c>
      <c r="AU184" s="147" t="s">
        <v>88</v>
      </c>
      <c r="AV184" s="12" t="s">
        <v>88</v>
      </c>
      <c r="AW184" s="12" t="s">
        <v>34</v>
      </c>
      <c r="AX184" s="12" t="s">
        <v>86</v>
      </c>
      <c r="AY184" s="147" t="s">
        <v>135</v>
      </c>
    </row>
    <row r="185" spans="2:65" s="1" customFormat="1" ht="21.75" customHeight="1">
      <c r="B185" s="30"/>
      <c r="C185" s="131" t="s">
        <v>185</v>
      </c>
      <c r="D185" s="131" t="s">
        <v>137</v>
      </c>
      <c r="E185" s="132" t="s">
        <v>229</v>
      </c>
      <c r="F185" s="133" t="s">
        <v>230</v>
      </c>
      <c r="G185" s="134" t="s">
        <v>226</v>
      </c>
      <c r="H185" s="135">
        <v>360</v>
      </c>
      <c r="I185" s="136"/>
      <c r="J185" s="137">
        <f>ROUND(I185*H185,2)</f>
        <v>0</v>
      </c>
      <c r="K185" s="138"/>
      <c r="L185" s="30"/>
      <c r="M185" s="139" t="s">
        <v>1</v>
      </c>
      <c r="N185" s="140" t="s">
        <v>43</v>
      </c>
      <c r="P185" s="141">
        <f>O185*H185</f>
        <v>0</v>
      </c>
      <c r="Q185" s="141">
        <v>4.8999999999999998E-4</v>
      </c>
      <c r="R185" s="141">
        <f>Q185*H185</f>
        <v>0.1764</v>
      </c>
      <c r="S185" s="141">
        <v>0</v>
      </c>
      <c r="T185" s="142">
        <f>S185*H185</f>
        <v>0</v>
      </c>
      <c r="AR185" s="143" t="s">
        <v>141</v>
      </c>
      <c r="AT185" s="143" t="s">
        <v>137</v>
      </c>
      <c r="AU185" s="143" t="s">
        <v>88</v>
      </c>
      <c r="AY185" s="15" t="s">
        <v>135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86</v>
      </c>
      <c r="BK185" s="144">
        <f>ROUND(I185*H185,2)</f>
        <v>0</v>
      </c>
      <c r="BL185" s="15" t="s">
        <v>141</v>
      </c>
      <c r="BM185" s="143" t="s">
        <v>231</v>
      </c>
    </row>
    <row r="186" spans="2:65" s="1" customFormat="1" ht="66.75" customHeight="1">
      <c r="B186" s="30"/>
      <c r="C186" s="131" t="s">
        <v>7</v>
      </c>
      <c r="D186" s="131" t="s">
        <v>137</v>
      </c>
      <c r="E186" s="132" t="s">
        <v>232</v>
      </c>
      <c r="F186" s="133" t="s">
        <v>233</v>
      </c>
      <c r="G186" s="134" t="s">
        <v>226</v>
      </c>
      <c r="H186" s="135">
        <v>18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43</v>
      </c>
      <c r="P186" s="141">
        <f>O186*H186</f>
        <v>0</v>
      </c>
      <c r="Q186" s="141">
        <v>6.3000000000000003E-4</v>
      </c>
      <c r="R186" s="141">
        <f>Q186*H186</f>
        <v>1.1340000000000001E-2</v>
      </c>
      <c r="S186" s="141">
        <v>0</v>
      </c>
      <c r="T186" s="142">
        <f>S186*H186</f>
        <v>0</v>
      </c>
      <c r="AR186" s="143" t="s">
        <v>141</v>
      </c>
      <c r="AT186" s="143" t="s">
        <v>137</v>
      </c>
      <c r="AU186" s="143" t="s">
        <v>88</v>
      </c>
      <c r="AY186" s="15" t="s">
        <v>135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86</v>
      </c>
      <c r="BK186" s="144">
        <f>ROUND(I186*H186,2)</f>
        <v>0</v>
      </c>
      <c r="BL186" s="15" t="s">
        <v>141</v>
      </c>
      <c r="BM186" s="143" t="s">
        <v>234</v>
      </c>
    </row>
    <row r="187" spans="2:65" s="12" customFormat="1" ht="12">
      <c r="B187" s="145"/>
      <c r="D187" s="146" t="s">
        <v>142</v>
      </c>
      <c r="E187" s="147" t="s">
        <v>1</v>
      </c>
      <c r="F187" s="148" t="s">
        <v>235</v>
      </c>
      <c r="H187" s="149">
        <v>4</v>
      </c>
      <c r="I187" s="150"/>
      <c r="L187" s="145"/>
      <c r="M187" s="151"/>
      <c r="T187" s="152"/>
      <c r="AT187" s="147" t="s">
        <v>142</v>
      </c>
      <c r="AU187" s="147" t="s">
        <v>88</v>
      </c>
      <c r="AV187" s="12" t="s">
        <v>88</v>
      </c>
      <c r="AW187" s="12" t="s">
        <v>34</v>
      </c>
      <c r="AX187" s="12" t="s">
        <v>78</v>
      </c>
      <c r="AY187" s="147" t="s">
        <v>135</v>
      </c>
    </row>
    <row r="188" spans="2:65" s="12" customFormat="1" ht="12">
      <c r="B188" s="145"/>
      <c r="D188" s="146" t="s">
        <v>142</v>
      </c>
      <c r="E188" s="147" t="s">
        <v>1</v>
      </c>
      <c r="F188" s="148" t="s">
        <v>236</v>
      </c>
      <c r="H188" s="149">
        <v>14</v>
      </c>
      <c r="I188" s="150"/>
      <c r="L188" s="145"/>
      <c r="M188" s="151"/>
      <c r="T188" s="152"/>
      <c r="AT188" s="147" t="s">
        <v>142</v>
      </c>
      <c r="AU188" s="147" t="s">
        <v>88</v>
      </c>
      <c r="AV188" s="12" t="s">
        <v>88</v>
      </c>
      <c r="AW188" s="12" t="s">
        <v>34</v>
      </c>
      <c r="AX188" s="12" t="s">
        <v>78</v>
      </c>
      <c r="AY188" s="147" t="s">
        <v>135</v>
      </c>
    </row>
    <row r="189" spans="2:65" s="13" customFormat="1" ht="12">
      <c r="B189" s="153"/>
      <c r="D189" s="146" t="s">
        <v>142</v>
      </c>
      <c r="E189" s="154" t="s">
        <v>1</v>
      </c>
      <c r="F189" s="155" t="s">
        <v>144</v>
      </c>
      <c r="H189" s="156">
        <v>18</v>
      </c>
      <c r="I189" s="157"/>
      <c r="L189" s="153"/>
      <c r="M189" s="158"/>
      <c r="T189" s="159"/>
      <c r="AT189" s="154" t="s">
        <v>142</v>
      </c>
      <c r="AU189" s="154" t="s">
        <v>88</v>
      </c>
      <c r="AV189" s="13" t="s">
        <v>141</v>
      </c>
      <c r="AW189" s="13" t="s">
        <v>34</v>
      </c>
      <c r="AX189" s="13" t="s">
        <v>86</v>
      </c>
      <c r="AY189" s="154" t="s">
        <v>135</v>
      </c>
    </row>
    <row r="190" spans="2:65" s="1" customFormat="1" ht="24.25" customHeight="1">
      <c r="B190" s="30"/>
      <c r="C190" s="131" t="s">
        <v>237</v>
      </c>
      <c r="D190" s="131" t="s">
        <v>137</v>
      </c>
      <c r="E190" s="132" t="s">
        <v>238</v>
      </c>
      <c r="F190" s="133" t="s">
        <v>239</v>
      </c>
      <c r="G190" s="134" t="s">
        <v>184</v>
      </c>
      <c r="H190" s="135">
        <v>29.45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43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141</v>
      </c>
      <c r="AT190" s="143" t="s">
        <v>137</v>
      </c>
      <c r="AU190" s="143" t="s">
        <v>88</v>
      </c>
      <c r="AY190" s="15" t="s">
        <v>135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86</v>
      </c>
      <c r="BK190" s="144">
        <f>ROUND(I190*H190,2)</f>
        <v>0</v>
      </c>
      <c r="BL190" s="15" t="s">
        <v>141</v>
      </c>
      <c r="BM190" s="143" t="s">
        <v>240</v>
      </c>
    </row>
    <row r="191" spans="2:65" s="12" customFormat="1" ht="12">
      <c r="B191" s="145"/>
      <c r="D191" s="146" t="s">
        <v>142</v>
      </c>
      <c r="E191" s="147" t="s">
        <v>1</v>
      </c>
      <c r="F191" s="148" t="s">
        <v>241</v>
      </c>
      <c r="H191" s="149">
        <v>29.45</v>
      </c>
      <c r="I191" s="150"/>
      <c r="L191" s="145"/>
      <c r="M191" s="151"/>
      <c r="T191" s="152"/>
      <c r="AT191" s="147" t="s">
        <v>142</v>
      </c>
      <c r="AU191" s="147" t="s">
        <v>88</v>
      </c>
      <c r="AV191" s="12" t="s">
        <v>88</v>
      </c>
      <c r="AW191" s="12" t="s">
        <v>34</v>
      </c>
      <c r="AX191" s="12" t="s">
        <v>78</v>
      </c>
      <c r="AY191" s="147" t="s">
        <v>135</v>
      </c>
    </row>
    <row r="192" spans="2:65" s="13" customFormat="1" ht="12">
      <c r="B192" s="153"/>
      <c r="D192" s="146" t="s">
        <v>142</v>
      </c>
      <c r="E192" s="154" t="s">
        <v>1</v>
      </c>
      <c r="F192" s="155" t="s">
        <v>144</v>
      </c>
      <c r="H192" s="156">
        <v>29.45</v>
      </c>
      <c r="I192" s="157"/>
      <c r="L192" s="153"/>
      <c r="M192" s="158"/>
      <c r="T192" s="159"/>
      <c r="AT192" s="154" t="s">
        <v>142</v>
      </c>
      <c r="AU192" s="154" t="s">
        <v>88</v>
      </c>
      <c r="AV192" s="13" t="s">
        <v>141</v>
      </c>
      <c r="AW192" s="13" t="s">
        <v>34</v>
      </c>
      <c r="AX192" s="13" t="s">
        <v>86</v>
      </c>
      <c r="AY192" s="154" t="s">
        <v>135</v>
      </c>
    </row>
    <row r="193" spans="2:65" s="1" customFormat="1" ht="24.25" customHeight="1">
      <c r="B193" s="30"/>
      <c r="C193" s="131" t="s">
        <v>242</v>
      </c>
      <c r="D193" s="131" t="s">
        <v>137</v>
      </c>
      <c r="E193" s="132" t="s">
        <v>243</v>
      </c>
      <c r="F193" s="133" t="s">
        <v>244</v>
      </c>
      <c r="G193" s="134" t="s">
        <v>140</v>
      </c>
      <c r="H193" s="135">
        <v>568.51800000000003</v>
      </c>
      <c r="I193" s="136"/>
      <c r="J193" s="137">
        <f>ROUND(I193*H193,2)</f>
        <v>0</v>
      </c>
      <c r="K193" s="138"/>
      <c r="L193" s="30"/>
      <c r="M193" s="139" t="s">
        <v>1</v>
      </c>
      <c r="N193" s="140" t="s">
        <v>43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141</v>
      </c>
      <c r="AT193" s="143" t="s">
        <v>137</v>
      </c>
      <c r="AU193" s="143" t="s">
        <v>88</v>
      </c>
      <c r="AY193" s="15" t="s">
        <v>135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86</v>
      </c>
      <c r="BK193" s="144">
        <f>ROUND(I193*H193,2)</f>
        <v>0</v>
      </c>
      <c r="BL193" s="15" t="s">
        <v>141</v>
      </c>
      <c r="BM193" s="143" t="s">
        <v>245</v>
      </c>
    </row>
    <row r="194" spans="2:65" s="12" customFormat="1" ht="12">
      <c r="B194" s="145"/>
      <c r="D194" s="146" t="s">
        <v>142</v>
      </c>
      <c r="E194" s="147" t="s">
        <v>1</v>
      </c>
      <c r="F194" s="148" t="s">
        <v>246</v>
      </c>
      <c r="H194" s="149">
        <v>568.51800000000003</v>
      </c>
      <c r="I194" s="150"/>
      <c r="L194" s="145"/>
      <c r="M194" s="151"/>
      <c r="T194" s="152"/>
      <c r="AT194" s="147" t="s">
        <v>142</v>
      </c>
      <c r="AU194" s="147" t="s">
        <v>88</v>
      </c>
      <c r="AV194" s="12" t="s">
        <v>88</v>
      </c>
      <c r="AW194" s="12" t="s">
        <v>34</v>
      </c>
      <c r="AX194" s="12" t="s">
        <v>78</v>
      </c>
      <c r="AY194" s="147" t="s">
        <v>135</v>
      </c>
    </row>
    <row r="195" spans="2:65" s="13" customFormat="1" ht="12">
      <c r="B195" s="153"/>
      <c r="D195" s="146" t="s">
        <v>142</v>
      </c>
      <c r="E195" s="154" t="s">
        <v>1</v>
      </c>
      <c r="F195" s="155" t="s">
        <v>144</v>
      </c>
      <c r="H195" s="156">
        <v>568.51800000000003</v>
      </c>
      <c r="I195" s="157"/>
      <c r="L195" s="153"/>
      <c r="M195" s="158"/>
      <c r="T195" s="159"/>
      <c r="AT195" s="154" t="s">
        <v>142</v>
      </c>
      <c r="AU195" s="154" t="s">
        <v>88</v>
      </c>
      <c r="AV195" s="13" t="s">
        <v>141</v>
      </c>
      <c r="AW195" s="13" t="s">
        <v>34</v>
      </c>
      <c r="AX195" s="13" t="s">
        <v>86</v>
      </c>
      <c r="AY195" s="154" t="s">
        <v>135</v>
      </c>
    </row>
    <row r="196" spans="2:65" s="1" customFormat="1" ht="44.25" customHeight="1">
      <c r="B196" s="30"/>
      <c r="C196" s="131" t="s">
        <v>247</v>
      </c>
      <c r="D196" s="131" t="s">
        <v>137</v>
      </c>
      <c r="E196" s="132" t="s">
        <v>248</v>
      </c>
      <c r="F196" s="133" t="s">
        <v>249</v>
      </c>
      <c r="G196" s="134" t="s">
        <v>184</v>
      </c>
      <c r="H196" s="135">
        <v>0.25</v>
      </c>
      <c r="I196" s="136"/>
      <c r="J196" s="137">
        <f>ROUND(I196*H196,2)</f>
        <v>0</v>
      </c>
      <c r="K196" s="138"/>
      <c r="L196" s="30"/>
      <c r="M196" s="139" t="s">
        <v>1</v>
      </c>
      <c r="N196" s="140" t="s">
        <v>43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141</v>
      </c>
      <c r="AT196" s="143" t="s">
        <v>137</v>
      </c>
      <c r="AU196" s="143" t="s">
        <v>88</v>
      </c>
      <c r="AY196" s="15" t="s">
        <v>135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86</v>
      </c>
      <c r="BK196" s="144">
        <f>ROUND(I196*H196,2)</f>
        <v>0</v>
      </c>
      <c r="BL196" s="15" t="s">
        <v>141</v>
      </c>
      <c r="BM196" s="143" t="s">
        <v>250</v>
      </c>
    </row>
    <row r="197" spans="2:65" s="12" customFormat="1" ht="12">
      <c r="B197" s="145"/>
      <c r="D197" s="146" t="s">
        <v>142</v>
      </c>
      <c r="E197" s="147" t="s">
        <v>1</v>
      </c>
      <c r="F197" s="148" t="s">
        <v>251</v>
      </c>
      <c r="H197" s="149">
        <v>0.25</v>
      </c>
      <c r="I197" s="150"/>
      <c r="L197" s="145"/>
      <c r="M197" s="151"/>
      <c r="T197" s="152"/>
      <c r="AT197" s="147" t="s">
        <v>142</v>
      </c>
      <c r="AU197" s="147" t="s">
        <v>88</v>
      </c>
      <c r="AV197" s="12" t="s">
        <v>88</v>
      </c>
      <c r="AW197" s="12" t="s">
        <v>34</v>
      </c>
      <c r="AX197" s="12" t="s">
        <v>78</v>
      </c>
      <c r="AY197" s="147" t="s">
        <v>135</v>
      </c>
    </row>
    <row r="198" spans="2:65" s="13" customFormat="1" ht="12">
      <c r="B198" s="153"/>
      <c r="D198" s="146" t="s">
        <v>142</v>
      </c>
      <c r="E198" s="154" t="s">
        <v>1</v>
      </c>
      <c r="F198" s="155" t="s">
        <v>144</v>
      </c>
      <c r="H198" s="156">
        <v>0.25</v>
      </c>
      <c r="I198" s="157"/>
      <c r="L198" s="153"/>
      <c r="M198" s="158"/>
      <c r="T198" s="159"/>
      <c r="AT198" s="154" t="s">
        <v>142</v>
      </c>
      <c r="AU198" s="154" t="s">
        <v>88</v>
      </c>
      <c r="AV198" s="13" t="s">
        <v>141</v>
      </c>
      <c r="AW198" s="13" t="s">
        <v>34</v>
      </c>
      <c r="AX198" s="13" t="s">
        <v>86</v>
      </c>
      <c r="AY198" s="154" t="s">
        <v>135</v>
      </c>
    </row>
    <row r="199" spans="2:65" s="1" customFormat="1" ht="66.75" customHeight="1">
      <c r="B199" s="30"/>
      <c r="C199" s="131" t="s">
        <v>252</v>
      </c>
      <c r="D199" s="131" t="s">
        <v>137</v>
      </c>
      <c r="E199" s="132" t="s">
        <v>253</v>
      </c>
      <c r="F199" s="133" t="s">
        <v>254</v>
      </c>
      <c r="G199" s="134" t="s">
        <v>140</v>
      </c>
      <c r="H199" s="135">
        <v>569.10799999999995</v>
      </c>
      <c r="I199" s="136"/>
      <c r="J199" s="137">
        <f>ROUND(I199*H199,2)</f>
        <v>0</v>
      </c>
      <c r="K199" s="138"/>
      <c r="L199" s="30"/>
      <c r="M199" s="139" t="s">
        <v>1</v>
      </c>
      <c r="N199" s="140" t="s">
        <v>43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141</v>
      </c>
      <c r="AT199" s="143" t="s">
        <v>137</v>
      </c>
      <c r="AU199" s="143" t="s">
        <v>88</v>
      </c>
      <c r="AY199" s="15" t="s">
        <v>135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86</v>
      </c>
      <c r="BK199" s="144">
        <f>ROUND(I199*H199,2)</f>
        <v>0</v>
      </c>
      <c r="BL199" s="15" t="s">
        <v>141</v>
      </c>
      <c r="BM199" s="143" t="s">
        <v>255</v>
      </c>
    </row>
    <row r="200" spans="2:65" s="12" customFormat="1" ht="12">
      <c r="B200" s="145"/>
      <c r="D200" s="146" t="s">
        <v>142</v>
      </c>
      <c r="E200" s="147" t="s">
        <v>1</v>
      </c>
      <c r="F200" s="148" t="s">
        <v>152</v>
      </c>
      <c r="H200" s="149">
        <v>569.10799999999995</v>
      </c>
      <c r="I200" s="150"/>
      <c r="L200" s="145"/>
      <c r="M200" s="151"/>
      <c r="T200" s="152"/>
      <c r="AT200" s="147" t="s">
        <v>142</v>
      </c>
      <c r="AU200" s="147" t="s">
        <v>88</v>
      </c>
      <c r="AV200" s="12" t="s">
        <v>88</v>
      </c>
      <c r="AW200" s="12" t="s">
        <v>34</v>
      </c>
      <c r="AX200" s="12" t="s">
        <v>78</v>
      </c>
      <c r="AY200" s="147" t="s">
        <v>135</v>
      </c>
    </row>
    <row r="201" spans="2:65" s="13" customFormat="1" ht="12">
      <c r="B201" s="153"/>
      <c r="D201" s="146" t="s">
        <v>142</v>
      </c>
      <c r="E201" s="154" t="s">
        <v>1</v>
      </c>
      <c r="F201" s="155" t="s">
        <v>144</v>
      </c>
      <c r="H201" s="156">
        <v>569.10799999999995</v>
      </c>
      <c r="I201" s="157"/>
      <c r="L201" s="153"/>
      <c r="M201" s="158"/>
      <c r="T201" s="159"/>
      <c r="AT201" s="154" t="s">
        <v>142</v>
      </c>
      <c r="AU201" s="154" t="s">
        <v>88</v>
      </c>
      <c r="AV201" s="13" t="s">
        <v>141</v>
      </c>
      <c r="AW201" s="13" t="s">
        <v>34</v>
      </c>
      <c r="AX201" s="13" t="s">
        <v>86</v>
      </c>
      <c r="AY201" s="154" t="s">
        <v>135</v>
      </c>
    </row>
    <row r="202" spans="2:65" s="1" customFormat="1" ht="33" customHeight="1">
      <c r="B202" s="30"/>
      <c r="C202" s="131" t="s">
        <v>191</v>
      </c>
      <c r="D202" s="131" t="s">
        <v>137</v>
      </c>
      <c r="E202" s="132" t="s">
        <v>256</v>
      </c>
      <c r="F202" s="133" t="s">
        <v>257</v>
      </c>
      <c r="G202" s="134" t="s">
        <v>258</v>
      </c>
      <c r="H202" s="135">
        <v>1</v>
      </c>
      <c r="I202" s="136"/>
      <c r="J202" s="137">
        <f>ROUND(I202*H202,2)</f>
        <v>0</v>
      </c>
      <c r="K202" s="138"/>
      <c r="L202" s="30"/>
      <c r="M202" s="139" t="s">
        <v>1</v>
      </c>
      <c r="N202" s="140" t="s">
        <v>43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141</v>
      </c>
      <c r="AT202" s="143" t="s">
        <v>137</v>
      </c>
      <c r="AU202" s="143" t="s">
        <v>88</v>
      </c>
      <c r="AY202" s="15" t="s">
        <v>135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5" t="s">
        <v>86</v>
      </c>
      <c r="BK202" s="144">
        <f>ROUND(I202*H202,2)</f>
        <v>0</v>
      </c>
      <c r="BL202" s="15" t="s">
        <v>141</v>
      </c>
      <c r="BM202" s="143" t="s">
        <v>259</v>
      </c>
    </row>
    <row r="203" spans="2:65" s="11" customFormat="1" ht="22.75" customHeight="1">
      <c r="B203" s="119"/>
      <c r="D203" s="120" t="s">
        <v>77</v>
      </c>
      <c r="E203" s="129" t="s">
        <v>260</v>
      </c>
      <c r="F203" s="129" t="s">
        <v>261</v>
      </c>
      <c r="I203" s="122"/>
      <c r="J203" s="130">
        <f>BK203</f>
        <v>0</v>
      </c>
      <c r="L203" s="119"/>
      <c r="M203" s="124"/>
      <c r="P203" s="125">
        <f>SUM(P204:P211)</f>
        <v>0</v>
      </c>
      <c r="R203" s="125">
        <f>SUM(R204:R211)</f>
        <v>0</v>
      </c>
      <c r="T203" s="126">
        <f>SUM(T204:T211)</f>
        <v>0</v>
      </c>
      <c r="AR203" s="120" t="s">
        <v>86</v>
      </c>
      <c r="AT203" s="127" t="s">
        <v>77</v>
      </c>
      <c r="AU203" s="127" t="s">
        <v>86</v>
      </c>
      <c r="AY203" s="120" t="s">
        <v>135</v>
      </c>
      <c r="BK203" s="128">
        <f>SUM(BK204:BK211)</f>
        <v>0</v>
      </c>
    </row>
    <row r="204" spans="2:65" s="1" customFormat="1" ht="44.25" customHeight="1">
      <c r="B204" s="30"/>
      <c r="C204" s="131" t="s">
        <v>262</v>
      </c>
      <c r="D204" s="131" t="s">
        <v>137</v>
      </c>
      <c r="E204" s="132" t="s">
        <v>263</v>
      </c>
      <c r="F204" s="133" t="s">
        <v>264</v>
      </c>
      <c r="G204" s="134" t="s">
        <v>179</v>
      </c>
      <c r="H204" s="135">
        <v>1.3089999999999999</v>
      </c>
      <c r="I204" s="136"/>
      <c r="J204" s="137">
        <f t="shared" ref="J204:J211" si="0">ROUND(I204*H204,2)</f>
        <v>0</v>
      </c>
      <c r="K204" s="138"/>
      <c r="L204" s="30"/>
      <c r="M204" s="139" t="s">
        <v>1</v>
      </c>
      <c r="N204" s="140" t="s">
        <v>43</v>
      </c>
      <c r="P204" s="141">
        <f t="shared" ref="P204:P211" si="1">O204*H204</f>
        <v>0</v>
      </c>
      <c r="Q204" s="141">
        <v>0</v>
      </c>
      <c r="R204" s="141">
        <f t="shared" ref="R204:R211" si="2">Q204*H204</f>
        <v>0</v>
      </c>
      <c r="S204" s="141">
        <v>0</v>
      </c>
      <c r="T204" s="142">
        <f t="shared" ref="T204:T211" si="3">S204*H204</f>
        <v>0</v>
      </c>
      <c r="AR204" s="143" t="s">
        <v>141</v>
      </c>
      <c r="AT204" s="143" t="s">
        <v>137</v>
      </c>
      <c r="AU204" s="143" t="s">
        <v>88</v>
      </c>
      <c r="AY204" s="15" t="s">
        <v>135</v>
      </c>
      <c r="BE204" s="144">
        <f t="shared" ref="BE204:BE211" si="4">IF(N204="základní",J204,0)</f>
        <v>0</v>
      </c>
      <c r="BF204" s="144">
        <f t="shared" ref="BF204:BF211" si="5">IF(N204="snížená",J204,0)</f>
        <v>0</v>
      </c>
      <c r="BG204" s="144">
        <f t="shared" ref="BG204:BG211" si="6">IF(N204="zákl. přenesená",J204,0)</f>
        <v>0</v>
      </c>
      <c r="BH204" s="144">
        <f t="shared" ref="BH204:BH211" si="7">IF(N204="sníž. přenesená",J204,0)</f>
        <v>0</v>
      </c>
      <c r="BI204" s="144">
        <f t="shared" ref="BI204:BI211" si="8">IF(N204="nulová",J204,0)</f>
        <v>0</v>
      </c>
      <c r="BJ204" s="15" t="s">
        <v>86</v>
      </c>
      <c r="BK204" s="144">
        <f t="shared" ref="BK204:BK211" si="9">ROUND(I204*H204,2)</f>
        <v>0</v>
      </c>
      <c r="BL204" s="15" t="s">
        <v>141</v>
      </c>
      <c r="BM204" s="143" t="s">
        <v>265</v>
      </c>
    </row>
    <row r="205" spans="2:65" s="1" customFormat="1" ht="37.75" customHeight="1">
      <c r="B205" s="30"/>
      <c r="C205" s="131" t="s">
        <v>196</v>
      </c>
      <c r="D205" s="131" t="s">
        <v>137</v>
      </c>
      <c r="E205" s="132" t="s">
        <v>266</v>
      </c>
      <c r="F205" s="133" t="s">
        <v>267</v>
      </c>
      <c r="G205" s="134" t="s">
        <v>179</v>
      </c>
      <c r="H205" s="135">
        <v>183.98599999999999</v>
      </c>
      <c r="I205" s="136"/>
      <c r="J205" s="137">
        <f t="shared" si="0"/>
        <v>0</v>
      </c>
      <c r="K205" s="138"/>
      <c r="L205" s="30"/>
      <c r="M205" s="139" t="s">
        <v>1</v>
      </c>
      <c r="N205" s="140" t="s">
        <v>43</v>
      </c>
      <c r="P205" s="141">
        <f t="shared" si="1"/>
        <v>0</v>
      </c>
      <c r="Q205" s="141">
        <v>0</v>
      </c>
      <c r="R205" s="141">
        <f t="shared" si="2"/>
        <v>0</v>
      </c>
      <c r="S205" s="141">
        <v>0</v>
      </c>
      <c r="T205" s="142">
        <f t="shared" si="3"/>
        <v>0</v>
      </c>
      <c r="AR205" s="143" t="s">
        <v>141</v>
      </c>
      <c r="AT205" s="143" t="s">
        <v>137</v>
      </c>
      <c r="AU205" s="143" t="s">
        <v>88</v>
      </c>
      <c r="AY205" s="15" t="s">
        <v>135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5" t="s">
        <v>86</v>
      </c>
      <c r="BK205" s="144">
        <f t="shared" si="9"/>
        <v>0</v>
      </c>
      <c r="BL205" s="15" t="s">
        <v>141</v>
      </c>
      <c r="BM205" s="143" t="s">
        <v>268</v>
      </c>
    </row>
    <row r="206" spans="2:65" s="1" customFormat="1" ht="37.75" customHeight="1">
      <c r="B206" s="30"/>
      <c r="C206" s="131" t="s">
        <v>269</v>
      </c>
      <c r="D206" s="131" t="s">
        <v>137</v>
      </c>
      <c r="E206" s="132" t="s">
        <v>270</v>
      </c>
      <c r="F206" s="133" t="s">
        <v>271</v>
      </c>
      <c r="G206" s="134" t="s">
        <v>179</v>
      </c>
      <c r="H206" s="135">
        <v>183.98599999999999</v>
      </c>
      <c r="I206" s="136"/>
      <c r="J206" s="137">
        <f t="shared" si="0"/>
        <v>0</v>
      </c>
      <c r="K206" s="138"/>
      <c r="L206" s="30"/>
      <c r="M206" s="139" t="s">
        <v>1</v>
      </c>
      <c r="N206" s="140" t="s">
        <v>43</v>
      </c>
      <c r="P206" s="141">
        <f t="shared" si="1"/>
        <v>0</v>
      </c>
      <c r="Q206" s="141">
        <v>0</v>
      </c>
      <c r="R206" s="141">
        <f t="shared" si="2"/>
        <v>0</v>
      </c>
      <c r="S206" s="141">
        <v>0</v>
      </c>
      <c r="T206" s="142">
        <f t="shared" si="3"/>
        <v>0</v>
      </c>
      <c r="AR206" s="143" t="s">
        <v>141</v>
      </c>
      <c r="AT206" s="143" t="s">
        <v>137</v>
      </c>
      <c r="AU206" s="143" t="s">
        <v>88</v>
      </c>
      <c r="AY206" s="15" t="s">
        <v>135</v>
      </c>
      <c r="BE206" s="144">
        <f t="shared" si="4"/>
        <v>0</v>
      </c>
      <c r="BF206" s="144">
        <f t="shared" si="5"/>
        <v>0</v>
      </c>
      <c r="BG206" s="144">
        <f t="shared" si="6"/>
        <v>0</v>
      </c>
      <c r="BH206" s="144">
        <f t="shared" si="7"/>
        <v>0</v>
      </c>
      <c r="BI206" s="144">
        <f t="shared" si="8"/>
        <v>0</v>
      </c>
      <c r="BJ206" s="15" t="s">
        <v>86</v>
      </c>
      <c r="BK206" s="144">
        <f t="shared" si="9"/>
        <v>0</v>
      </c>
      <c r="BL206" s="15" t="s">
        <v>141</v>
      </c>
      <c r="BM206" s="143" t="s">
        <v>272</v>
      </c>
    </row>
    <row r="207" spans="2:65" s="1" customFormat="1" ht="37.75" customHeight="1">
      <c r="B207" s="30"/>
      <c r="C207" s="131" t="s">
        <v>200</v>
      </c>
      <c r="D207" s="131" t="s">
        <v>137</v>
      </c>
      <c r="E207" s="132" t="s">
        <v>273</v>
      </c>
      <c r="F207" s="133" t="s">
        <v>274</v>
      </c>
      <c r="G207" s="134" t="s">
        <v>179</v>
      </c>
      <c r="H207" s="135">
        <v>183.98599999999999</v>
      </c>
      <c r="I207" s="136"/>
      <c r="J207" s="137">
        <f t="shared" si="0"/>
        <v>0</v>
      </c>
      <c r="K207" s="138"/>
      <c r="L207" s="30"/>
      <c r="M207" s="139" t="s">
        <v>1</v>
      </c>
      <c r="N207" s="140" t="s">
        <v>43</v>
      </c>
      <c r="P207" s="141">
        <f t="shared" si="1"/>
        <v>0</v>
      </c>
      <c r="Q207" s="141">
        <v>0</v>
      </c>
      <c r="R207" s="141">
        <f t="shared" si="2"/>
        <v>0</v>
      </c>
      <c r="S207" s="141">
        <v>0</v>
      </c>
      <c r="T207" s="142">
        <f t="shared" si="3"/>
        <v>0</v>
      </c>
      <c r="AR207" s="143" t="s">
        <v>141</v>
      </c>
      <c r="AT207" s="143" t="s">
        <v>137</v>
      </c>
      <c r="AU207" s="143" t="s">
        <v>88</v>
      </c>
      <c r="AY207" s="15" t="s">
        <v>135</v>
      </c>
      <c r="BE207" s="144">
        <f t="shared" si="4"/>
        <v>0</v>
      </c>
      <c r="BF207" s="144">
        <f t="shared" si="5"/>
        <v>0</v>
      </c>
      <c r="BG207" s="144">
        <f t="shared" si="6"/>
        <v>0</v>
      </c>
      <c r="BH207" s="144">
        <f t="shared" si="7"/>
        <v>0</v>
      </c>
      <c r="BI207" s="144">
        <f t="shared" si="8"/>
        <v>0</v>
      </c>
      <c r="BJ207" s="15" t="s">
        <v>86</v>
      </c>
      <c r="BK207" s="144">
        <f t="shared" si="9"/>
        <v>0</v>
      </c>
      <c r="BL207" s="15" t="s">
        <v>141</v>
      </c>
      <c r="BM207" s="143" t="s">
        <v>275</v>
      </c>
    </row>
    <row r="208" spans="2:65" s="1" customFormat="1" ht="37.75" customHeight="1">
      <c r="B208" s="30"/>
      <c r="C208" s="131" t="s">
        <v>276</v>
      </c>
      <c r="D208" s="131" t="s">
        <v>137</v>
      </c>
      <c r="E208" s="132" t="s">
        <v>277</v>
      </c>
      <c r="F208" s="133" t="s">
        <v>271</v>
      </c>
      <c r="G208" s="134" t="s">
        <v>179</v>
      </c>
      <c r="H208" s="135">
        <v>183.98599999999999</v>
      </c>
      <c r="I208" s="136"/>
      <c r="J208" s="137">
        <f t="shared" si="0"/>
        <v>0</v>
      </c>
      <c r="K208" s="138"/>
      <c r="L208" s="30"/>
      <c r="M208" s="139" t="s">
        <v>1</v>
      </c>
      <c r="N208" s="140" t="s">
        <v>43</v>
      </c>
      <c r="P208" s="141">
        <f t="shared" si="1"/>
        <v>0</v>
      </c>
      <c r="Q208" s="141">
        <v>0</v>
      </c>
      <c r="R208" s="141">
        <f t="shared" si="2"/>
        <v>0</v>
      </c>
      <c r="S208" s="141">
        <v>0</v>
      </c>
      <c r="T208" s="142">
        <f t="shared" si="3"/>
        <v>0</v>
      </c>
      <c r="AR208" s="143" t="s">
        <v>141</v>
      </c>
      <c r="AT208" s="143" t="s">
        <v>137</v>
      </c>
      <c r="AU208" s="143" t="s">
        <v>88</v>
      </c>
      <c r="AY208" s="15" t="s">
        <v>135</v>
      </c>
      <c r="BE208" s="144">
        <f t="shared" si="4"/>
        <v>0</v>
      </c>
      <c r="BF208" s="144">
        <f t="shared" si="5"/>
        <v>0</v>
      </c>
      <c r="BG208" s="144">
        <f t="shared" si="6"/>
        <v>0</v>
      </c>
      <c r="BH208" s="144">
        <f t="shared" si="7"/>
        <v>0</v>
      </c>
      <c r="BI208" s="144">
        <f t="shared" si="8"/>
        <v>0</v>
      </c>
      <c r="BJ208" s="15" t="s">
        <v>86</v>
      </c>
      <c r="BK208" s="144">
        <f t="shared" si="9"/>
        <v>0</v>
      </c>
      <c r="BL208" s="15" t="s">
        <v>141</v>
      </c>
      <c r="BM208" s="143" t="s">
        <v>278</v>
      </c>
    </row>
    <row r="209" spans="2:65" s="1" customFormat="1" ht="24.25" customHeight="1">
      <c r="B209" s="30"/>
      <c r="C209" s="131" t="s">
        <v>279</v>
      </c>
      <c r="D209" s="131" t="s">
        <v>137</v>
      </c>
      <c r="E209" s="132" t="s">
        <v>280</v>
      </c>
      <c r="F209" s="133" t="s">
        <v>281</v>
      </c>
      <c r="G209" s="134" t="s">
        <v>179</v>
      </c>
      <c r="H209" s="135">
        <v>183.98599999999999</v>
      </c>
      <c r="I209" s="136"/>
      <c r="J209" s="137">
        <f t="shared" si="0"/>
        <v>0</v>
      </c>
      <c r="K209" s="138"/>
      <c r="L209" s="30"/>
      <c r="M209" s="139" t="s">
        <v>1</v>
      </c>
      <c r="N209" s="140" t="s">
        <v>43</v>
      </c>
      <c r="P209" s="141">
        <f t="shared" si="1"/>
        <v>0</v>
      </c>
      <c r="Q209" s="141">
        <v>0</v>
      </c>
      <c r="R209" s="141">
        <f t="shared" si="2"/>
        <v>0</v>
      </c>
      <c r="S209" s="141">
        <v>0</v>
      </c>
      <c r="T209" s="142">
        <f t="shared" si="3"/>
        <v>0</v>
      </c>
      <c r="AR209" s="143" t="s">
        <v>141</v>
      </c>
      <c r="AT209" s="143" t="s">
        <v>137</v>
      </c>
      <c r="AU209" s="143" t="s">
        <v>88</v>
      </c>
      <c r="AY209" s="15" t="s">
        <v>135</v>
      </c>
      <c r="BE209" s="144">
        <f t="shared" si="4"/>
        <v>0</v>
      </c>
      <c r="BF209" s="144">
        <f t="shared" si="5"/>
        <v>0</v>
      </c>
      <c r="BG209" s="144">
        <f t="shared" si="6"/>
        <v>0</v>
      </c>
      <c r="BH209" s="144">
        <f t="shared" si="7"/>
        <v>0</v>
      </c>
      <c r="BI209" s="144">
        <f t="shared" si="8"/>
        <v>0</v>
      </c>
      <c r="BJ209" s="15" t="s">
        <v>86</v>
      </c>
      <c r="BK209" s="144">
        <f t="shared" si="9"/>
        <v>0</v>
      </c>
      <c r="BL209" s="15" t="s">
        <v>141</v>
      </c>
      <c r="BM209" s="143" t="s">
        <v>282</v>
      </c>
    </row>
    <row r="210" spans="2:65" s="1" customFormat="1" ht="44.25" customHeight="1">
      <c r="B210" s="30"/>
      <c r="C210" s="131" t="s">
        <v>283</v>
      </c>
      <c r="D210" s="131" t="s">
        <v>137</v>
      </c>
      <c r="E210" s="132" t="s">
        <v>284</v>
      </c>
      <c r="F210" s="133" t="s">
        <v>285</v>
      </c>
      <c r="G210" s="134" t="s">
        <v>179</v>
      </c>
      <c r="H210" s="135">
        <v>1.3089999999999999</v>
      </c>
      <c r="I210" s="136"/>
      <c r="J210" s="137">
        <f t="shared" si="0"/>
        <v>0</v>
      </c>
      <c r="K210" s="138"/>
      <c r="L210" s="30"/>
      <c r="M210" s="139" t="s">
        <v>1</v>
      </c>
      <c r="N210" s="140" t="s">
        <v>43</v>
      </c>
      <c r="P210" s="141">
        <f t="shared" si="1"/>
        <v>0</v>
      </c>
      <c r="Q210" s="141">
        <v>0</v>
      </c>
      <c r="R210" s="141">
        <f t="shared" si="2"/>
        <v>0</v>
      </c>
      <c r="S210" s="141">
        <v>0</v>
      </c>
      <c r="T210" s="142">
        <f t="shared" si="3"/>
        <v>0</v>
      </c>
      <c r="AR210" s="143" t="s">
        <v>141</v>
      </c>
      <c r="AT210" s="143" t="s">
        <v>137</v>
      </c>
      <c r="AU210" s="143" t="s">
        <v>88</v>
      </c>
      <c r="AY210" s="15" t="s">
        <v>135</v>
      </c>
      <c r="BE210" s="144">
        <f t="shared" si="4"/>
        <v>0</v>
      </c>
      <c r="BF210" s="144">
        <f t="shared" si="5"/>
        <v>0</v>
      </c>
      <c r="BG210" s="144">
        <f t="shared" si="6"/>
        <v>0</v>
      </c>
      <c r="BH210" s="144">
        <f t="shared" si="7"/>
        <v>0</v>
      </c>
      <c r="BI210" s="144">
        <f t="shared" si="8"/>
        <v>0</v>
      </c>
      <c r="BJ210" s="15" t="s">
        <v>86</v>
      </c>
      <c r="BK210" s="144">
        <f t="shared" si="9"/>
        <v>0</v>
      </c>
      <c r="BL210" s="15" t="s">
        <v>141</v>
      </c>
      <c r="BM210" s="143" t="s">
        <v>286</v>
      </c>
    </row>
    <row r="211" spans="2:65" s="1" customFormat="1" ht="44.25" customHeight="1">
      <c r="B211" s="30"/>
      <c r="C211" s="131" t="s">
        <v>287</v>
      </c>
      <c r="D211" s="131" t="s">
        <v>137</v>
      </c>
      <c r="E211" s="132" t="s">
        <v>288</v>
      </c>
      <c r="F211" s="133" t="s">
        <v>289</v>
      </c>
      <c r="G211" s="134" t="s">
        <v>179</v>
      </c>
      <c r="H211" s="135">
        <v>1.3089999999999999</v>
      </c>
      <c r="I211" s="136"/>
      <c r="J211" s="137">
        <f t="shared" si="0"/>
        <v>0</v>
      </c>
      <c r="K211" s="138"/>
      <c r="L211" s="30"/>
      <c r="M211" s="139" t="s">
        <v>1</v>
      </c>
      <c r="N211" s="140" t="s">
        <v>43</v>
      </c>
      <c r="P211" s="141">
        <f t="shared" si="1"/>
        <v>0</v>
      </c>
      <c r="Q211" s="141">
        <v>0</v>
      </c>
      <c r="R211" s="141">
        <f t="shared" si="2"/>
        <v>0</v>
      </c>
      <c r="S211" s="141">
        <v>0</v>
      </c>
      <c r="T211" s="142">
        <f t="shared" si="3"/>
        <v>0</v>
      </c>
      <c r="AR211" s="143" t="s">
        <v>141</v>
      </c>
      <c r="AT211" s="143" t="s">
        <v>137</v>
      </c>
      <c r="AU211" s="143" t="s">
        <v>88</v>
      </c>
      <c r="AY211" s="15" t="s">
        <v>135</v>
      </c>
      <c r="BE211" s="144">
        <f t="shared" si="4"/>
        <v>0</v>
      </c>
      <c r="BF211" s="144">
        <f t="shared" si="5"/>
        <v>0</v>
      </c>
      <c r="BG211" s="144">
        <f t="shared" si="6"/>
        <v>0</v>
      </c>
      <c r="BH211" s="144">
        <f t="shared" si="7"/>
        <v>0</v>
      </c>
      <c r="BI211" s="144">
        <f t="shared" si="8"/>
        <v>0</v>
      </c>
      <c r="BJ211" s="15" t="s">
        <v>86</v>
      </c>
      <c r="BK211" s="144">
        <f t="shared" si="9"/>
        <v>0</v>
      </c>
      <c r="BL211" s="15" t="s">
        <v>141</v>
      </c>
      <c r="BM211" s="143" t="s">
        <v>290</v>
      </c>
    </row>
    <row r="212" spans="2:65" s="11" customFormat="1" ht="22.75" customHeight="1">
      <c r="B212" s="119"/>
      <c r="D212" s="120" t="s">
        <v>77</v>
      </c>
      <c r="E212" s="129" t="s">
        <v>291</v>
      </c>
      <c r="F212" s="129" t="s">
        <v>292</v>
      </c>
      <c r="I212" s="122"/>
      <c r="J212" s="130">
        <f>BK212</f>
        <v>0</v>
      </c>
      <c r="L212" s="119"/>
      <c r="M212" s="124"/>
      <c r="P212" s="125">
        <f>P213</f>
        <v>0</v>
      </c>
      <c r="R212" s="125">
        <f>R213</f>
        <v>0</v>
      </c>
      <c r="T212" s="126">
        <f>T213</f>
        <v>0</v>
      </c>
      <c r="AR212" s="120" t="s">
        <v>86</v>
      </c>
      <c r="AT212" s="127" t="s">
        <v>77</v>
      </c>
      <c r="AU212" s="127" t="s">
        <v>86</v>
      </c>
      <c r="AY212" s="120" t="s">
        <v>135</v>
      </c>
      <c r="BK212" s="128">
        <f>BK213</f>
        <v>0</v>
      </c>
    </row>
    <row r="213" spans="2:65" s="1" customFormat="1" ht="24.25" customHeight="1">
      <c r="B213" s="30"/>
      <c r="C213" s="131" t="s">
        <v>293</v>
      </c>
      <c r="D213" s="131" t="s">
        <v>137</v>
      </c>
      <c r="E213" s="132" t="s">
        <v>294</v>
      </c>
      <c r="F213" s="133" t="s">
        <v>295</v>
      </c>
      <c r="G213" s="134" t="s">
        <v>179</v>
      </c>
      <c r="H213" s="135">
        <v>436.61500000000001</v>
      </c>
      <c r="I213" s="136"/>
      <c r="J213" s="137">
        <f>ROUND(I213*H213,2)</f>
        <v>0</v>
      </c>
      <c r="K213" s="138"/>
      <c r="L213" s="30"/>
      <c r="M213" s="139" t="s">
        <v>1</v>
      </c>
      <c r="N213" s="140" t="s">
        <v>43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141</v>
      </c>
      <c r="AT213" s="143" t="s">
        <v>137</v>
      </c>
      <c r="AU213" s="143" t="s">
        <v>88</v>
      </c>
      <c r="AY213" s="15" t="s">
        <v>135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86</v>
      </c>
      <c r="BK213" s="144">
        <f>ROUND(I213*H213,2)</f>
        <v>0</v>
      </c>
      <c r="BL213" s="15" t="s">
        <v>141</v>
      </c>
      <c r="BM213" s="143" t="s">
        <v>296</v>
      </c>
    </row>
    <row r="214" spans="2:65" s="11" customFormat="1" ht="26" customHeight="1">
      <c r="B214" s="119"/>
      <c r="D214" s="120" t="s">
        <v>77</v>
      </c>
      <c r="E214" s="121" t="s">
        <v>297</v>
      </c>
      <c r="F214" s="121" t="s">
        <v>298</v>
      </c>
      <c r="I214" s="122"/>
      <c r="J214" s="123">
        <f>BK214</f>
        <v>0</v>
      </c>
      <c r="L214" s="119"/>
      <c r="M214" s="124"/>
      <c r="P214" s="125">
        <f>P215</f>
        <v>0</v>
      </c>
      <c r="R214" s="125">
        <f>R215</f>
        <v>9.1999999999999998E-2</v>
      </c>
      <c r="T214" s="126">
        <f>T215</f>
        <v>0</v>
      </c>
      <c r="AR214" s="120" t="s">
        <v>86</v>
      </c>
      <c r="AT214" s="127" t="s">
        <v>77</v>
      </c>
      <c r="AU214" s="127" t="s">
        <v>78</v>
      </c>
      <c r="AY214" s="120" t="s">
        <v>135</v>
      </c>
      <c r="BK214" s="128">
        <f>BK215</f>
        <v>0</v>
      </c>
    </row>
    <row r="215" spans="2:65" s="1" customFormat="1" ht="66.75" customHeight="1">
      <c r="B215" s="30"/>
      <c r="C215" s="160" t="s">
        <v>220</v>
      </c>
      <c r="D215" s="160" t="s">
        <v>193</v>
      </c>
      <c r="E215" s="161" t="s">
        <v>299</v>
      </c>
      <c r="F215" s="162" t="s">
        <v>300</v>
      </c>
      <c r="G215" s="163" t="s">
        <v>226</v>
      </c>
      <c r="H215" s="164">
        <v>2</v>
      </c>
      <c r="I215" s="165"/>
      <c r="J215" s="166">
        <f>ROUND(I215*H215,2)</f>
        <v>0</v>
      </c>
      <c r="K215" s="167"/>
      <c r="L215" s="168"/>
      <c r="M215" s="169" t="s">
        <v>1</v>
      </c>
      <c r="N215" s="170" t="s">
        <v>43</v>
      </c>
      <c r="P215" s="141">
        <f>O215*H215</f>
        <v>0</v>
      </c>
      <c r="Q215" s="141">
        <v>4.5999999999999999E-2</v>
      </c>
      <c r="R215" s="141">
        <f>Q215*H215</f>
        <v>9.1999999999999998E-2</v>
      </c>
      <c r="S215" s="141">
        <v>0</v>
      </c>
      <c r="T215" s="142">
        <f>S215*H215</f>
        <v>0</v>
      </c>
      <c r="AR215" s="143" t="s">
        <v>157</v>
      </c>
      <c r="AT215" s="143" t="s">
        <v>193</v>
      </c>
      <c r="AU215" s="143" t="s">
        <v>86</v>
      </c>
      <c r="AY215" s="15" t="s">
        <v>135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86</v>
      </c>
      <c r="BK215" s="144">
        <f>ROUND(I215*H215,2)</f>
        <v>0</v>
      </c>
      <c r="BL215" s="15" t="s">
        <v>141</v>
      </c>
      <c r="BM215" s="143" t="s">
        <v>301</v>
      </c>
    </row>
    <row r="216" spans="2:65" s="11" customFormat="1" ht="26" customHeight="1">
      <c r="B216" s="119"/>
      <c r="D216" s="120" t="s">
        <v>77</v>
      </c>
      <c r="E216" s="121" t="s">
        <v>302</v>
      </c>
      <c r="F216" s="121" t="s">
        <v>303</v>
      </c>
      <c r="I216" s="122"/>
      <c r="J216" s="123">
        <f>BK216</f>
        <v>0</v>
      </c>
      <c r="L216" s="119"/>
      <c r="M216" s="124"/>
      <c r="P216" s="125">
        <f>P217+P234+P244+P270+P280+P290+P301</f>
        <v>0</v>
      </c>
      <c r="R216" s="125">
        <f>R217+R234+R244+R270+R280+R290+R301</f>
        <v>18.63948804</v>
      </c>
      <c r="T216" s="126">
        <f>T217+T234+T244+T270+T280+T290+T301</f>
        <v>0.13375000000000001</v>
      </c>
      <c r="AR216" s="120" t="s">
        <v>88</v>
      </c>
      <c r="AT216" s="127" t="s">
        <v>77</v>
      </c>
      <c r="AU216" s="127" t="s">
        <v>78</v>
      </c>
      <c r="AY216" s="120" t="s">
        <v>135</v>
      </c>
      <c r="BK216" s="128">
        <f>BK217+BK234+BK244+BK270+BK280+BK290+BK301</f>
        <v>0</v>
      </c>
    </row>
    <row r="217" spans="2:65" s="11" customFormat="1" ht="22.75" customHeight="1">
      <c r="B217" s="119"/>
      <c r="D217" s="120" t="s">
        <v>77</v>
      </c>
      <c r="E217" s="129" t="s">
        <v>304</v>
      </c>
      <c r="F217" s="129" t="s">
        <v>305</v>
      </c>
      <c r="I217" s="122"/>
      <c r="J217" s="130">
        <f>BK217</f>
        <v>0</v>
      </c>
      <c r="L217" s="119"/>
      <c r="M217" s="124"/>
      <c r="P217" s="125">
        <f>SUM(P218:P233)</f>
        <v>0</v>
      </c>
      <c r="R217" s="125">
        <f>SUM(R218:R233)</f>
        <v>0</v>
      </c>
      <c r="T217" s="126">
        <f>SUM(T218:T233)</f>
        <v>0</v>
      </c>
      <c r="AR217" s="120" t="s">
        <v>88</v>
      </c>
      <c r="AT217" s="127" t="s">
        <v>77</v>
      </c>
      <c r="AU217" s="127" t="s">
        <v>86</v>
      </c>
      <c r="AY217" s="120" t="s">
        <v>135</v>
      </c>
      <c r="BK217" s="128">
        <f>SUM(BK218:BK233)</f>
        <v>0</v>
      </c>
    </row>
    <row r="218" spans="2:65" s="1" customFormat="1" ht="37.75" customHeight="1">
      <c r="B218" s="30"/>
      <c r="C218" s="131" t="s">
        <v>306</v>
      </c>
      <c r="D218" s="131" t="s">
        <v>137</v>
      </c>
      <c r="E218" s="132" t="s">
        <v>307</v>
      </c>
      <c r="F218" s="133" t="s">
        <v>308</v>
      </c>
      <c r="G218" s="134" t="s">
        <v>140</v>
      </c>
      <c r="H218" s="135">
        <v>620.21799999999996</v>
      </c>
      <c r="I218" s="136"/>
      <c r="J218" s="137">
        <f>ROUND(I218*H218,2)</f>
        <v>0</v>
      </c>
      <c r="K218" s="138"/>
      <c r="L218" s="30"/>
      <c r="M218" s="139" t="s">
        <v>1</v>
      </c>
      <c r="N218" s="140" t="s">
        <v>43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175</v>
      </c>
      <c r="AT218" s="143" t="s">
        <v>137</v>
      </c>
      <c r="AU218" s="143" t="s">
        <v>88</v>
      </c>
      <c r="AY218" s="15" t="s">
        <v>135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5" t="s">
        <v>86</v>
      </c>
      <c r="BK218" s="144">
        <f>ROUND(I218*H218,2)</f>
        <v>0</v>
      </c>
      <c r="BL218" s="15" t="s">
        <v>175</v>
      </c>
      <c r="BM218" s="143" t="s">
        <v>309</v>
      </c>
    </row>
    <row r="219" spans="2:65" s="12" customFormat="1" ht="12">
      <c r="B219" s="145"/>
      <c r="D219" s="146" t="s">
        <v>142</v>
      </c>
      <c r="E219" s="147" t="s">
        <v>1</v>
      </c>
      <c r="F219" s="148" t="s">
        <v>310</v>
      </c>
      <c r="H219" s="149">
        <v>620.21799999999996</v>
      </c>
      <c r="I219" s="150"/>
      <c r="L219" s="145"/>
      <c r="M219" s="151"/>
      <c r="T219" s="152"/>
      <c r="AT219" s="147" t="s">
        <v>142</v>
      </c>
      <c r="AU219" s="147" t="s">
        <v>88</v>
      </c>
      <c r="AV219" s="12" t="s">
        <v>88</v>
      </c>
      <c r="AW219" s="12" t="s">
        <v>34</v>
      </c>
      <c r="AX219" s="12" t="s">
        <v>78</v>
      </c>
      <c r="AY219" s="147" t="s">
        <v>135</v>
      </c>
    </row>
    <row r="220" spans="2:65" s="13" customFormat="1" ht="12">
      <c r="B220" s="153"/>
      <c r="D220" s="146" t="s">
        <v>142</v>
      </c>
      <c r="E220" s="154" t="s">
        <v>1</v>
      </c>
      <c r="F220" s="155" t="s">
        <v>144</v>
      </c>
      <c r="H220" s="156">
        <v>620.21799999999996</v>
      </c>
      <c r="I220" s="157"/>
      <c r="L220" s="153"/>
      <c r="M220" s="158"/>
      <c r="T220" s="159"/>
      <c r="AT220" s="154" t="s">
        <v>142</v>
      </c>
      <c r="AU220" s="154" t="s">
        <v>88</v>
      </c>
      <c r="AV220" s="13" t="s">
        <v>141</v>
      </c>
      <c r="AW220" s="13" t="s">
        <v>34</v>
      </c>
      <c r="AX220" s="13" t="s">
        <v>86</v>
      </c>
      <c r="AY220" s="154" t="s">
        <v>135</v>
      </c>
    </row>
    <row r="221" spans="2:65" s="1" customFormat="1" ht="16.5" customHeight="1">
      <c r="B221" s="30"/>
      <c r="C221" s="160" t="s">
        <v>311</v>
      </c>
      <c r="D221" s="160" t="s">
        <v>193</v>
      </c>
      <c r="E221" s="161" t="s">
        <v>312</v>
      </c>
      <c r="F221" s="162" t="s">
        <v>313</v>
      </c>
      <c r="G221" s="163" t="s">
        <v>179</v>
      </c>
      <c r="H221" s="164">
        <v>0.65100000000000002</v>
      </c>
      <c r="I221" s="165"/>
      <c r="J221" s="166">
        <f>ROUND(I221*H221,2)</f>
        <v>0</v>
      </c>
      <c r="K221" s="167"/>
      <c r="L221" s="168"/>
      <c r="M221" s="169" t="s">
        <v>1</v>
      </c>
      <c r="N221" s="170" t="s">
        <v>43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279</v>
      </c>
      <c r="AT221" s="143" t="s">
        <v>193</v>
      </c>
      <c r="AU221" s="143" t="s">
        <v>88</v>
      </c>
      <c r="AY221" s="15" t="s">
        <v>135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86</v>
      </c>
      <c r="BK221" s="144">
        <f>ROUND(I221*H221,2)</f>
        <v>0</v>
      </c>
      <c r="BL221" s="15" t="s">
        <v>175</v>
      </c>
      <c r="BM221" s="143" t="s">
        <v>314</v>
      </c>
    </row>
    <row r="222" spans="2:65" s="1" customFormat="1" ht="24.25" customHeight="1">
      <c r="B222" s="30"/>
      <c r="C222" s="131" t="s">
        <v>315</v>
      </c>
      <c r="D222" s="131" t="s">
        <v>137</v>
      </c>
      <c r="E222" s="132" t="s">
        <v>316</v>
      </c>
      <c r="F222" s="133" t="s">
        <v>317</v>
      </c>
      <c r="G222" s="134" t="s">
        <v>140</v>
      </c>
      <c r="H222" s="135">
        <v>620.21799999999996</v>
      </c>
      <c r="I222" s="136"/>
      <c r="J222" s="137">
        <f>ROUND(I222*H222,2)</f>
        <v>0</v>
      </c>
      <c r="K222" s="138"/>
      <c r="L222" s="30"/>
      <c r="M222" s="139" t="s">
        <v>1</v>
      </c>
      <c r="N222" s="140" t="s">
        <v>43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175</v>
      </c>
      <c r="AT222" s="143" t="s">
        <v>137</v>
      </c>
      <c r="AU222" s="143" t="s">
        <v>88</v>
      </c>
      <c r="AY222" s="15" t="s">
        <v>135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86</v>
      </c>
      <c r="BK222" s="144">
        <f>ROUND(I222*H222,2)</f>
        <v>0</v>
      </c>
      <c r="BL222" s="15" t="s">
        <v>175</v>
      </c>
      <c r="BM222" s="143" t="s">
        <v>318</v>
      </c>
    </row>
    <row r="223" spans="2:65" s="12" customFormat="1" ht="12">
      <c r="B223" s="145"/>
      <c r="D223" s="146" t="s">
        <v>142</v>
      </c>
      <c r="E223" s="147" t="s">
        <v>1</v>
      </c>
      <c r="F223" s="148" t="s">
        <v>310</v>
      </c>
      <c r="H223" s="149">
        <v>620.21799999999996</v>
      </c>
      <c r="I223" s="150"/>
      <c r="L223" s="145"/>
      <c r="M223" s="151"/>
      <c r="T223" s="152"/>
      <c r="AT223" s="147" t="s">
        <v>142</v>
      </c>
      <c r="AU223" s="147" t="s">
        <v>88</v>
      </c>
      <c r="AV223" s="12" t="s">
        <v>88</v>
      </c>
      <c r="AW223" s="12" t="s">
        <v>34</v>
      </c>
      <c r="AX223" s="12" t="s">
        <v>78</v>
      </c>
      <c r="AY223" s="147" t="s">
        <v>135</v>
      </c>
    </row>
    <row r="224" spans="2:65" s="13" customFormat="1" ht="12">
      <c r="B224" s="153"/>
      <c r="D224" s="146" t="s">
        <v>142</v>
      </c>
      <c r="E224" s="154" t="s">
        <v>1</v>
      </c>
      <c r="F224" s="155" t="s">
        <v>144</v>
      </c>
      <c r="H224" s="156">
        <v>620.21799999999996</v>
      </c>
      <c r="I224" s="157"/>
      <c r="L224" s="153"/>
      <c r="M224" s="158"/>
      <c r="T224" s="159"/>
      <c r="AT224" s="154" t="s">
        <v>142</v>
      </c>
      <c r="AU224" s="154" t="s">
        <v>88</v>
      </c>
      <c r="AV224" s="13" t="s">
        <v>141</v>
      </c>
      <c r="AW224" s="13" t="s">
        <v>34</v>
      </c>
      <c r="AX224" s="13" t="s">
        <v>86</v>
      </c>
      <c r="AY224" s="154" t="s">
        <v>135</v>
      </c>
    </row>
    <row r="225" spans="2:65" s="1" customFormat="1" ht="44.25" customHeight="1">
      <c r="B225" s="30"/>
      <c r="C225" s="160" t="s">
        <v>319</v>
      </c>
      <c r="D225" s="160" t="s">
        <v>193</v>
      </c>
      <c r="E225" s="161" t="s">
        <v>320</v>
      </c>
      <c r="F225" s="162" t="s">
        <v>321</v>
      </c>
      <c r="G225" s="163" t="s">
        <v>140</v>
      </c>
      <c r="H225" s="164">
        <v>713.25099999999998</v>
      </c>
      <c r="I225" s="165"/>
      <c r="J225" s="166">
        <f>ROUND(I225*H225,2)</f>
        <v>0</v>
      </c>
      <c r="K225" s="167"/>
      <c r="L225" s="168"/>
      <c r="M225" s="169" t="s">
        <v>1</v>
      </c>
      <c r="N225" s="170" t="s">
        <v>43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279</v>
      </c>
      <c r="AT225" s="143" t="s">
        <v>193</v>
      </c>
      <c r="AU225" s="143" t="s">
        <v>88</v>
      </c>
      <c r="AY225" s="15" t="s">
        <v>135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86</v>
      </c>
      <c r="BK225" s="144">
        <f>ROUND(I225*H225,2)</f>
        <v>0</v>
      </c>
      <c r="BL225" s="15" t="s">
        <v>175</v>
      </c>
      <c r="BM225" s="143" t="s">
        <v>322</v>
      </c>
    </row>
    <row r="226" spans="2:65" s="1" customFormat="1" ht="24.25" customHeight="1">
      <c r="B226" s="30"/>
      <c r="C226" s="131" t="s">
        <v>323</v>
      </c>
      <c r="D226" s="131" t="s">
        <v>137</v>
      </c>
      <c r="E226" s="132" t="s">
        <v>324</v>
      </c>
      <c r="F226" s="133" t="s">
        <v>325</v>
      </c>
      <c r="G226" s="134" t="s">
        <v>140</v>
      </c>
      <c r="H226" s="135">
        <v>1137.0360000000001</v>
      </c>
      <c r="I226" s="136"/>
      <c r="J226" s="137">
        <f>ROUND(I226*H226,2)</f>
        <v>0</v>
      </c>
      <c r="K226" s="138"/>
      <c r="L226" s="30"/>
      <c r="M226" s="139" t="s">
        <v>1</v>
      </c>
      <c r="N226" s="140" t="s">
        <v>43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175</v>
      </c>
      <c r="AT226" s="143" t="s">
        <v>137</v>
      </c>
      <c r="AU226" s="143" t="s">
        <v>88</v>
      </c>
      <c r="AY226" s="15" t="s">
        <v>135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86</v>
      </c>
      <c r="BK226" s="144">
        <f>ROUND(I226*H226,2)</f>
        <v>0</v>
      </c>
      <c r="BL226" s="15" t="s">
        <v>175</v>
      </c>
      <c r="BM226" s="143" t="s">
        <v>326</v>
      </c>
    </row>
    <row r="227" spans="2:65" s="12" customFormat="1" ht="12">
      <c r="B227" s="145"/>
      <c r="D227" s="146" t="s">
        <v>142</v>
      </c>
      <c r="E227" s="147" t="s">
        <v>1</v>
      </c>
      <c r="F227" s="148" t="s">
        <v>327</v>
      </c>
      <c r="H227" s="149">
        <v>1137.0360000000001</v>
      </c>
      <c r="I227" s="150"/>
      <c r="L227" s="145"/>
      <c r="M227" s="151"/>
      <c r="T227" s="152"/>
      <c r="AT227" s="147" t="s">
        <v>142</v>
      </c>
      <c r="AU227" s="147" t="s">
        <v>88</v>
      </c>
      <c r="AV227" s="12" t="s">
        <v>88</v>
      </c>
      <c r="AW227" s="12" t="s">
        <v>34</v>
      </c>
      <c r="AX227" s="12" t="s">
        <v>78</v>
      </c>
      <c r="AY227" s="147" t="s">
        <v>135</v>
      </c>
    </row>
    <row r="228" spans="2:65" s="13" customFormat="1" ht="12">
      <c r="B228" s="153"/>
      <c r="D228" s="146" t="s">
        <v>142</v>
      </c>
      <c r="E228" s="154" t="s">
        <v>1</v>
      </c>
      <c r="F228" s="155" t="s">
        <v>144</v>
      </c>
      <c r="H228" s="156">
        <v>1137.0360000000001</v>
      </c>
      <c r="I228" s="157"/>
      <c r="L228" s="153"/>
      <c r="M228" s="158"/>
      <c r="T228" s="159"/>
      <c r="AT228" s="154" t="s">
        <v>142</v>
      </c>
      <c r="AU228" s="154" t="s">
        <v>88</v>
      </c>
      <c r="AV228" s="13" t="s">
        <v>141</v>
      </c>
      <c r="AW228" s="13" t="s">
        <v>34</v>
      </c>
      <c r="AX228" s="13" t="s">
        <v>86</v>
      </c>
      <c r="AY228" s="154" t="s">
        <v>135</v>
      </c>
    </row>
    <row r="229" spans="2:65" s="1" customFormat="1" ht="16.5" customHeight="1">
      <c r="B229" s="30"/>
      <c r="C229" s="160" t="s">
        <v>240</v>
      </c>
      <c r="D229" s="160" t="s">
        <v>193</v>
      </c>
      <c r="E229" s="161" t="s">
        <v>328</v>
      </c>
      <c r="F229" s="162" t="s">
        <v>329</v>
      </c>
      <c r="G229" s="163" t="s">
        <v>140</v>
      </c>
      <c r="H229" s="164">
        <v>1876.11</v>
      </c>
      <c r="I229" s="165"/>
      <c r="J229" s="166">
        <f>ROUND(I229*H229,2)</f>
        <v>0</v>
      </c>
      <c r="K229" s="167"/>
      <c r="L229" s="168"/>
      <c r="M229" s="169" t="s">
        <v>1</v>
      </c>
      <c r="N229" s="170" t="s">
        <v>43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279</v>
      </c>
      <c r="AT229" s="143" t="s">
        <v>193</v>
      </c>
      <c r="AU229" s="143" t="s">
        <v>88</v>
      </c>
      <c r="AY229" s="15" t="s">
        <v>135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5" t="s">
        <v>86</v>
      </c>
      <c r="BK229" s="144">
        <f>ROUND(I229*H229,2)</f>
        <v>0</v>
      </c>
      <c r="BL229" s="15" t="s">
        <v>175</v>
      </c>
      <c r="BM229" s="143" t="s">
        <v>330</v>
      </c>
    </row>
    <row r="230" spans="2:65" s="12" customFormat="1" ht="12">
      <c r="B230" s="145"/>
      <c r="D230" s="146" t="s">
        <v>142</v>
      </c>
      <c r="E230" s="147" t="s">
        <v>1</v>
      </c>
      <c r="F230" s="148" t="s">
        <v>331</v>
      </c>
      <c r="H230" s="149">
        <v>625.37</v>
      </c>
      <c r="I230" s="150"/>
      <c r="L230" s="145"/>
      <c r="M230" s="151"/>
      <c r="T230" s="152"/>
      <c r="AT230" s="147" t="s">
        <v>142</v>
      </c>
      <c r="AU230" s="147" t="s">
        <v>88</v>
      </c>
      <c r="AV230" s="12" t="s">
        <v>88</v>
      </c>
      <c r="AW230" s="12" t="s">
        <v>34</v>
      </c>
      <c r="AX230" s="12" t="s">
        <v>78</v>
      </c>
      <c r="AY230" s="147" t="s">
        <v>135</v>
      </c>
    </row>
    <row r="231" spans="2:65" s="12" customFormat="1" ht="24">
      <c r="B231" s="145"/>
      <c r="D231" s="146" t="s">
        <v>142</v>
      </c>
      <c r="E231" s="147" t="s">
        <v>1</v>
      </c>
      <c r="F231" s="148" t="s">
        <v>332</v>
      </c>
      <c r="H231" s="149">
        <v>1250.74</v>
      </c>
      <c r="I231" s="150"/>
      <c r="L231" s="145"/>
      <c r="M231" s="151"/>
      <c r="T231" s="152"/>
      <c r="AT231" s="147" t="s">
        <v>142</v>
      </c>
      <c r="AU231" s="147" t="s">
        <v>88</v>
      </c>
      <c r="AV231" s="12" t="s">
        <v>88</v>
      </c>
      <c r="AW231" s="12" t="s">
        <v>34</v>
      </c>
      <c r="AX231" s="12" t="s">
        <v>78</v>
      </c>
      <c r="AY231" s="147" t="s">
        <v>135</v>
      </c>
    </row>
    <row r="232" spans="2:65" s="13" customFormat="1" ht="12">
      <c r="B232" s="153"/>
      <c r="D232" s="146" t="s">
        <v>142</v>
      </c>
      <c r="E232" s="154" t="s">
        <v>1</v>
      </c>
      <c r="F232" s="155" t="s">
        <v>144</v>
      </c>
      <c r="H232" s="156">
        <v>1876.11</v>
      </c>
      <c r="I232" s="157"/>
      <c r="L232" s="153"/>
      <c r="M232" s="158"/>
      <c r="T232" s="159"/>
      <c r="AT232" s="154" t="s">
        <v>142</v>
      </c>
      <c r="AU232" s="154" t="s">
        <v>88</v>
      </c>
      <c r="AV232" s="13" t="s">
        <v>141</v>
      </c>
      <c r="AW232" s="13" t="s">
        <v>34</v>
      </c>
      <c r="AX232" s="13" t="s">
        <v>86</v>
      </c>
      <c r="AY232" s="154" t="s">
        <v>135</v>
      </c>
    </row>
    <row r="233" spans="2:65" s="1" customFormat="1" ht="44.25" customHeight="1">
      <c r="B233" s="30"/>
      <c r="C233" s="131" t="s">
        <v>333</v>
      </c>
      <c r="D233" s="131" t="s">
        <v>137</v>
      </c>
      <c r="E233" s="132" t="s">
        <v>334</v>
      </c>
      <c r="F233" s="133" t="s">
        <v>335</v>
      </c>
      <c r="G233" s="134" t="s">
        <v>336</v>
      </c>
      <c r="H233" s="171"/>
      <c r="I233" s="136"/>
      <c r="J233" s="137">
        <f>ROUND(I233*H233,2)</f>
        <v>0</v>
      </c>
      <c r="K233" s="138"/>
      <c r="L233" s="30"/>
      <c r="M233" s="139" t="s">
        <v>1</v>
      </c>
      <c r="N233" s="140" t="s">
        <v>43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175</v>
      </c>
      <c r="AT233" s="143" t="s">
        <v>137</v>
      </c>
      <c r="AU233" s="143" t="s">
        <v>88</v>
      </c>
      <c r="AY233" s="15" t="s">
        <v>135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86</v>
      </c>
      <c r="BK233" s="144">
        <f>ROUND(I233*H233,2)</f>
        <v>0</v>
      </c>
      <c r="BL233" s="15" t="s">
        <v>175</v>
      </c>
      <c r="BM233" s="143" t="s">
        <v>337</v>
      </c>
    </row>
    <row r="234" spans="2:65" s="11" customFormat="1" ht="22.75" customHeight="1">
      <c r="B234" s="119"/>
      <c r="D234" s="120" t="s">
        <v>77</v>
      </c>
      <c r="E234" s="129" t="s">
        <v>338</v>
      </c>
      <c r="F234" s="129" t="s">
        <v>339</v>
      </c>
      <c r="I234" s="122"/>
      <c r="J234" s="130">
        <f>BK234</f>
        <v>0</v>
      </c>
      <c r="L234" s="119"/>
      <c r="M234" s="124"/>
      <c r="P234" s="125">
        <f>SUM(P235:P243)</f>
        <v>0</v>
      </c>
      <c r="R234" s="125">
        <f>SUM(R235:R243)</f>
        <v>0</v>
      </c>
      <c r="T234" s="126">
        <f>SUM(T235:T243)</f>
        <v>0</v>
      </c>
      <c r="AR234" s="120" t="s">
        <v>88</v>
      </c>
      <c r="AT234" s="127" t="s">
        <v>77</v>
      </c>
      <c r="AU234" s="127" t="s">
        <v>86</v>
      </c>
      <c r="AY234" s="120" t="s">
        <v>135</v>
      </c>
      <c r="BK234" s="128">
        <f>SUM(BK235:BK243)</f>
        <v>0</v>
      </c>
    </row>
    <row r="235" spans="2:65" s="1" customFormat="1" ht="49" customHeight="1">
      <c r="B235" s="30"/>
      <c r="C235" s="131" t="s">
        <v>245</v>
      </c>
      <c r="D235" s="131" t="s">
        <v>137</v>
      </c>
      <c r="E235" s="132" t="s">
        <v>340</v>
      </c>
      <c r="F235" s="133" t="s">
        <v>341</v>
      </c>
      <c r="G235" s="134" t="s">
        <v>140</v>
      </c>
      <c r="H235" s="135">
        <v>568.51800000000003</v>
      </c>
      <c r="I235" s="136"/>
      <c r="J235" s="137">
        <f>ROUND(I235*H235,2)</f>
        <v>0</v>
      </c>
      <c r="K235" s="138"/>
      <c r="L235" s="30"/>
      <c r="M235" s="139" t="s">
        <v>1</v>
      </c>
      <c r="N235" s="140" t="s">
        <v>43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175</v>
      </c>
      <c r="AT235" s="143" t="s">
        <v>137</v>
      </c>
      <c r="AU235" s="143" t="s">
        <v>88</v>
      </c>
      <c r="AY235" s="15" t="s">
        <v>135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86</v>
      </c>
      <c r="BK235" s="144">
        <f>ROUND(I235*H235,2)</f>
        <v>0</v>
      </c>
      <c r="BL235" s="15" t="s">
        <v>175</v>
      </c>
      <c r="BM235" s="143" t="s">
        <v>342</v>
      </c>
    </row>
    <row r="236" spans="2:65" s="12" customFormat="1" ht="12">
      <c r="B236" s="145"/>
      <c r="D236" s="146" t="s">
        <v>142</v>
      </c>
      <c r="E236" s="147" t="s">
        <v>1</v>
      </c>
      <c r="F236" s="148" t="s">
        <v>343</v>
      </c>
      <c r="H236" s="149">
        <v>568.51800000000003</v>
      </c>
      <c r="I236" s="150"/>
      <c r="L236" s="145"/>
      <c r="M236" s="151"/>
      <c r="T236" s="152"/>
      <c r="AT236" s="147" t="s">
        <v>142</v>
      </c>
      <c r="AU236" s="147" t="s">
        <v>88</v>
      </c>
      <c r="AV236" s="12" t="s">
        <v>88</v>
      </c>
      <c r="AW236" s="12" t="s">
        <v>34</v>
      </c>
      <c r="AX236" s="12" t="s">
        <v>78</v>
      </c>
      <c r="AY236" s="147" t="s">
        <v>135</v>
      </c>
    </row>
    <row r="237" spans="2:65" s="13" customFormat="1" ht="12">
      <c r="B237" s="153"/>
      <c r="D237" s="146" t="s">
        <v>142</v>
      </c>
      <c r="E237" s="154" t="s">
        <v>1</v>
      </c>
      <c r="F237" s="155" t="s">
        <v>144</v>
      </c>
      <c r="H237" s="156">
        <v>568.51800000000003</v>
      </c>
      <c r="I237" s="157"/>
      <c r="L237" s="153"/>
      <c r="M237" s="158"/>
      <c r="T237" s="159"/>
      <c r="AT237" s="154" t="s">
        <v>142</v>
      </c>
      <c r="AU237" s="154" t="s">
        <v>88</v>
      </c>
      <c r="AV237" s="13" t="s">
        <v>141</v>
      </c>
      <c r="AW237" s="13" t="s">
        <v>34</v>
      </c>
      <c r="AX237" s="13" t="s">
        <v>86</v>
      </c>
      <c r="AY237" s="154" t="s">
        <v>135</v>
      </c>
    </row>
    <row r="238" spans="2:65" s="1" customFormat="1" ht="33" customHeight="1">
      <c r="B238" s="30"/>
      <c r="C238" s="160" t="s">
        <v>344</v>
      </c>
      <c r="D238" s="160" t="s">
        <v>193</v>
      </c>
      <c r="E238" s="161" t="s">
        <v>345</v>
      </c>
      <c r="F238" s="162" t="s">
        <v>346</v>
      </c>
      <c r="G238" s="163" t="s">
        <v>140</v>
      </c>
      <c r="H238" s="164">
        <v>1307.5909999999999</v>
      </c>
      <c r="I238" s="165"/>
      <c r="J238" s="166">
        <f>ROUND(I238*H238,2)</f>
        <v>0</v>
      </c>
      <c r="K238" s="167"/>
      <c r="L238" s="168"/>
      <c r="M238" s="169" t="s">
        <v>1</v>
      </c>
      <c r="N238" s="170" t="s">
        <v>43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279</v>
      </c>
      <c r="AT238" s="143" t="s">
        <v>193</v>
      </c>
      <c r="AU238" s="143" t="s">
        <v>88</v>
      </c>
      <c r="AY238" s="15" t="s">
        <v>135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5" t="s">
        <v>86</v>
      </c>
      <c r="BK238" s="144">
        <f>ROUND(I238*H238,2)</f>
        <v>0</v>
      </c>
      <c r="BL238" s="15" t="s">
        <v>175</v>
      </c>
      <c r="BM238" s="143" t="s">
        <v>347</v>
      </c>
    </row>
    <row r="239" spans="2:65" s="1" customFormat="1" ht="33" customHeight="1">
      <c r="B239" s="30"/>
      <c r="C239" s="131" t="s">
        <v>250</v>
      </c>
      <c r="D239" s="131" t="s">
        <v>137</v>
      </c>
      <c r="E239" s="132" t="s">
        <v>348</v>
      </c>
      <c r="F239" s="133" t="s">
        <v>349</v>
      </c>
      <c r="G239" s="134" t="s">
        <v>140</v>
      </c>
      <c r="H239" s="135">
        <v>568.51800000000003</v>
      </c>
      <c r="I239" s="136"/>
      <c r="J239" s="137">
        <f>ROUND(I239*H239,2)</f>
        <v>0</v>
      </c>
      <c r="K239" s="138"/>
      <c r="L239" s="30"/>
      <c r="M239" s="139" t="s">
        <v>1</v>
      </c>
      <c r="N239" s="140" t="s">
        <v>43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175</v>
      </c>
      <c r="AT239" s="143" t="s">
        <v>137</v>
      </c>
      <c r="AU239" s="143" t="s">
        <v>88</v>
      </c>
      <c r="AY239" s="15" t="s">
        <v>135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5" t="s">
        <v>86</v>
      </c>
      <c r="BK239" s="144">
        <f>ROUND(I239*H239,2)</f>
        <v>0</v>
      </c>
      <c r="BL239" s="15" t="s">
        <v>175</v>
      </c>
      <c r="BM239" s="143" t="s">
        <v>350</v>
      </c>
    </row>
    <row r="240" spans="2:65" s="1" customFormat="1" ht="16.5" customHeight="1">
      <c r="B240" s="30"/>
      <c r="C240" s="160" t="s">
        <v>351</v>
      </c>
      <c r="D240" s="160" t="s">
        <v>193</v>
      </c>
      <c r="E240" s="161" t="s">
        <v>352</v>
      </c>
      <c r="F240" s="162" t="s">
        <v>353</v>
      </c>
      <c r="G240" s="163" t="s">
        <v>140</v>
      </c>
      <c r="H240" s="164">
        <v>625.37</v>
      </c>
      <c r="I240" s="165"/>
      <c r="J240" s="166">
        <f>ROUND(I240*H240,2)</f>
        <v>0</v>
      </c>
      <c r="K240" s="167"/>
      <c r="L240" s="168"/>
      <c r="M240" s="169" t="s">
        <v>1</v>
      </c>
      <c r="N240" s="170" t="s">
        <v>43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279</v>
      </c>
      <c r="AT240" s="143" t="s">
        <v>193</v>
      </c>
      <c r="AU240" s="143" t="s">
        <v>88</v>
      </c>
      <c r="AY240" s="15" t="s">
        <v>135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5" t="s">
        <v>86</v>
      </c>
      <c r="BK240" s="144">
        <f>ROUND(I240*H240,2)</f>
        <v>0</v>
      </c>
      <c r="BL240" s="15" t="s">
        <v>175</v>
      </c>
      <c r="BM240" s="143" t="s">
        <v>354</v>
      </c>
    </row>
    <row r="241" spans="2:65" s="12" customFormat="1" ht="12">
      <c r="B241" s="145"/>
      <c r="D241" s="146" t="s">
        <v>142</v>
      </c>
      <c r="E241" s="147" t="s">
        <v>1</v>
      </c>
      <c r="F241" s="148" t="s">
        <v>355</v>
      </c>
      <c r="H241" s="149">
        <v>625.37</v>
      </c>
      <c r="I241" s="150"/>
      <c r="L241" s="145"/>
      <c r="M241" s="151"/>
      <c r="T241" s="152"/>
      <c r="AT241" s="147" t="s">
        <v>142</v>
      </c>
      <c r="AU241" s="147" t="s">
        <v>88</v>
      </c>
      <c r="AV241" s="12" t="s">
        <v>88</v>
      </c>
      <c r="AW241" s="12" t="s">
        <v>34</v>
      </c>
      <c r="AX241" s="12" t="s">
        <v>78</v>
      </c>
      <c r="AY241" s="147" t="s">
        <v>135</v>
      </c>
    </row>
    <row r="242" spans="2:65" s="13" customFormat="1" ht="12">
      <c r="B242" s="153"/>
      <c r="D242" s="146" t="s">
        <v>142</v>
      </c>
      <c r="E242" s="154" t="s">
        <v>1</v>
      </c>
      <c r="F242" s="155" t="s">
        <v>144</v>
      </c>
      <c r="H242" s="156">
        <v>625.37</v>
      </c>
      <c r="I242" s="157"/>
      <c r="L242" s="153"/>
      <c r="M242" s="158"/>
      <c r="T242" s="159"/>
      <c r="AT242" s="154" t="s">
        <v>142</v>
      </c>
      <c r="AU242" s="154" t="s">
        <v>88</v>
      </c>
      <c r="AV242" s="13" t="s">
        <v>141</v>
      </c>
      <c r="AW242" s="13" t="s">
        <v>34</v>
      </c>
      <c r="AX242" s="13" t="s">
        <v>86</v>
      </c>
      <c r="AY242" s="154" t="s">
        <v>135</v>
      </c>
    </row>
    <row r="243" spans="2:65" s="1" customFormat="1" ht="37.75" customHeight="1">
      <c r="B243" s="30"/>
      <c r="C243" s="131" t="s">
        <v>255</v>
      </c>
      <c r="D243" s="131" t="s">
        <v>137</v>
      </c>
      <c r="E243" s="132" t="s">
        <v>356</v>
      </c>
      <c r="F243" s="133" t="s">
        <v>357</v>
      </c>
      <c r="G243" s="134" t="s">
        <v>336</v>
      </c>
      <c r="H243" s="171"/>
      <c r="I243" s="136"/>
      <c r="J243" s="137">
        <f>ROUND(I243*H243,2)</f>
        <v>0</v>
      </c>
      <c r="K243" s="138"/>
      <c r="L243" s="30"/>
      <c r="M243" s="139" t="s">
        <v>1</v>
      </c>
      <c r="N243" s="140" t="s">
        <v>43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175</v>
      </c>
      <c r="AT243" s="143" t="s">
        <v>137</v>
      </c>
      <c r="AU243" s="143" t="s">
        <v>88</v>
      </c>
      <c r="AY243" s="15" t="s">
        <v>135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86</v>
      </c>
      <c r="BK243" s="144">
        <f>ROUND(I243*H243,2)</f>
        <v>0</v>
      </c>
      <c r="BL243" s="15" t="s">
        <v>175</v>
      </c>
      <c r="BM243" s="143" t="s">
        <v>358</v>
      </c>
    </row>
    <row r="244" spans="2:65" s="11" customFormat="1" ht="22.75" customHeight="1">
      <c r="B244" s="119"/>
      <c r="D244" s="120" t="s">
        <v>77</v>
      </c>
      <c r="E244" s="129" t="s">
        <v>359</v>
      </c>
      <c r="F244" s="129" t="s">
        <v>360</v>
      </c>
      <c r="I244" s="122"/>
      <c r="J244" s="130">
        <f>BK244</f>
        <v>0</v>
      </c>
      <c r="L244" s="119"/>
      <c r="M244" s="124"/>
      <c r="P244" s="125">
        <f>SUM(P245:P269)</f>
        <v>0</v>
      </c>
      <c r="R244" s="125">
        <f>SUM(R245:R269)</f>
        <v>1.28607264</v>
      </c>
      <c r="T244" s="126">
        <f>SUM(T245:T269)</f>
        <v>0</v>
      </c>
      <c r="AR244" s="120" t="s">
        <v>88</v>
      </c>
      <c r="AT244" s="127" t="s">
        <v>77</v>
      </c>
      <c r="AU244" s="127" t="s">
        <v>86</v>
      </c>
      <c r="AY244" s="120" t="s">
        <v>135</v>
      </c>
      <c r="BK244" s="128">
        <f>SUM(BK245:BK269)</f>
        <v>0</v>
      </c>
    </row>
    <row r="245" spans="2:65" s="1" customFormat="1" ht="55.5" customHeight="1">
      <c r="B245" s="30"/>
      <c r="C245" s="131" t="s">
        <v>361</v>
      </c>
      <c r="D245" s="131" t="s">
        <v>137</v>
      </c>
      <c r="E245" s="132" t="s">
        <v>362</v>
      </c>
      <c r="F245" s="133" t="s">
        <v>363</v>
      </c>
      <c r="G245" s="134" t="s">
        <v>140</v>
      </c>
      <c r="H245" s="135">
        <v>569.10799999999995</v>
      </c>
      <c r="I245" s="136"/>
      <c r="J245" s="137">
        <f>ROUND(I245*H245,2)</f>
        <v>0</v>
      </c>
      <c r="K245" s="138"/>
      <c r="L245" s="30"/>
      <c r="M245" s="139" t="s">
        <v>1</v>
      </c>
      <c r="N245" s="140" t="s">
        <v>43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175</v>
      </c>
      <c r="AT245" s="143" t="s">
        <v>137</v>
      </c>
      <c r="AU245" s="143" t="s">
        <v>88</v>
      </c>
      <c r="AY245" s="15" t="s">
        <v>135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5" t="s">
        <v>86</v>
      </c>
      <c r="BK245" s="144">
        <f>ROUND(I245*H245,2)</f>
        <v>0</v>
      </c>
      <c r="BL245" s="15" t="s">
        <v>175</v>
      </c>
      <c r="BM245" s="143" t="s">
        <v>364</v>
      </c>
    </row>
    <row r="246" spans="2:65" s="12" customFormat="1" ht="12">
      <c r="B246" s="145"/>
      <c r="D246" s="146" t="s">
        <v>142</v>
      </c>
      <c r="E246" s="147" t="s">
        <v>1</v>
      </c>
      <c r="F246" s="148" t="s">
        <v>152</v>
      </c>
      <c r="H246" s="149">
        <v>569.10799999999995</v>
      </c>
      <c r="I246" s="150"/>
      <c r="L246" s="145"/>
      <c r="M246" s="151"/>
      <c r="T246" s="152"/>
      <c r="AT246" s="147" t="s">
        <v>142</v>
      </c>
      <c r="AU246" s="147" t="s">
        <v>88</v>
      </c>
      <c r="AV246" s="12" t="s">
        <v>88</v>
      </c>
      <c r="AW246" s="12" t="s">
        <v>34</v>
      </c>
      <c r="AX246" s="12" t="s">
        <v>78</v>
      </c>
      <c r="AY246" s="147" t="s">
        <v>135</v>
      </c>
    </row>
    <row r="247" spans="2:65" s="13" customFormat="1" ht="12">
      <c r="B247" s="153"/>
      <c r="D247" s="146" t="s">
        <v>142</v>
      </c>
      <c r="E247" s="154" t="s">
        <v>1</v>
      </c>
      <c r="F247" s="155" t="s">
        <v>144</v>
      </c>
      <c r="H247" s="156">
        <v>569.10799999999995</v>
      </c>
      <c r="I247" s="157"/>
      <c r="L247" s="153"/>
      <c r="M247" s="158"/>
      <c r="T247" s="159"/>
      <c r="AT247" s="154" t="s">
        <v>142</v>
      </c>
      <c r="AU247" s="154" t="s">
        <v>88</v>
      </c>
      <c r="AV247" s="13" t="s">
        <v>141</v>
      </c>
      <c r="AW247" s="13" t="s">
        <v>34</v>
      </c>
      <c r="AX247" s="13" t="s">
        <v>86</v>
      </c>
      <c r="AY247" s="154" t="s">
        <v>135</v>
      </c>
    </row>
    <row r="248" spans="2:65" s="1" customFormat="1" ht="37.75" customHeight="1">
      <c r="B248" s="30"/>
      <c r="C248" s="131" t="s">
        <v>259</v>
      </c>
      <c r="D248" s="131" t="s">
        <v>137</v>
      </c>
      <c r="E248" s="132" t="s">
        <v>365</v>
      </c>
      <c r="F248" s="133" t="s">
        <v>366</v>
      </c>
      <c r="G248" s="134" t="s">
        <v>140</v>
      </c>
      <c r="H248" s="135">
        <v>8.85</v>
      </c>
      <c r="I248" s="136"/>
      <c r="J248" s="137">
        <f>ROUND(I248*H248,2)</f>
        <v>0</v>
      </c>
      <c r="K248" s="138"/>
      <c r="L248" s="30"/>
      <c r="M248" s="139" t="s">
        <v>1</v>
      </c>
      <c r="N248" s="140" t="s">
        <v>43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175</v>
      </c>
      <c r="AT248" s="143" t="s">
        <v>137</v>
      </c>
      <c r="AU248" s="143" t="s">
        <v>88</v>
      </c>
      <c r="AY248" s="15" t="s">
        <v>135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5" t="s">
        <v>86</v>
      </c>
      <c r="BK248" s="144">
        <f>ROUND(I248*H248,2)</f>
        <v>0</v>
      </c>
      <c r="BL248" s="15" t="s">
        <v>175</v>
      </c>
      <c r="BM248" s="143" t="s">
        <v>367</v>
      </c>
    </row>
    <row r="249" spans="2:65" s="12" customFormat="1" ht="12">
      <c r="B249" s="145"/>
      <c r="D249" s="146" t="s">
        <v>142</v>
      </c>
      <c r="E249" s="147" t="s">
        <v>1</v>
      </c>
      <c r="F249" s="148" t="s">
        <v>368</v>
      </c>
      <c r="H249" s="149">
        <v>8.85</v>
      </c>
      <c r="I249" s="150"/>
      <c r="L249" s="145"/>
      <c r="M249" s="151"/>
      <c r="T249" s="152"/>
      <c r="AT249" s="147" t="s">
        <v>142</v>
      </c>
      <c r="AU249" s="147" t="s">
        <v>88</v>
      </c>
      <c r="AV249" s="12" t="s">
        <v>88</v>
      </c>
      <c r="AW249" s="12" t="s">
        <v>34</v>
      </c>
      <c r="AX249" s="12" t="s">
        <v>78</v>
      </c>
      <c r="AY249" s="147" t="s">
        <v>135</v>
      </c>
    </row>
    <row r="250" spans="2:65" s="13" customFormat="1" ht="12">
      <c r="B250" s="153"/>
      <c r="D250" s="146" t="s">
        <v>142</v>
      </c>
      <c r="E250" s="154" t="s">
        <v>1</v>
      </c>
      <c r="F250" s="155" t="s">
        <v>144</v>
      </c>
      <c r="H250" s="156">
        <v>8.85</v>
      </c>
      <c r="I250" s="157"/>
      <c r="L250" s="153"/>
      <c r="M250" s="158"/>
      <c r="T250" s="159"/>
      <c r="AT250" s="154" t="s">
        <v>142</v>
      </c>
      <c r="AU250" s="154" t="s">
        <v>88</v>
      </c>
      <c r="AV250" s="13" t="s">
        <v>141</v>
      </c>
      <c r="AW250" s="13" t="s">
        <v>34</v>
      </c>
      <c r="AX250" s="13" t="s">
        <v>86</v>
      </c>
      <c r="AY250" s="154" t="s">
        <v>135</v>
      </c>
    </row>
    <row r="251" spans="2:65" s="1" customFormat="1" ht="24.25" customHeight="1">
      <c r="B251" s="30"/>
      <c r="C251" s="160" t="s">
        <v>369</v>
      </c>
      <c r="D251" s="160" t="s">
        <v>193</v>
      </c>
      <c r="E251" s="161" t="s">
        <v>370</v>
      </c>
      <c r="F251" s="162" t="s">
        <v>371</v>
      </c>
      <c r="G251" s="163" t="s">
        <v>140</v>
      </c>
      <c r="H251" s="164">
        <v>9.2929999999999993</v>
      </c>
      <c r="I251" s="165"/>
      <c r="J251" s="166">
        <f>ROUND(I251*H251,2)</f>
        <v>0</v>
      </c>
      <c r="K251" s="167"/>
      <c r="L251" s="168"/>
      <c r="M251" s="169" t="s">
        <v>1</v>
      </c>
      <c r="N251" s="170" t="s">
        <v>43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279</v>
      </c>
      <c r="AT251" s="143" t="s">
        <v>193</v>
      </c>
      <c r="AU251" s="143" t="s">
        <v>88</v>
      </c>
      <c r="AY251" s="15" t="s">
        <v>135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5" t="s">
        <v>86</v>
      </c>
      <c r="BK251" s="144">
        <f>ROUND(I251*H251,2)</f>
        <v>0</v>
      </c>
      <c r="BL251" s="15" t="s">
        <v>175</v>
      </c>
      <c r="BM251" s="143" t="s">
        <v>372</v>
      </c>
    </row>
    <row r="252" spans="2:65" s="12" customFormat="1" ht="12">
      <c r="B252" s="145"/>
      <c r="D252" s="146" t="s">
        <v>142</v>
      </c>
      <c r="E252" s="147" t="s">
        <v>1</v>
      </c>
      <c r="F252" s="148" t="s">
        <v>373</v>
      </c>
      <c r="H252" s="149">
        <v>9.2929999999999993</v>
      </c>
      <c r="I252" s="150"/>
      <c r="L252" s="145"/>
      <c r="M252" s="151"/>
      <c r="T252" s="152"/>
      <c r="AT252" s="147" t="s">
        <v>142</v>
      </c>
      <c r="AU252" s="147" t="s">
        <v>88</v>
      </c>
      <c r="AV252" s="12" t="s">
        <v>88</v>
      </c>
      <c r="AW252" s="12" t="s">
        <v>34</v>
      </c>
      <c r="AX252" s="12" t="s">
        <v>78</v>
      </c>
      <c r="AY252" s="147" t="s">
        <v>135</v>
      </c>
    </row>
    <row r="253" spans="2:65" s="13" customFormat="1" ht="12">
      <c r="B253" s="153"/>
      <c r="D253" s="146" t="s">
        <v>142</v>
      </c>
      <c r="E253" s="154" t="s">
        <v>1</v>
      </c>
      <c r="F253" s="155" t="s">
        <v>144</v>
      </c>
      <c r="H253" s="156">
        <v>9.2929999999999993</v>
      </c>
      <c r="I253" s="157"/>
      <c r="L253" s="153"/>
      <c r="M253" s="158"/>
      <c r="T253" s="159"/>
      <c r="AT253" s="154" t="s">
        <v>142</v>
      </c>
      <c r="AU253" s="154" t="s">
        <v>88</v>
      </c>
      <c r="AV253" s="13" t="s">
        <v>141</v>
      </c>
      <c r="AW253" s="13" t="s">
        <v>34</v>
      </c>
      <c r="AX253" s="13" t="s">
        <v>86</v>
      </c>
      <c r="AY253" s="154" t="s">
        <v>135</v>
      </c>
    </row>
    <row r="254" spans="2:65" s="1" customFormat="1" ht="37.75" customHeight="1">
      <c r="B254" s="30"/>
      <c r="C254" s="131" t="s">
        <v>265</v>
      </c>
      <c r="D254" s="131" t="s">
        <v>137</v>
      </c>
      <c r="E254" s="132" t="s">
        <v>374</v>
      </c>
      <c r="F254" s="133" t="s">
        <v>375</v>
      </c>
      <c r="G254" s="134" t="s">
        <v>140</v>
      </c>
      <c r="H254" s="135">
        <v>66.156000000000006</v>
      </c>
      <c r="I254" s="136"/>
      <c r="J254" s="137">
        <f>ROUND(I254*H254,2)</f>
        <v>0</v>
      </c>
      <c r="K254" s="138"/>
      <c r="L254" s="30"/>
      <c r="M254" s="139" t="s">
        <v>1</v>
      </c>
      <c r="N254" s="140" t="s">
        <v>43</v>
      </c>
      <c r="P254" s="141">
        <f>O254*H254</f>
        <v>0</v>
      </c>
      <c r="Q254" s="141">
        <v>2.0400000000000001E-3</v>
      </c>
      <c r="R254" s="141">
        <f>Q254*H254</f>
        <v>0.13495824000000003</v>
      </c>
      <c r="S254" s="141">
        <v>0</v>
      </c>
      <c r="T254" s="142">
        <f>S254*H254</f>
        <v>0</v>
      </c>
      <c r="AR254" s="143" t="s">
        <v>175</v>
      </c>
      <c r="AT254" s="143" t="s">
        <v>137</v>
      </c>
      <c r="AU254" s="143" t="s">
        <v>88</v>
      </c>
      <c r="AY254" s="15" t="s">
        <v>135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5" t="s">
        <v>86</v>
      </c>
      <c r="BK254" s="144">
        <f>ROUND(I254*H254,2)</f>
        <v>0</v>
      </c>
      <c r="BL254" s="15" t="s">
        <v>175</v>
      </c>
      <c r="BM254" s="143" t="s">
        <v>376</v>
      </c>
    </row>
    <row r="255" spans="2:65" s="1" customFormat="1" ht="66.75" customHeight="1">
      <c r="B255" s="30"/>
      <c r="C255" s="160" t="s">
        <v>377</v>
      </c>
      <c r="D255" s="160" t="s">
        <v>193</v>
      </c>
      <c r="E255" s="161" t="s">
        <v>378</v>
      </c>
      <c r="F255" s="162" t="s">
        <v>379</v>
      </c>
      <c r="G255" s="163" t="s">
        <v>140</v>
      </c>
      <c r="H255" s="164">
        <v>66.156000000000006</v>
      </c>
      <c r="I255" s="165"/>
      <c r="J255" s="166">
        <f>ROUND(I255*H255,2)</f>
        <v>0</v>
      </c>
      <c r="K255" s="167"/>
      <c r="L255" s="168"/>
      <c r="M255" s="169" t="s">
        <v>1</v>
      </c>
      <c r="N255" s="170" t="s">
        <v>43</v>
      </c>
      <c r="P255" s="141">
        <f>O255*H255</f>
        <v>0</v>
      </c>
      <c r="Q255" s="141">
        <v>1.7399999999999999E-2</v>
      </c>
      <c r="R255" s="141">
        <f>Q255*H255</f>
        <v>1.1511144</v>
      </c>
      <c r="S255" s="141">
        <v>0</v>
      </c>
      <c r="T255" s="142">
        <f>S255*H255</f>
        <v>0</v>
      </c>
      <c r="AR255" s="143" t="s">
        <v>279</v>
      </c>
      <c r="AT255" s="143" t="s">
        <v>193</v>
      </c>
      <c r="AU255" s="143" t="s">
        <v>88</v>
      </c>
      <c r="AY255" s="15" t="s">
        <v>135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5" t="s">
        <v>86</v>
      </c>
      <c r="BK255" s="144">
        <f>ROUND(I255*H255,2)</f>
        <v>0</v>
      </c>
      <c r="BL255" s="15" t="s">
        <v>175</v>
      </c>
      <c r="BM255" s="143" t="s">
        <v>380</v>
      </c>
    </row>
    <row r="256" spans="2:65" s="12" customFormat="1" ht="24">
      <c r="B256" s="145"/>
      <c r="D256" s="146" t="s">
        <v>142</v>
      </c>
      <c r="E256" s="147" t="s">
        <v>1</v>
      </c>
      <c r="F256" s="148" t="s">
        <v>381</v>
      </c>
      <c r="H256" s="149">
        <v>66.156000000000006</v>
      </c>
      <c r="I256" s="150"/>
      <c r="L256" s="145"/>
      <c r="M256" s="151"/>
      <c r="T256" s="152"/>
      <c r="AT256" s="147" t="s">
        <v>142</v>
      </c>
      <c r="AU256" s="147" t="s">
        <v>88</v>
      </c>
      <c r="AV256" s="12" t="s">
        <v>88</v>
      </c>
      <c r="AW256" s="12" t="s">
        <v>34</v>
      </c>
      <c r="AX256" s="12" t="s">
        <v>86</v>
      </c>
      <c r="AY256" s="147" t="s">
        <v>135</v>
      </c>
    </row>
    <row r="257" spans="2:65" s="1" customFormat="1" ht="44.25" customHeight="1">
      <c r="B257" s="30"/>
      <c r="C257" s="131" t="s">
        <v>268</v>
      </c>
      <c r="D257" s="131" t="s">
        <v>137</v>
      </c>
      <c r="E257" s="132" t="s">
        <v>382</v>
      </c>
      <c r="F257" s="133" t="s">
        <v>383</v>
      </c>
      <c r="G257" s="134" t="s">
        <v>140</v>
      </c>
      <c r="H257" s="135">
        <v>542.56399999999996</v>
      </c>
      <c r="I257" s="136"/>
      <c r="J257" s="137">
        <f>ROUND(I257*H257,2)</f>
        <v>0</v>
      </c>
      <c r="K257" s="138"/>
      <c r="L257" s="30"/>
      <c r="M257" s="139" t="s">
        <v>1</v>
      </c>
      <c r="N257" s="140" t="s">
        <v>43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175</v>
      </c>
      <c r="AT257" s="143" t="s">
        <v>137</v>
      </c>
      <c r="AU257" s="143" t="s">
        <v>88</v>
      </c>
      <c r="AY257" s="15" t="s">
        <v>135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5" t="s">
        <v>86</v>
      </c>
      <c r="BK257" s="144">
        <f>ROUND(I257*H257,2)</f>
        <v>0</v>
      </c>
      <c r="BL257" s="15" t="s">
        <v>175</v>
      </c>
      <c r="BM257" s="143" t="s">
        <v>384</v>
      </c>
    </row>
    <row r="258" spans="2:65" s="12" customFormat="1" ht="12">
      <c r="B258" s="145"/>
      <c r="D258" s="146" t="s">
        <v>142</v>
      </c>
      <c r="E258" s="147" t="s">
        <v>1</v>
      </c>
      <c r="F258" s="148" t="s">
        <v>385</v>
      </c>
      <c r="H258" s="149">
        <v>542.56399999999996</v>
      </c>
      <c r="I258" s="150"/>
      <c r="L258" s="145"/>
      <c r="M258" s="151"/>
      <c r="T258" s="152"/>
      <c r="AT258" s="147" t="s">
        <v>142</v>
      </c>
      <c r="AU258" s="147" t="s">
        <v>88</v>
      </c>
      <c r="AV258" s="12" t="s">
        <v>88</v>
      </c>
      <c r="AW258" s="12" t="s">
        <v>34</v>
      </c>
      <c r="AX258" s="12" t="s">
        <v>78</v>
      </c>
      <c r="AY258" s="147" t="s">
        <v>135</v>
      </c>
    </row>
    <row r="259" spans="2:65" s="13" customFormat="1" ht="12">
      <c r="B259" s="153"/>
      <c r="D259" s="146" t="s">
        <v>142</v>
      </c>
      <c r="E259" s="154" t="s">
        <v>1</v>
      </c>
      <c r="F259" s="155" t="s">
        <v>144</v>
      </c>
      <c r="H259" s="156">
        <v>542.56399999999996</v>
      </c>
      <c r="I259" s="157"/>
      <c r="L259" s="153"/>
      <c r="M259" s="158"/>
      <c r="T259" s="159"/>
      <c r="AT259" s="154" t="s">
        <v>142</v>
      </c>
      <c r="AU259" s="154" t="s">
        <v>88</v>
      </c>
      <c r="AV259" s="13" t="s">
        <v>141</v>
      </c>
      <c r="AW259" s="13" t="s">
        <v>34</v>
      </c>
      <c r="AX259" s="13" t="s">
        <v>86</v>
      </c>
      <c r="AY259" s="154" t="s">
        <v>135</v>
      </c>
    </row>
    <row r="260" spans="2:65" s="1" customFormat="1" ht="24.25" customHeight="1">
      <c r="B260" s="30"/>
      <c r="C260" s="160" t="s">
        <v>386</v>
      </c>
      <c r="D260" s="160" t="s">
        <v>193</v>
      </c>
      <c r="E260" s="161" t="s">
        <v>387</v>
      </c>
      <c r="F260" s="162" t="s">
        <v>388</v>
      </c>
      <c r="G260" s="163" t="s">
        <v>140</v>
      </c>
      <c r="H260" s="164">
        <v>542.56399999999996</v>
      </c>
      <c r="I260" s="165"/>
      <c r="J260" s="166">
        <f>ROUND(I260*H260,2)</f>
        <v>0</v>
      </c>
      <c r="K260" s="167"/>
      <c r="L260" s="168"/>
      <c r="M260" s="169" t="s">
        <v>1</v>
      </c>
      <c r="N260" s="170" t="s">
        <v>43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279</v>
      </c>
      <c r="AT260" s="143" t="s">
        <v>193</v>
      </c>
      <c r="AU260" s="143" t="s">
        <v>88</v>
      </c>
      <c r="AY260" s="15" t="s">
        <v>135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5" t="s">
        <v>86</v>
      </c>
      <c r="BK260" s="144">
        <f>ROUND(I260*H260,2)</f>
        <v>0</v>
      </c>
      <c r="BL260" s="15" t="s">
        <v>175</v>
      </c>
      <c r="BM260" s="143" t="s">
        <v>389</v>
      </c>
    </row>
    <row r="261" spans="2:65" s="12" customFormat="1" ht="12">
      <c r="B261" s="145"/>
      <c r="D261" s="146" t="s">
        <v>142</v>
      </c>
      <c r="E261" s="147" t="s">
        <v>1</v>
      </c>
      <c r="F261" s="148" t="s">
        <v>385</v>
      </c>
      <c r="H261" s="149">
        <v>542.56399999999996</v>
      </c>
      <c r="I261" s="150"/>
      <c r="L261" s="145"/>
      <c r="M261" s="151"/>
      <c r="T261" s="152"/>
      <c r="AT261" s="147" t="s">
        <v>142</v>
      </c>
      <c r="AU261" s="147" t="s">
        <v>88</v>
      </c>
      <c r="AV261" s="12" t="s">
        <v>88</v>
      </c>
      <c r="AW261" s="12" t="s">
        <v>34</v>
      </c>
      <c r="AX261" s="12" t="s">
        <v>78</v>
      </c>
      <c r="AY261" s="147" t="s">
        <v>135</v>
      </c>
    </row>
    <row r="262" spans="2:65" s="13" customFormat="1" ht="12">
      <c r="B262" s="153"/>
      <c r="D262" s="146" t="s">
        <v>142</v>
      </c>
      <c r="E262" s="154" t="s">
        <v>1</v>
      </c>
      <c r="F262" s="155" t="s">
        <v>144</v>
      </c>
      <c r="H262" s="156">
        <v>542.56399999999996</v>
      </c>
      <c r="I262" s="157"/>
      <c r="L262" s="153"/>
      <c r="M262" s="158"/>
      <c r="T262" s="159"/>
      <c r="AT262" s="154" t="s">
        <v>142</v>
      </c>
      <c r="AU262" s="154" t="s">
        <v>88</v>
      </c>
      <c r="AV262" s="13" t="s">
        <v>141</v>
      </c>
      <c r="AW262" s="13" t="s">
        <v>34</v>
      </c>
      <c r="AX262" s="13" t="s">
        <v>86</v>
      </c>
      <c r="AY262" s="154" t="s">
        <v>135</v>
      </c>
    </row>
    <row r="263" spans="2:65" s="1" customFormat="1" ht="24.25" customHeight="1">
      <c r="B263" s="30"/>
      <c r="C263" s="131" t="s">
        <v>272</v>
      </c>
      <c r="D263" s="131" t="s">
        <v>137</v>
      </c>
      <c r="E263" s="132" t="s">
        <v>390</v>
      </c>
      <c r="F263" s="133" t="s">
        <v>391</v>
      </c>
      <c r="G263" s="134" t="s">
        <v>140</v>
      </c>
      <c r="H263" s="135">
        <v>542.56399999999996</v>
      </c>
      <c r="I263" s="136"/>
      <c r="J263" s="137">
        <f>ROUND(I263*H263,2)</f>
        <v>0</v>
      </c>
      <c r="K263" s="138"/>
      <c r="L263" s="30"/>
      <c r="M263" s="139" t="s">
        <v>1</v>
      </c>
      <c r="N263" s="140" t="s">
        <v>43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175</v>
      </c>
      <c r="AT263" s="143" t="s">
        <v>137</v>
      </c>
      <c r="AU263" s="143" t="s">
        <v>88</v>
      </c>
      <c r="AY263" s="15" t="s">
        <v>135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5" t="s">
        <v>86</v>
      </c>
      <c r="BK263" s="144">
        <f>ROUND(I263*H263,2)</f>
        <v>0</v>
      </c>
      <c r="BL263" s="15" t="s">
        <v>175</v>
      </c>
      <c r="BM263" s="143" t="s">
        <v>392</v>
      </c>
    </row>
    <row r="264" spans="2:65" s="12" customFormat="1" ht="12">
      <c r="B264" s="145"/>
      <c r="D264" s="146" t="s">
        <v>142</v>
      </c>
      <c r="E264" s="147" t="s">
        <v>1</v>
      </c>
      <c r="F264" s="148" t="s">
        <v>385</v>
      </c>
      <c r="H264" s="149">
        <v>542.56399999999996</v>
      </c>
      <c r="I264" s="150"/>
      <c r="L264" s="145"/>
      <c r="M264" s="151"/>
      <c r="T264" s="152"/>
      <c r="AT264" s="147" t="s">
        <v>142</v>
      </c>
      <c r="AU264" s="147" t="s">
        <v>88</v>
      </c>
      <c r="AV264" s="12" t="s">
        <v>88</v>
      </c>
      <c r="AW264" s="12" t="s">
        <v>34</v>
      </c>
      <c r="AX264" s="12" t="s">
        <v>78</v>
      </c>
      <c r="AY264" s="147" t="s">
        <v>135</v>
      </c>
    </row>
    <row r="265" spans="2:65" s="13" customFormat="1" ht="12">
      <c r="B265" s="153"/>
      <c r="D265" s="146" t="s">
        <v>142</v>
      </c>
      <c r="E265" s="154" t="s">
        <v>1</v>
      </c>
      <c r="F265" s="155" t="s">
        <v>144</v>
      </c>
      <c r="H265" s="156">
        <v>542.56399999999996</v>
      </c>
      <c r="I265" s="157"/>
      <c r="L265" s="153"/>
      <c r="M265" s="158"/>
      <c r="T265" s="159"/>
      <c r="AT265" s="154" t="s">
        <v>142</v>
      </c>
      <c r="AU265" s="154" t="s">
        <v>88</v>
      </c>
      <c r="AV265" s="13" t="s">
        <v>141</v>
      </c>
      <c r="AW265" s="13" t="s">
        <v>34</v>
      </c>
      <c r="AX265" s="13" t="s">
        <v>86</v>
      </c>
      <c r="AY265" s="154" t="s">
        <v>135</v>
      </c>
    </row>
    <row r="266" spans="2:65" s="1" customFormat="1" ht="24.25" customHeight="1">
      <c r="B266" s="30"/>
      <c r="C266" s="160" t="s">
        <v>393</v>
      </c>
      <c r="D266" s="160" t="s">
        <v>193</v>
      </c>
      <c r="E266" s="161" t="s">
        <v>394</v>
      </c>
      <c r="F266" s="162" t="s">
        <v>395</v>
      </c>
      <c r="G266" s="163" t="s">
        <v>140</v>
      </c>
      <c r="H266" s="164">
        <v>542.56399999999996</v>
      </c>
      <c r="I266" s="165"/>
      <c r="J266" s="166">
        <f>ROUND(I266*H266,2)</f>
        <v>0</v>
      </c>
      <c r="K266" s="167"/>
      <c r="L266" s="168"/>
      <c r="M266" s="169" t="s">
        <v>1</v>
      </c>
      <c r="N266" s="170" t="s">
        <v>43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279</v>
      </c>
      <c r="AT266" s="143" t="s">
        <v>193</v>
      </c>
      <c r="AU266" s="143" t="s">
        <v>88</v>
      </c>
      <c r="AY266" s="15" t="s">
        <v>135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5" t="s">
        <v>86</v>
      </c>
      <c r="BK266" s="144">
        <f>ROUND(I266*H266,2)</f>
        <v>0</v>
      </c>
      <c r="BL266" s="15" t="s">
        <v>175</v>
      </c>
      <c r="BM266" s="143" t="s">
        <v>396</v>
      </c>
    </row>
    <row r="267" spans="2:65" s="12" customFormat="1" ht="12">
      <c r="B267" s="145"/>
      <c r="D267" s="146" t="s">
        <v>142</v>
      </c>
      <c r="E267" s="147" t="s">
        <v>1</v>
      </c>
      <c r="F267" s="148" t="s">
        <v>385</v>
      </c>
      <c r="H267" s="149">
        <v>542.56399999999996</v>
      </c>
      <c r="I267" s="150"/>
      <c r="L267" s="145"/>
      <c r="M267" s="151"/>
      <c r="T267" s="152"/>
      <c r="AT267" s="147" t="s">
        <v>142</v>
      </c>
      <c r="AU267" s="147" t="s">
        <v>88</v>
      </c>
      <c r="AV267" s="12" t="s">
        <v>88</v>
      </c>
      <c r="AW267" s="12" t="s">
        <v>34</v>
      </c>
      <c r="AX267" s="12" t="s">
        <v>78</v>
      </c>
      <c r="AY267" s="147" t="s">
        <v>135</v>
      </c>
    </row>
    <row r="268" spans="2:65" s="13" customFormat="1" ht="12">
      <c r="B268" s="153"/>
      <c r="D268" s="146" t="s">
        <v>142</v>
      </c>
      <c r="E268" s="154" t="s">
        <v>1</v>
      </c>
      <c r="F268" s="155" t="s">
        <v>144</v>
      </c>
      <c r="H268" s="156">
        <v>542.56399999999996</v>
      </c>
      <c r="I268" s="157"/>
      <c r="L268" s="153"/>
      <c r="M268" s="158"/>
      <c r="T268" s="159"/>
      <c r="AT268" s="154" t="s">
        <v>142</v>
      </c>
      <c r="AU268" s="154" t="s">
        <v>88</v>
      </c>
      <c r="AV268" s="13" t="s">
        <v>141</v>
      </c>
      <c r="AW268" s="13" t="s">
        <v>34</v>
      </c>
      <c r="AX268" s="13" t="s">
        <v>86</v>
      </c>
      <c r="AY268" s="154" t="s">
        <v>135</v>
      </c>
    </row>
    <row r="269" spans="2:65" s="1" customFormat="1" ht="37.75" customHeight="1">
      <c r="B269" s="30"/>
      <c r="C269" s="131" t="s">
        <v>275</v>
      </c>
      <c r="D269" s="131" t="s">
        <v>137</v>
      </c>
      <c r="E269" s="132" t="s">
        <v>397</v>
      </c>
      <c r="F269" s="133" t="s">
        <v>398</v>
      </c>
      <c r="G269" s="134" t="s">
        <v>336</v>
      </c>
      <c r="H269" s="171"/>
      <c r="I269" s="136"/>
      <c r="J269" s="137">
        <f>ROUND(I269*H269,2)</f>
        <v>0</v>
      </c>
      <c r="K269" s="138"/>
      <c r="L269" s="30"/>
      <c r="M269" s="139" t="s">
        <v>1</v>
      </c>
      <c r="N269" s="140" t="s">
        <v>43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175</v>
      </c>
      <c r="AT269" s="143" t="s">
        <v>137</v>
      </c>
      <c r="AU269" s="143" t="s">
        <v>88</v>
      </c>
      <c r="AY269" s="15" t="s">
        <v>135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5" t="s">
        <v>86</v>
      </c>
      <c r="BK269" s="144">
        <f>ROUND(I269*H269,2)</f>
        <v>0</v>
      </c>
      <c r="BL269" s="15" t="s">
        <v>175</v>
      </c>
      <c r="BM269" s="143" t="s">
        <v>399</v>
      </c>
    </row>
    <row r="270" spans="2:65" s="11" customFormat="1" ht="22.75" customHeight="1">
      <c r="B270" s="119"/>
      <c r="D270" s="120" t="s">
        <v>77</v>
      </c>
      <c r="E270" s="129" t="s">
        <v>400</v>
      </c>
      <c r="F270" s="129" t="s">
        <v>401</v>
      </c>
      <c r="I270" s="122"/>
      <c r="J270" s="130">
        <f>BK270</f>
        <v>0</v>
      </c>
      <c r="L270" s="119"/>
      <c r="M270" s="124"/>
      <c r="P270" s="125">
        <f>SUM(P271:P279)</f>
        <v>0</v>
      </c>
      <c r="R270" s="125">
        <f>SUM(R271:R279)</f>
        <v>0</v>
      </c>
      <c r="T270" s="126">
        <f>SUM(T271:T279)</f>
        <v>0</v>
      </c>
      <c r="AR270" s="120" t="s">
        <v>88</v>
      </c>
      <c r="AT270" s="127" t="s">
        <v>77</v>
      </c>
      <c r="AU270" s="127" t="s">
        <v>86</v>
      </c>
      <c r="AY270" s="120" t="s">
        <v>135</v>
      </c>
      <c r="BK270" s="128">
        <f>SUM(BK271:BK279)</f>
        <v>0</v>
      </c>
    </row>
    <row r="271" spans="2:65" s="1" customFormat="1" ht="24.25" customHeight="1">
      <c r="B271" s="30"/>
      <c r="C271" s="131" t="s">
        <v>402</v>
      </c>
      <c r="D271" s="131" t="s">
        <v>137</v>
      </c>
      <c r="E271" s="132" t="s">
        <v>403</v>
      </c>
      <c r="F271" s="133" t="s">
        <v>404</v>
      </c>
      <c r="G271" s="134" t="s">
        <v>226</v>
      </c>
      <c r="H271" s="135">
        <v>3</v>
      </c>
      <c r="I271" s="136"/>
      <c r="J271" s="137">
        <f>ROUND(I271*H271,2)</f>
        <v>0</v>
      </c>
      <c r="K271" s="138"/>
      <c r="L271" s="30"/>
      <c r="M271" s="139" t="s">
        <v>1</v>
      </c>
      <c r="N271" s="140" t="s">
        <v>43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175</v>
      </c>
      <c r="AT271" s="143" t="s">
        <v>137</v>
      </c>
      <c r="AU271" s="143" t="s">
        <v>88</v>
      </c>
      <c r="AY271" s="15" t="s">
        <v>135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5" t="s">
        <v>86</v>
      </c>
      <c r="BK271" s="144">
        <f>ROUND(I271*H271,2)</f>
        <v>0</v>
      </c>
      <c r="BL271" s="15" t="s">
        <v>175</v>
      </c>
      <c r="BM271" s="143" t="s">
        <v>405</v>
      </c>
    </row>
    <row r="272" spans="2:65" s="1" customFormat="1" ht="24.25" customHeight="1">
      <c r="B272" s="30"/>
      <c r="C272" s="131" t="s">
        <v>278</v>
      </c>
      <c r="D272" s="131" t="s">
        <v>137</v>
      </c>
      <c r="E272" s="132" t="s">
        <v>406</v>
      </c>
      <c r="F272" s="133" t="s">
        <v>407</v>
      </c>
      <c r="G272" s="134" t="s">
        <v>226</v>
      </c>
      <c r="H272" s="135">
        <v>1</v>
      </c>
      <c r="I272" s="136"/>
      <c r="J272" s="137">
        <f>ROUND(I272*H272,2)</f>
        <v>0</v>
      </c>
      <c r="K272" s="138"/>
      <c r="L272" s="30"/>
      <c r="M272" s="139" t="s">
        <v>1</v>
      </c>
      <c r="N272" s="140" t="s">
        <v>43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175</v>
      </c>
      <c r="AT272" s="143" t="s">
        <v>137</v>
      </c>
      <c r="AU272" s="143" t="s">
        <v>88</v>
      </c>
      <c r="AY272" s="15" t="s">
        <v>135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5" t="s">
        <v>86</v>
      </c>
      <c r="BK272" s="144">
        <f>ROUND(I272*H272,2)</f>
        <v>0</v>
      </c>
      <c r="BL272" s="15" t="s">
        <v>175</v>
      </c>
      <c r="BM272" s="143" t="s">
        <v>408</v>
      </c>
    </row>
    <row r="273" spans="2:65" s="12" customFormat="1" ht="12">
      <c r="B273" s="145"/>
      <c r="D273" s="146" t="s">
        <v>142</v>
      </c>
      <c r="E273" s="147" t="s">
        <v>1</v>
      </c>
      <c r="F273" s="148" t="s">
        <v>409</v>
      </c>
      <c r="H273" s="149">
        <v>1</v>
      </c>
      <c r="I273" s="150"/>
      <c r="L273" s="145"/>
      <c r="M273" s="151"/>
      <c r="T273" s="152"/>
      <c r="AT273" s="147" t="s">
        <v>142</v>
      </c>
      <c r="AU273" s="147" t="s">
        <v>88</v>
      </c>
      <c r="AV273" s="12" t="s">
        <v>88</v>
      </c>
      <c r="AW273" s="12" t="s">
        <v>34</v>
      </c>
      <c r="AX273" s="12" t="s">
        <v>78</v>
      </c>
      <c r="AY273" s="147" t="s">
        <v>135</v>
      </c>
    </row>
    <row r="274" spans="2:65" s="13" customFormat="1" ht="12">
      <c r="B274" s="153"/>
      <c r="D274" s="146" t="s">
        <v>142</v>
      </c>
      <c r="E274" s="154" t="s">
        <v>1</v>
      </c>
      <c r="F274" s="155" t="s">
        <v>144</v>
      </c>
      <c r="H274" s="156">
        <v>1</v>
      </c>
      <c r="I274" s="157"/>
      <c r="L274" s="153"/>
      <c r="M274" s="158"/>
      <c r="T274" s="159"/>
      <c r="AT274" s="154" t="s">
        <v>142</v>
      </c>
      <c r="AU274" s="154" t="s">
        <v>88</v>
      </c>
      <c r="AV274" s="13" t="s">
        <v>141</v>
      </c>
      <c r="AW274" s="13" t="s">
        <v>34</v>
      </c>
      <c r="AX274" s="13" t="s">
        <v>86</v>
      </c>
      <c r="AY274" s="154" t="s">
        <v>135</v>
      </c>
    </row>
    <row r="275" spans="2:65" s="1" customFormat="1" ht="24.25" customHeight="1">
      <c r="B275" s="30"/>
      <c r="C275" s="131" t="s">
        <v>410</v>
      </c>
      <c r="D275" s="131" t="s">
        <v>137</v>
      </c>
      <c r="E275" s="132" t="s">
        <v>411</v>
      </c>
      <c r="F275" s="133" t="s">
        <v>412</v>
      </c>
      <c r="G275" s="134" t="s">
        <v>226</v>
      </c>
      <c r="H275" s="135">
        <v>3</v>
      </c>
      <c r="I275" s="136"/>
      <c r="J275" s="137">
        <f>ROUND(I275*H275,2)</f>
        <v>0</v>
      </c>
      <c r="K275" s="138"/>
      <c r="L275" s="30"/>
      <c r="M275" s="139" t="s">
        <v>1</v>
      </c>
      <c r="N275" s="140" t="s">
        <v>43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175</v>
      </c>
      <c r="AT275" s="143" t="s">
        <v>137</v>
      </c>
      <c r="AU275" s="143" t="s">
        <v>88</v>
      </c>
      <c r="AY275" s="15" t="s">
        <v>135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5" t="s">
        <v>86</v>
      </c>
      <c r="BK275" s="144">
        <f>ROUND(I275*H275,2)</f>
        <v>0</v>
      </c>
      <c r="BL275" s="15" t="s">
        <v>175</v>
      </c>
      <c r="BM275" s="143" t="s">
        <v>413</v>
      </c>
    </row>
    <row r="276" spans="2:65" s="12" customFormat="1" ht="12">
      <c r="B276" s="145"/>
      <c r="D276" s="146" t="s">
        <v>142</v>
      </c>
      <c r="E276" s="147" t="s">
        <v>1</v>
      </c>
      <c r="F276" s="148" t="s">
        <v>414</v>
      </c>
      <c r="H276" s="149">
        <v>3</v>
      </c>
      <c r="I276" s="150"/>
      <c r="L276" s="145"/>
      <c r="M276" s="151"/>
      <c r="T276" s="152"/>
      <c r="AT276" s="147" t="s">
        <v>142</v>
      </c>
      <c r="AU276" s="147" t="s">
        <v>88</v>
      </c>
      <c r="AV276" s="12" t="s">
        <v>88</v>
      </c>
      <c r="AW276" s="12" t="s">
        <v>34</v>
      </c>
      <c r="AX276" s="12" t="s">
        <v>78</v>
      </c>
      <c r="AY276" s="147" t="s">
        <v>135</v>
      </c>
    </row>
    <row r="277" spans="2:65" s="13" customFormat="1" ht="12">
      <c r="B277" s="153"/>
      <c r="D277" s="146" t="s">
        <v>142</v>
      </c>
      <c r="E277" s="154" t="s">
        <v>1</v>
      </c>
      <c r="F277" s="155" t="s">
        <v>144</v>
      </c>
      <c r="H277" s="156">
        <v>3</v>
      </c>
      <c r="I277" s="157"/>
      <c r="L277" s="153"/>
      <c r="M277" s="158"/>
      <c r="T277" s="159"/>
      <c r="AT277" s="154" t="s">
        <v>142</v>
      </c>
      <c r="AU277" s="154" t="s">
        <v>88</v>
      </c>
      <c r="AV277" s="13" t="s">
        <v>141</v>
      </c>
      <c r="AW277" s="13" t="s">
        <v>34</v>
      </c>
      <c r="AX277" s="13" t="s">
        <v>86</v>
      </c>
      <c r="AY277" s="154" t="s">
        <v>135</v>
      </c>
    </row>
    <row r="278" spans="2:65" s="1" customFormat="1" ht="21.75" customHeight="1">
      <c r="B278" s="30"/>
      <c r="C278" s="131" t="s">
        <v>282</v>
      </c>
      <c r="D278" s="131" t="s">
        <v>137</v>
      </c>
      <c r="E278" s="132" t="s">
        <v>415</v>
      </c>
      <c r="F278" s="133" t="s">
        <v>416</v>
      </c>
      <c r="G278" s="134" t="s">
        <v>258</v>
      </c>
      <c r="H278" s="135">
        <v>1</v>
      </c>
      <c r="I278" s="136"/>
      <c r="J278" s="137">
        <f>ROUND(I278*H278,2)</f>
        <v>0</v>
      </c>
      <c r="K278" s="138"/>
      <c r="L278" s="30"/>
      <c r="M278" s="139" t="s">
        <v>1</v>
      </c>
      <c r="N278" s="140" t="s">
        <v>43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175</v>
      </c>
      <c r="AT278" s="143" t="s">
        <v>137</v>
      </c>
      <c r="AU278" s="143" t="s">
        <v>88</v>
      </c>
      <c r="AY278" s="15" t="s">
        <v>135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5" t="s">
        <v>86</v>
      </c>
      <c r="BK278" s="144">
        <f>ROUND(I278*H278,2)</f>
        <v>0</v>
      </c>
      <c r="BL278" s="15" t="s">
        <v>175</v>
      </c>
      <c r="BM278" s="143" t="s">
        <v>417</v>
      </c>
    </row>
    <row r="279" spans="2:65" s="1" customFormat="1" ht="37.75" customHeight="1">
      <c r="B279" s="30"/>
      <c r="C279" s="131" t="s">
        <v>418</v>
      </c>
      <c r="D279" s="131" t="s">
        <v>137</v>
      </c>
      <c r="E279" s="132" t="s">
        <v>419</v>
      </c>
      <c r="F279" s="133" t="s">
        <v>420</v>
      </c>
      <c r="G279" s="134" t="s">
        <v>336</v>
      </c>
      <c r="H279" s="171"/>
      <c r="I279" s="136"/>
      <c r="J279" s="137">
        <f>ROUND(I279*H279,2)</f>
        <v>0</v>
      </c>
      <c r="K279" s="138"/>
      <c r="L279" s="30"/>
      <c r="M279" s="139" t="s">
        <v>1</v>
      </c>
      <c r="N279" s="140" t="s">
        <v>43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175</v>
      </c>
      <c r="AT279" s="143" t="s">
        <v>137</v>
      </c>
      <c r="AU279" s="143" t="s">
        <v>88</v>
      </c>
      <c r="AY279" s="15" t="s">
        <v>135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5" t="s">
        <v>86</v>
      </c>
      <c r="BK279" s="144">
        <f>ROUND(I279*H279,2)</f>
        <v>0</v>
      </c>
      <c r="BL279" s="15" t="s">
        <v>175</v>
      </c>
      <c r="BM279" s="143" t="s">
        <v>421</v>
      </c>
    </row>
    <row r="280" spans="2:65" s="11" customFormat="1" ht="22.75" customHeight="1">
      <c r="B280" s="119"/>
      <c r="D280" s="120" t="s">
        <v>77</v>
      </c>
      <c r="E280" s="129" t="s">
        <v>422</v>
      </c>
      <c r="F280" s="129" t="s">
        <v>423</v>
      </c>
      <c r="I280" s="122"/>
      <c r="J280" s="130">
        <f>BK280</f>
        <v>0</v>
      </c>
      <c r="L280" s="119"/>
      <c r="M280" s="124"/>
      <c r="P280" s="125">
        <f>SUM(P281:P289)</f>
        <v>0</v>
      </c>
      <c r="R280" s="125">
        <f>SUM(R281:R289)</f>
        <v>1.9747200000000003</v>
      </c>
      <c r="T280" s="126">
        <f>SUM(T281:T289)</f>
        <v>0</v>
      </c>
      <c r="AR280" s="120" t="s">
        <v>88</v>
      </c>
      <c r="AT280" s="127" t="s">
        <v>77</v>
      </c>
      <c r="AU280" s="127" t="s">
        <v>86</v>
      </c>
      <c r="AY280" s="120" t="s">
        <v>135</v>
      </c>
      <c r="BK280" s="128">
        <f>SUM(BK281:BK289)</f>
        <v>0</v>
      </c>
    </row>
    <row r="281" spans="2:65" s="1" customFormat="1" ht="37.75" customHeight="1">
      <c r="B281" s="30"/>
      <c r="C281" s="131" t="s">
        <v>286</v>
      </c>
      <c r="D281" s="131" t="s">
        <v>137</v>
      </c>
      <c r="E281" s="132" t="s">
        <v>424</v>
      </c>
      <c r="F281" s="133" t="s">
        <v>425</v>
      </c>
      <c r="G281" s="134" t="s">
        <v>140</v>
      </c>
      <c r="H281" s="135">
        <v>142.83600000000001</v>
      </c>
      <c r="I281" s="136"/>
      <c r="J281" s="137">
        <f>ROUND(I281*H281,2)</f>
        <v>0</v>
      </c>
      <c r="K281" s="138"/>
      <c r="L281" s="30"/>
      <c r="M281" s="139" t="s">
        <v>1</v>
      </c>
      <c r="N281" s="140" t="s">
        <v>43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175</v>
      </c>
      <c r="AT281" s="143" t="s">
        <v>137</v>
      </c>
      <c r="AU281" s="143" t="s">
        <v>88</v>
      </c>
      <c r="AY281" s="15" t="s">
        <v>135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5" t="s">
        <v>86</v>
      </c>
      <c r="BK281" s="144">
        <f>ROUND(I281*H281,2)</f>
        <v>0</v>
      </c>
      <c r="BL281" s="15" t="s">
        <v>175</v>
      </c>
      <c r="BM281" s="143" t="s">
        <v>426</v>
      </c>
    </row>
    <row r="282" spans="2:65" s="12" customFormat="1" ht="12">
      <c r="B282" s="145"/>
      <c r="D282" s="146" t="s">
        <v>142</v>
      </c>
      <c r="E282" s="147" t="s">
        <v>1</v>
      </c>
      <c r="F282" s="148" t="s">
        <v>427</v>
      </c>
      <c r="H282" s="149">
        <v>120.246</v>
      </c>
      <c r="I282" s="150"/>
      <c r="L282" s="145"/>
      <c r="M282" s="151"/>
      <c r="T282" s="152"/>
      <c r="AT282" s="147" t="s">
        <v>142</v>
      </c>
      <c r="AU282" s="147" t="s">
        <v>88</v>
      </c>
      <c r="AV282" s="12" t="s">
        <v>88</v>
      </c>
      <c r="AW282" s="12" t="s">
        <v>34</v>
      </c>
      <c r="AX282" s="12" t="s">
        <v>78</v>
      </c>
      <c r="AY282" s="147" t="s">
        <v>135</v>
      </c>
    </row>
    <row r="283" spans="2:65" s="12" customFormat="1" ht="12">
      <c r="B283" s="145"/>
      <c r="D283" s="146" t="s">
        <v>142</v>
      </c>
      <c r="E283" s="147" t="s">
        <v>1</v>
      </c>
      <c r="F283" s="148" t="s">
        <v>428</v>
      </c>
      <c r="H283" s="149">
        <v>22.59</v>
      </c>
      <c r="I283" s="150"/>
      <c r="L283" s="145"/>
      <c r="M283" s="151"/>
      <c r="T283" s="152"/>
      <c r="AT283" s="147" t="s">
        <v>142</v>
      </c>
      <c r="AU283" s="147" t="s">
        <v>88</v>
      </c>
      <c r="AV283" s="12" t="s">
        <v>88</v>
      </c>
      <c r="AW283" s="12" t="s">
        <v>34</v>
      </c>
      <c r="AX283" s="12" t="s">
        <v>78</v>
      </c>
      <c r="AY283" s="147" t="s">
        <v>135</v>
      </c>
    </row>
    <row r="284" spans="2:65" s="13" customFormat="1" ht="12">
      <c r="B284" s="153"/>
      <c r="D284" s="146" t="s">
        <v>142</v>
      </c>
      <c r="E284" s="154" t="s">
        <v>1</v>
      </c>
      <c r="F284" s="155" t="s">
        <v>144</v>
      </c>
      <c r="H284" s="156">
        <v>142.83600000000001</v>
      </c>
      <c r="I284" s="157"/>
      <c r="L284" s="153"/>
      <c r="M284" s="158"/>
      <c r="T284" s="159"/>
      <c r="AT284" s="154" t="s">
        <v>142</v>
      </c>
      <c r="AU284" s="154" t="s">
        <v>88</v>
      </c>
      <c r="AV284" s="13" t="s">
        <v>141</v>
      </c>
      <c r="AW284" s="13" t="s">
        <v>34</v>
      </c>
      <c r="AX284" s="13" t="s">
        <v>86</v>
      </c>
      <c r="AY284" s="154" t="s">
        <v>135</v>
      </c>
    </row>
    <row r="285" spans="2:65" s="1" customFormat="1" ht="44.25" customHeight="1">
      <c r="B285" s="30"/>
      <c r="C285" s="160" t="s">
        <v>429</v>
      </c>
      <c r="D285" s="160" t="s">
        <v>193</v>
      </c>
      <c r="E285" s="161" t="s">
        <v>430</v>
      </c>
      <c r="F285" s="162" t="s">
        <v>431</v>
      </c>
      <c r="G285" s="163" t="s">
        <v>156</v>
      </c>
      <c r="H285" s="164">
        <v>4.4880000000000004</v>
      </c>
      <c r="I285" s="165"/>
      <c r="J285" s="166">
        <f>ROUND(I285*H285,2)</f>
        <v>0</v>
      </c>
      <c r="K285" s="167"/>
      <c r="L285" s="168"/>
      <c r="M285" s="169" t="s">
        <v>1</v>
      </c>
      <c r="N285" s="170" t="s">
        <v>43</v>
      </c>
      <c r="P285" s="141">
        <f>O285*H285</f>
        <v>0</v>
      </c>
      <c r="Q285" s="141">
        <v>0.44</v>
      </c>
      <c r="R285" s="141">
        <f>Q285*H285</f>
        <v>1.9747200000000003</v>
      </c>
      <c r="S285" s="141">
        <v>0</v>
      </c>
      <c r="T285" s="142">
        <f>S285*H285</f>
        <v>0</v>
      </c>
      <c r="AR285" s="143" t="s">
        <v>279</v>
      </c>
      <c r="AT285" s="143" t="s">
        <v>193</v>
      </c>
      <c r="AU285" s="143" t="s">
        <v>88</v>
      </c>
      <c r="AY285" s="15" t="s">
        <v>135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5" t="s">
        <v>86</v>
      </c>
      <c r="BK285" s="144">
        <f>ROUND(I285*H285,2)</f>
        <v>0</v>
      </c>
      <c r="BL285" s="15" t="s">
        <v>175</v>
      </c>
      <c r="BM285" s="143" t="s">
        <v>432</v>
      </c>
    </row>
    <row r="286" spans="2:65" s="12" customFormat="1" ht="12">
      <c r="B286" s="145"/>
      <c r="D286" s="146" t="s">
        <v>142</v>
      </c>
      <c r="E286" s="147" t="s">
        <v>1</v>
      </c>
      <c r="F286" s="148" t="s">
        <v>433</v>
      </c>
      <c r="H286" s="149">
        <v>3.56</v>
      </c>
      <c r="I286" s="150"/>
      <c r="L286" s="145"/>
      <c r="M286" s="151"/>
      <c r="T286" s="152"/>
      <c r="AT286" s="147" t="s">
        <v>142</v>
      </c>
      <c r="AU286" s="147" t="s">
        <v>88</v>
      </c>
      <c r="AV286" s="12" t="s">
        <v>88</v>
      </c>
      <c r="AW286" s="12" t="s">
        <v>34</v>
      </c>
      <c r="AX286" s="12" t="s">
        <v>78</v>
      </c>
      <c r="AY286" s="147" t="s">
        <v>135</v>
      </c>
    </row>
    <row r="287" spans="2:65" s="12" customFormat="1" ht="12">
      <c r="B287" s="145"/>
      <c r="D287" s="146" t="s">
        <v>142</v>
      </c>
      <c r="E287" s="147" t="s">
        <v>1</v>
      </c>
      <c r="F287" s="148" t="s">
        <v>434</v>
      </c>
      <c r="H287" s="149">
        <v>0.92800000000000005</v>
      </c>
      <c r="I287" s="150"/>
      <c r="L287" s="145"/>
      <c r="M287" s="151"/>
      <c r="T287" s="152"/>
      <c r="AT287" s="147" t="s">
        <v>142</v>
      </c>
      <c r="AU287" s="147" t="s">
        <v>88</v>
      </c>
      <c r="AV287" s="12" t="s">
        <v>88</v>
      </c>
      <c r="AW287" s="12" t="s">
        <v>34</v>
      </c>
      <c r="AX287" s="12" t="s">
        <v>78</v>
      </c>
      <c r="AY287" s="147" t="s">
        <v>135</v>
      </c>
    </row>
    <row r="288" spans="2:65" s="13" customFormat="1" ht="12">
      <c r="B288" s="153"/>
      <c r="D288" s="146" t="s">
        <v>142</v>
      </c>
      <c r="E288" s="154" t="s">
        <v>1</v>
      </c>
      <c r="F288" s="155" t="s">
        <v>144</v>
      </c>
      <c r="H288" s="156">
        <v>4.4880000000000004</v>
      </c>
      <c r="I288" s="157"/>
      <c r="L288" s="153"/>
      <c r="M288" s="158"/>
      <c r="T288" s="159"/>
      <c r="AT288" s="154" t="s">
        <v>142</v>
      </c>
      <c r="AU288" s="154" t="s">
        <v>88</v>
      </c>
      <c r="AV288" s="13" t="s">
        <v>141</v>
      </c>
      <c r="AW288" s="13" t="s">
        <v>34</v>
      </c>
      <c r="AX288" s="13" t="s">
        <v>86</v>
      </c>
      <c r="AY288" s="154" t="s">
        <v>135</v>
      </c>
    </row>
    <row r="289" spans="2:65" s="1" customFormat="1" ht="37.75" customHeight="1">
      <c r="B289" s="30"/>
      <c r="C289" s="131" t="s">
        <v>290</v>
      </c>
      <c r="D289" s="131" t="s">
        <v>137</v>
      </c>
      <c r="E289" s="132" t="s">
        <v>435</v>
      </c>
      <c r="F289" s="133" t="s">
        <v>436</v>
      </c>
      <c r="G289" s="134" t="s">
        <v>336</v>
      </c>
      <c r="H289" s="171"/>
      <c r="I289" s="136"/>
      <c r="J289" s="137">
        <f>ROUND(I289*H289,2)</f>
        <v>0</v>
      </c>
      <c r="K289" s="138"/>
      <c r="L289" s="30"/>
      <c r="M289" s="139" t="s">
        <v>1</v>
      </c>
      <c r="N289" s="140" t="s">
        <v>43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175</v>
      </c>
      <c r="AT289" s="143" t="s">
        <v>137</v>
      </c>
      <c r="AU289" s="143" t="s">
        <v>88</v>
      </c>
      <c r="AY289" s="15" t="s">
        <v>135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5" t="s">
        <v>86</v>
      </c>
      <c r="BK289" s="144">
        <f>ROUND(I289*H289,2)</f>
        <v>0</v>
      </c>
      <c r="BL289" s="15" t="s">
        <v>175</v>
      </c>
      <c r="BM289" s="143" t="s">
        <v>437</v>
      </c>
    </row>
    <row r="290" spans="2:65" s="11" customFormat="1" ht="22.75" customHeight="1">
      <c r="B290" s="119"/>
      <c r="D290" s="120" t="s">
        <v>77</v>
      </c>
      <c r="E290" s="129" t="s">
        <v>438</v>
      </c>
      <c r="F290" s="129" t="s">
        <v>439</v>
      </c>
      <c r="I290" s="122"/>
      <c r="J290" s="130">
        <f>BK290</f>
        <v>0</v>
      </c>
      <c r="L290" s="119"/>
      <c r="M290" s="124"/>
      <c r="P290" s="125">
        <f>SUM(P291:P300)</f>
        <v>0</v>
      </c>
      <c r="R290" s="125">
        <f>SUM(R291:R300)</f>
        <v>0</v>
      </c>
      <c r="T290" s="126">
        <f>SUM(T291:T300)</f>
        <v>0</v>
      </c>
      <c r="AR290" s="120" t="s">
        <v>88</v>
      </c>
      <c r="AT290" s="127" t="s">
        <v>77</v>
      </c>
      <c r="AU290" s="127" t="s">
        <v>86</v>
      </c>
      <c r="AY290" s="120" t="s">
        <v>135</v>
      </c>
      <c r="BK290" s="128">
        <f>SUM(BK291:BK300)</f>
        <v>0</v>
      </c>
    </row>
    <row r="291" spans="2:65" s="1" customFormat="1" ht="37.75" customHeight="1">
      <c r="B291" s="30"/>
      <c r="C291" s="131" t="s">
        <v>440</v>
      </c>
      <c r="D291" s="131" t="s">
        <v>137</v>
      </c>
      <c r="E291" s="132" t="s">
        <v>441</v>
      </c>
      <c r="F291" s="133" t="s">
        <v>442</v>
      </c>
      <c r="G291" s="134" t="s">
        <v>184</v>
      </c>
      <c r="H291" s="135">
        <v>105.95</v>
      </c>
      <c r="I291" s="136"/>
      <c r="J291" s="137">
        <f>ROUND(I291*H291,2)</f>
        <v>0</v>
      </c>
      <c r="K291" s="138"/>
      <c r="L291" s="30"/>
      <c r="M291" s="139" t="s">
        <v>1</v>
      </c>
      <c r="N291" s="140" t="s">
        <v>43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175</v>
      </c>
      <c r="AT291" s="143" t="s">
        <v>137</v>
      </c>
      <c r="AU291" s="143" t="s">
        <v>88</v>
      </c>
      <c r="AY291" s="15" t="s">
        <v>135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5" t="s">
        <v>86</v>
      </c>
      <c r="BK291" s="144">
        <f>ROUND(I291*H291,2)</f>
        <v>0</v>
      </c>
      <c r="BL291" s="15" t="s">
        <v>175</v>
      </c>
      <c r="BM291" s="143" t="s">
        <v>443</v>
      </c>
    </row>
    <row r="292" spans="2:65" s="12" customFormat="1" ht="12">
      <c r="B292" s="145"/>
      <c r="D292" s="146" t="s">
        <v>142</v>
      </c>
      <c r="E292" s="147" t="s">
        <v>1</v>
      </c>
      <c r="F292" s="148" t="s">
        <v>444</v>
      </c>
      <c r="H292" s="149">
        <v>105.95</v>
      </c>
      <c r="I292" s="150"/>
      <c r="L292" s="145"/>
      <c r="M292" s="151"/>
      <c r="T292" s="152"/>
      <c r="AT292" s="147" t="s">
        <v>142</v>
      </c>
      <c r="AU292" s="147" t="s">
        <v>88</v>
      </c>
      <c r="AV292" s="12" t="s">
        <v>88</v>
      </c>
      <c r="AW292" s="12" t="s">
        <v>34</v>
      </c>
      <c r="AX292" s="12" t="s">
        <v>78</v>
      </c>
      <c r="AY292" s="147" t="s">
        <v>135</v>
      </c>
    </row>
    <row r="293" spans="2:65" s="13" customFormat="1" ht="12">
      <c r="B293" s="153"/>
      <c r="D293" s="146" t="s">
        <v>142</v>
      </c>
      <c r="E293" s="154" t="s">
        <v>1</v>
      </c>
      <c r="F293" s="155" t="s">
        <v>144</v>
      </c>
      <c r="H293" s="156">
        <v>105.95</v>
      </c>
      <c r="I293" s="157"/>
      <c r="L293" s="153"/>
      <c r="M293" s="158"/>
      <c r="T293" s="159"/>
      <c r="AT293" s="154" t="s">
        <v>142</v>
      </c>
      <c r="AU293" s="154" t="s">
        <v>88</v>
      </c>
      <c r="AV293" s="13" t="s">
        <v>141</v>
      </c>
      <c r="AW293" s="13" t="s">
        <v>34</v>
      </c>
      <c r="AX293" s="13" t="s">
        <v>86</v>
      </c>
      <c r="AY293" s="154" t="s">
        <v>135</v>
      </c>
    </row>
    <row r="294" spans="2:65" s="1" customFormat="1" ht="44.25" customHeight="1">
      <c r="B294" s="30"/>
      <c r="C294" s="131" t="s">
        <v>296</v>
      </c>
      <c r="D294" s="131" t="s">
        <v>137</v>
      </c>
      <c r="E294" s="132" t="s">
        <v>445</v>
      </c>
      <c r="F294" s="133" t="s">
        <v>446</v>
      </c>
      <c r="G294" s="134" t="s">
        <v>184</v>
      </c>
      <c r="H294" s="135">
        <v>173.625</v>
      </c>
      <c r="I294" s="136"/>
      <c r="J294" s="137">
        <f>ROUND(I294*H294,2)</f>
        <v>0</v>
      </c>
      <c r="K294" s="138"/>
      <c r="L294" s="30"/>
      <c r="M294" s="139" t="s">
        <v>1</v>
      </c>
      <c r="N294" s="140" t="s">
        <v>43</v>
      </c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143" t="s">
        <v>175</v>
      </c>
      <c r="AT294" s="143" t="s">
        <v>137</v>
      </c>
      <c r="AU294" s="143" t="s">
        <v>88</v>
      </c>
      <c r="AY294" s="15" t="s">
        <v>135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5" t="s">
        <v>86</v>
      </c>
      <c r="BK294" s="144">
        <f>ROUND(I294*H294,2)</f>
        <v>0</v>
      </c>
      <c r="BL294" s="15" t="s">
        <v>175</v>
      </c>
      <c r="BM294" s="143" t="s">
        <v>447</v>
      </c>
    </row>
    <row r="295" spans="2:65" s="12" customFormat="1" ht="12">
      <c r="B295" s="145"/>
      <c r="D295" s="146" t="s">
        <v>142</v>
      </c>
      <c r="E295" s="147" t="s">
        <v>1</v>
      </c>
      <c r="F295" s="148" t="s">
        <v>448</v>
      </c>
      <c r="H295" s="149">
        <v>44.575000000000003</v>
      </c>
      <c r="I295" s="150"/>
      <c r="L295" s="145"/>
      <c r="M295" s="151"/>
      <c r="T295" s="152"/>
      <c r="AT295" s="147" t="s">
        <v>142</v>
      </c>
      <c r="AU295" s="147" t="s">
        <v>88</v>
      </c>
      <c r="AV295" s="12" t="s">
        <v>88</v>
      </c>
      <c r="AW295" s="12" t="s">
        <v>34</v>
      </c>
      <c r="AX295" s="12" t="s">
        <v>78</v>
      </c>
      <c r="AY295" s="147" t="s">
        <v>135</v>
      </c>
    </row>
    <row r="296" spans="2:65" s="12" customFormat="1" ht="12">
      <c r="B296" s="145"/>
      <c r="D296" s="146" t="s">
        <v>142</v>
      </c>
      <c r="E296" s="147" t="s">
        <v>1</v>
      </c>
      <c r="F296" s="148" t="s">
        <v>449</v>
      </c>
      <c r="H296" s="149">
        <v>44.575000000000003</v>
      </c>
      <c r="I296" s="150"/>
      <c r="L296" s="145"/>
      <c r="M296" s="151"/>
      <c r="T296" s="152"/>
      <c r="AT296" s="147" t="s">
        <v>142</v>
      </c>
      <c r="AU296" s="147" t="s">
        <v>88</v>
      </c>
      <c r="AV296" s="12" t="s">
        <v>88</v>
      </c>
      <c r="AW296" s="12" t="s">
        <v>34</v>
      </c>
      <c r="AX296" s="12" t="s">
        <v>78</v>
      </c>
      <c r="AY296" s="147" t="s">
        <v>135</v>
      </c>
    </row>
    <row r="297" spans="2:65" s="12" customFormat="1" ht="12">
      <c r="B297" s="145"/>
      <c r="D297" s="146" t="s">
        <v>142</v>
      </c>
      <c r="E297" s="147" t="s">
        <v>1</v>
      </c>
      <c r="F297" s="148" t="s">
        <v>450</v>
      </c>
      <c r="H297" s="149">
        <v>79.125</v>
      </c>
      <c r="I297" s="150"/>
      <c r="L297" s="145"/>
      <c r="M297" s="151"/>
      <c r="T297" s="152"/>
      <c r="AT297" s="147" t="s">
        <v>142</v>
      </c>
      <c r="AU297" s="147" t="s">
        <v>88</v>
      </c>
      <c r="AV297" s="12" t="s">
        <v>88</v>
      </c>
      <c r="AW297" s="12" t="s">
        <v>34</v>
      </c>
      <c r="AX297" s="12" t="s">
        <v>78</v>
      </c>
      <c r="AY297" s="147" t="s">
        <v>135</v>
      </c>
    </row>
    <row r="298" spans="2:65" s="12" customFormat="1" ht="24">
      <c r="B298" s="145"/>
      <c r="D298" s="146" t="s">
        <v>142</v>
      </c>
      <c r="E298" s="147" t="s">
        <v>1</v>
      </c>
      <c r="F298" s="148" t="s">
        <v>451</v>
      </c>
      <c r="H298" s="149">
        <v>5.35</v>
      </c>
      <c r="I298" s="150"/>
      <c r="L298" s="145"/>
      <c r="M298" s="151"/>
      <c r="T298" s="152"/>
      <c r="AT298" s="147" t="s">
        <v>142</v>
      </c>
      <c r="AU298" s="147" t="s">
        <v>88</v>
      </c>
      <c r="AV298" s="12" t="s">
        <v>88</v>
      </c>
      <c r="AW298" s="12" t="s">
        <v>34</v>
      </c>
      <c r="AX298" s="12" t="s">
        <v>78</v>
      </c>
      <c r="AY298" s="147" t="s">
        <v>135</v>
      </c>
    </row>
    <row r="299" spans="2:65" s="13" customFormat="1" ht="12">
      <c r="B299" s="153"/>
      <c r="D299" s="146" t="s">
        <v>142</v>
      </c>
      <c r="E299" s="154" t="s">
        <v>1</v>
      </c>
      <c r="F299" s="155" t="s">
        <v>144</v>
      </c>
      <c r="H299" s="156">
        <v>173.625</v>
      </c>
      <c r="I299" s="157"/>
      <c r="L299" s="153"/>
      <c r="M299" s="158"/>
      <c r="T299" s="159"/>
      <c r="AT299" s="154" t="s">
        <v>142</v>
      </c>
      <c r="AU299" s="154" t="s">
        <v>88</v>
      </c>
      <c r="AV299" s="13" t="s">
        <v>141</v>
      </c>
      <c r="AW299" s="13" t="s">
        <v>34</v>
      </c>
      <c r="AX299" s="13" t="s">
        <v>86</v>
      </c>
      <c r="AY299" s="154" t="s">
        <v>135</v>
      </c>
    </row>
    <row r="300" spans="2:65" s="1" customFormat="1" ht="44.25" customHeight="1">
      <c r="B300" s="30"/>
      <c r="C300" s="131" t="s">
        <v>452</v>
      </c>
      <c r="D300" s="131" t="s">
        <v>137</v>
      </c>
      <c r="E300" s="132" t="s">
        <v>453</v>
      </c>
      <c r="F300" s="133" t="s">
        <v>454</v>
      </c>
      <c r="G300" s="134" t="s">
        <v>336</v>
      </c>
      <c r="H300" s="171"/>
      <c r="I300" s="136"/>
      <c r="J300" s="137">
        <f>ROUND(I300*H300,2)</f>
        <v>0</v>
      </c>
      <c r="K300" s="138"/>
      <c r="L300" s="30"/>
      <c r="M300" s="139" t="s">
        <v>1</v>
      </c>
      <c r="N300" s="140" t="s">
        <v>43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175</v>
      </c>
      <c r="AT300" s="143" t="s">
        <v>137</v>
      </c>
      <c r="AU300" s="143" t="s">
        <v>88</v>
      </c>
      <c r="AY300" s="15" t="s">
        <v>135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5" t="s">
        <v>86</v>
      </c>
      <c r="BK300" s="144">
        <f>ROUND(I300*H300,2)</f>
        <v>0</v>
      </c>
      <c r="BL300" s="15" t="s">
        <v>175</v>
      </c>
      <c r="BM300" s="143" t="s">
        <v>455</v>
      </c>
    </row>
    <row r="301" spans="2:65" s="11" customFormat="1" ht="22.75" customHeight="1">
      <c r="B301" s="119"/>
      <c r="D301" s="120" t="s">
        <v>77</v>
      </c>
      <c r="E301" s="129" t="s">
        <v>456</v>
      </c>
      <c r="F301" s="129" t="s">
        <v>457</v>
      </c>
      <c r="I301" s="122"/>
      <c r="J301" s="130">
        <f>BK301</f>
        <v>0</v>
      </c>
      <c r="L301" s="119"/>
      <c r="M301" s="124"/>
      <c r="P301" s="125">
        <f>SUM(P302:P351)</f>
        <v>0</v>
      </c>
      <c r="R301" s="125">
        <f>SUM(R302:R351)</f>
        <v>15.3786954</v>
      </c>
      <c r="T301" s="126">
        <f>SUM(T302:T351)</f>
        <v>0.13375000000000001</v>
      </c>
      <c r="AR301" s="120" t="s">
        <v>88</v>
      </c>
      <c r="AT301" s="127" t="s">
        <v>77</v>
      </c>
      <c r="AU301" s="127" t="s">
        <v>86</v>
      </c>
      <c r="AY301" s="120" t="s">
        <v>135</v>
      </c>
      <c r="BK301" s="128">
        <f>SUM(BK302:BK351)</f>
        <v>0</v>
      </c>
    </row>
    <row r="302" spans="2:65" s="1" customFormat="1" ht="24.25" customHeight="1">
      <c r="B302" s="30"/>
      <c r="C302" s="131" t="s">
        <v>309</v>
      </c>
      <c r="D302" s="131" t="s">
        <v>137</v>
      </c>
      <c r="E302" s="132" t="s">
        <v>458</v>
      </c>
      <c r="F302" s="133" t="s">
        <v>459</v>
      </c>
      <c r="G302" s="134" t="s">
        <v>184</v>
      </c>
      <c r="H302" s="135">
        <v>5.35</v>
      </c>
      <c r="I302" s="136"/>
      <c r="J302" s="137">
        <f>ROUND(I302*H302,2)</f>
        <v>0</v>
      </c>
      <c r="K302" s="138"/>
      <c r="L302" s="30"/>
      <c r="M302" s="139" t="s">
        <v>1</v>
      </c>
      <c r="N302" s="140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2.5000000000000001E-2</v>
      </c>
      <c r="T302" s="142">
        <f>S302*H302</f>
        <v>0.13375000000000001</v>
      </c>
      <c r="AR302" s="143" t="s">
        <v>175</v>
      </c>
      <c r="AT302" s="143" t="s">
        <v>137</v>
      </c>
      <c r="AU302" s="143" t="s">
        <v>88</v>
      </c>
      <c r="AY302" s="15" t="s">
        <v>135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5" t="s">
        <v>86</v>
      </c>
      <c r="BK302" s="144">
        <f>ROUND(I302*H302,2)</f>
        <v>0</v>
      </c>
      <c r="BL302" s="15" t="s">
        <v>175</v>
      </c>
      <c r="BM302" s="143" t="s">
        <v>460</v>
      </c>
    </row>
    <row r="303" spans="2:65" s="1" customFormat="1" ht="49" customHeight="1">
      <c r="B303" s="30"/>
      <c r="C303" s="160" t="s">
        <v>461</v>
      </c>
      <c r="D303" s="160" t="s">
        <v>193</v>
      </c>
      <c r="E303" s="161" t="s">
        <v>462</v>
      </c>
      <c r="F303" s="162" t="s">
        <v>463</v>
      </c>
      <c r="G303" s="163" t="s">
        <v>179</v>
      </c>
      <c r="H303" s="164">
        <v>4.968</v>
      </c>
      <c r="I303" s="165"/>
      <c r="J303" s="166">
        <f>ROUND(I303*H303,2)</f>
        <v>0</v>
      </c>
      <c r="K303" s="167"/>
      <c r="L303" s="168"/>
      <c r="M303" s="169" t="s">
        <v>1</v>
      </c>
      <c r="N303" s="170" t="s">
        <v>43</v>
      </c>
      <c r="P303" s="141">
        <f>O303*H303</f>
        <v>0</v>
      </c>
      <c r="Q303" s="141">
        <v>1</v>
      </c>
      <c r="R303" s="141">
        <f>Q303*H303</f>
        <v>4.968</v>
      </c>
      <c r="S303" s="141">
        <v>0</v>
      </c>
      <c r="T303" s="142">
        <f>S303*H303</f>
        <v>0</v>
      </c>
      <c r="AR303" s="143" t="s">
        <v>279</v>
      </c>
      <c r="AT303" s="143" t="s">
        <v>193</v>
      </c>
      <c r="AU303" s="143" t="s">
        <v>88</v>
      </c>
      <c r="AY303" s="15" t="s">
        <v>135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5" t="s">
        <v>86</v>
      </c>
      <c r="BK303" s="144">
        <f>ROUND(I303*H303,2)</f>
        <v>0</v>
      </c>
      <c r="BL303" s="15" t="s">
        <v>175</v>
      </c>
      <c r="BM303" s="143" t="s">
        <v>464</v>
      </c>
    </row>
    <row r="304" spans="2:65" s="1" customFormat="1" ht="48">
      <c r="B304" s="30"/>
      <c r="D304" s="146" t="s">
        <v>465</v>
      </c>
      <c r="F304" s="172" t="s">
        <v>466</v>
      </c>
      <c r="I304" s="173"/>
      <c r="L304" s="30"/>
      <c r="M304" s="174"/>
      <c r="T304" s="54"/>
      <c r="AT304" s="15" t="s">
        <v>465</v>
      </c>
      <c r="AU304" s="15" t="s">
        <v>88</v>
      </c>
    </row>
    <row r="305" spans="2:65" s="12" customFormat="1" ht="12">
      <c r="B305" s="145"/>
      <c r="D305" s="146" t="s">
        <v>142</v>
      </c>
      <c r="E305" s="147" t="s">
        <v>1</v>
      </c>
      <c r="F305" s="148" t="s">
        <v>467</v>
      </c>
      <c r="H305" s="149">
        <v>2.944</v>
      </c>
      <c r="I305" s="150"/>
      <c r="L305" s="145"/>
      <c r="M305" s="151"/>
      <c r="T305" s="152"/>
      <c r="AT305" s="147" t="s">
        <v>142</v>
      </c>
      <c r="AU305" s="147" t="s">
        <v>88</v>
      </c>
      <c r="AV305" s="12" t="s">
        <v>88</v>
      </c>
      <c r="AW305" s="12" t="s">
        <v>34</v>
      </c>
      <c r="AX305" s="12" t="s">
        <v>78</v>
      </c>
      <c r="AY305" s="147" t="s">
        <v>135</v>
      </c>
    </row>
    <row r="306" spans="2:65" s="12" customFormat="1" ht="12">
      <c r="B306" s="145"/>
      <c r="D306" s="146" t="s">
        <v>142</v>
      </c>
      <c r="E306" s="147" t="s">
        <v>1</v>
      </c>
      <c r="F306" s="148" t="s">
        <v>468</v>
      </c>
      <c r="H306" s="149">
        <v>0.73599999999999999</v>
      </c>
      <c r="I306" s="150"/>
      <c r="L306" s="145"/>
      <c r="M306" s="151"/>
      <c r="T306" s="152"/>
      <c r="AT306" s="147" t="s">
        <v>142</v>
      </c>
      <c r="AU306" s="147" t="s">
        <v>88</v>
      </c>
      <c r="AV306" s="12" t="s">
        <v>88</v>
      </c>
      <c r="AW306" s="12" t="s">
        <v>34</v>
      </c>
      <c r="AX306" s="12" t="s">
        <v>78</v>
      </c>
      <c r="AY306" s="147" t="s">
        <v>135</v>
      </c>
    </row>
    <row r="307" spans="2:65" s="12" customFormat="1" ht="12">
      <c r="B307" s="145"/>
      <c r="D307" s="146" t="s">
        <v>142</v>
      </c>
      <c r="E307" s="147" t="s">
        <v>1</v>
      </c>
      <c r="F307" s="148" t="s">
        <v>469</v>
      </c>
      <c r="H307" s="149">
        <v>0.46</v>
      </c>
      <c r="I307" s="150"/>
      <c r="L307" s="145"/>
      <c r="M307" s="151"/>
      <c r="T307" s="152"/>
      <c r="AT307" s="147" t="s">
        <v>142</v>
      </c>
      <c r="AU307" s="147" t="s">
        <v>88</v>
      </c>
      <c r="AV307" s="12" t="s">
        <v>88</v>
      </c>
      <c r="AW307" s="12" t="s">
        <v>34</v>
      </c>
      <c r="AX307" s="12" t="s">
        <v>78</v>
      </c>
      <c r="AY307" s="147" t="s">
        <v>135</v>
      </c>
    </row>
    <row r="308" spans="2:65" s="13" customFormat="1" ht="12">
      <c r="B308" s="153"/>
      <c r="D308" s="146" t="s">
        <v>142</v>
      </c>
      <c r="E308" s="154" t="s">
        <v>1</v>
      </c>
      <c r="F308" s="155" t="s">
        <v>144</v>
      </c>
      <c r="H308" s="156">
        <v>4.1399999999999997</v>
      </c>
      <c r="I308" s="157"/>
      <c r="L308" s="153"/>
      <c r="M308" s="158"/>
      <c r="T308" s="159"/>
      <c r="AT308" s="154" t="s">
        <v>142</v>
      </c>
      <c r="AU308" s="154" t="s">
        <v>88</v>
      </c>
      <c r="AV308" s="13" t="s">
        <v>141</v>
      </c>
      <c r="AW308" s="13" t="s">
        <v>34</v>
      </c>
      <c r="AX308" s="13" t="s">
        <v>86</v>
      </c>
      <c r="AY308" s="154" t="s">
        <v>135</v>
      </c>
    </row>
    <row r="309" spans="2:65" s="12" customFormat="1" ht="12">
      <c r="B309" s="145"/>
      <c r="D309" s="146" t="s">
        <v>142</v>
      </c>
      <c r="F309" s="148" t="s">
        <v>470</v>
      </c>
      <c r="H309" s="149">
        <v>4.968</v>
      </c>
      <c r="I309" s="150"/>
      <c r="L309" s="145"/>
      <c r="M309" s="151"/>
      <c r="T309" s="152"/>
      <c r="AT309" s="147" t="s">
        <v>142</v>
      </c>
      <c r="AU309" s="147" t="s">
        <v>88</v>
      </c>
      <c r="AV309" s="12" t="s">
        <v>88</v>
      </c>
      <c r="AW309" s="12" t="s">
        <v>4</v>
      </c>
      <c r="AX309" s="12" t="s">
        <v>86</v>
      </c>
      <c r="AY309" s="147" t="s">
        <v>135</v>
      </c>
    </row>
    <row r="310" spans="2:65" s="1" customFormat="1" ht="55.5" customHeight="1">
      <c r="B310" s="30"/>
      <c r="C310" s="160" t="s">
        <v>314</v>
      </c>
      <c r="D310" s="160" t="s">
        <v>193</v>
      </c>
      <c r="E310" s="161" t="s">
        <v>471</v>
      </c>
      <c r="F310" s="162" t="s">
        <v>472</v>
      </c>
      <c r="G310" s="163" t="s">
        <v>179</v>
      </c>
      <c r="H310" s="164">
        <v>1.3029999999999999</v>
      </c>
      <c r="I310" s="165"/>
      <c r="J310" s="166">
        <f>ROUND(I310*H310,2)</f>
        <v>0</v>
      </c>
      <c r="K310" s="167"/>
      <c r="L310" s="168"/>
      <c r="M310" s="169" t="s">
        <v>1</v>
      </c>
      <c r="N310" s="170" t="s">
        <v>43</v>
      </c>
      <c r="P310" s="141">
        <f>O310*H310</f>
        <v>0</v>
      </c>
      <c r="Q310" s="141">
        <v>1</v>
      </c>
      <c r="R310" s="141">
        <f>Q310*H310</f>
        <v>1.3029999999999999</v>
      </c>
      <c r="S310" s="141">
        <v>0</v>
      </c>
      <c r="T310" s="142">
        <f>S310*H310</f>
        <v>0</v>
      </c>
      <c r="AR310" s="143" t="s">
        <v>279</v>
      </c>
      <c r="AT310" s="143" t="s">
        <v>193</v>
      </c>
      <c r="AU310" s="143" t="s">
        <v>88</v>
      </c>
      <c r="AY310" s="15" t="s">
        <v>135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5" t="s">
        <v>86</v>
      </c>
      <c r="BK310" s="144">
        <f>ROUND(I310*H310,2)</f>
        <v>0</v>
      </c>
      <c r="BL310" s="15" t="s">
        <v>175</v>
      </c>
      <c r="BM310" s="143" t="s">
        <v>473</v>
      </c>
    </row>
    <row r="311" spans="2:65" s="12" customFormat="1" ht="12">
      <c r="B311" s="145"/>
      <c r="D311" s="146" t="s">
        <v>142</v>
      </c>
      <c r="E311" s="147" t="s">
        <v>1</v>
      </c>
      <c r="F311" s="148" t="s">
        <v>474</v>
      </c>
      <c r="H311" s="149">
        <v>0.51400000000000001</v>
      </c>
      <c r="I311" s="150"/>
      <c r="L311" s="145"/>
      <c r="M311" s="151"/>
      <c r="T311" s="152"/>
      <c r="AT311" s="147" t="s">
        <v>142</v>
      </c>
      <c r="AU311" s="147" t="s">
        <v>88</v>
      </c>
      <c r="AV311" s="12" t="s">
        <v>88</v>
      </c>
      <c r="AW311" s="12" t="s">
        <v>34</v>
      </c>
      <c r="AX311" s="12" t="s">
        <v>78</v>
      </c>
      <c r="AY311" s="147" t="s">
        <v>135</v>
      </c>
    </row>
    <row r="312" spans="2:65" s="12" customFormat="1" ht="12">
      <c r="B312" s="145"/>
      <c r="D312" s="146" t="s">
        <v>142</v>
      </c>
      <c r="E312" s="147" t="s">
        <v>1</v>
      </c>
      <c r="F312" s="148" t="s">
        <v>475</v>
      </c>
      <c r="H312" s="149">
        <v>0.16800000000000001</v>
      </c>
      <c r="I312" s="150"/>
      <c r="L312" s="145"/>
      <c r="M312" s="151"/>
      <c r="T312" s="152"/>
      <c r="AT312" s="147" t="s">
        <v>142</v>
      </c>
      <c r="AU312" s="147" t="s">
        <v>88</v>
      </c>
      <c r="AV312" s="12" t="s">
        <v>88</v>
      </c>
      <c r="AW312" s="12" t="s">
        <v>34</v>
      </c>
      <c r="AX312" s="12" t="s">
        <v>78</v>
      </c>
      <c r="AY312" s="147" t="s">
        <v>135</v>
      </c>
    </row>
    <row r="313" spans="2:65" s="12" customFormat="1" ht="12">
      <c r="B313" s="145"/>
      <c r="D313" s="146" t="s">
        <v>142</v>
      </c>
      <c r="E313" s="147" t="s">
        <v>1</v>
      </c>
      <c r="F313" s="148" t="s">
        <v>476</v>
      </c>
      <c r="H313" s="149">
        <v>4.4999999999999998E-2</v>
      </c>
      <c r="I313" s="150"/>
      <c r="L313" s="145"/>
      <c r="M313" s="151"/>
      <c r="T313" s="152"/>
      <c r="AT313" s="147" t="s">
        <v>142</v>
      </c>
      <c r="AU313" s="147" t="s">
        <v>88</v>
      </c>
      <c r="AV313" s="12" t="s">
        <v>88</v>
      </c>
      <c r="AW313" s="12" t="s">
        <v>34</v>
      </c>
      <c r="AX313" s="12" t="s">
        <v>78</v>
      </c>
      <c r="AY313" s="147" t="s">
        <v>135</v>
      </c>
    </row>
    <row r="314" spans="2:65" s="12" customFormat="1" ht="12">
      <c r="B314" s="145"/>
      <c r="D314" s="146" t="s">
        <v>142</v>
      </c>
      <c r="E314" s="147" t="s">
        <v>1</v>
      </c>
      <c r="F314" s="148" t="s">
        <v>477</v>
      </c>
      <c r="H314" s="149">
        <v>0.192</v>
      </c>
      <c r="I314" s="150"/>
      <c r="L314" s="145"/>
      <c r="M314" s="151"/>
      <c r="T314" s="152"/>
      <c r="AT314" s="147" t="s">
        <v>142</v>
      </c>
      <c r="AU314" s="147" t="s">
        <v>88</v>
      </c>
      <c r="AV314" s="12" t="s">
        <v>88</v>
      </c>
      <c r="AW314" s="12" t="s">
        <v>34</v>
      </c>
      <c r="AX314" s="12" t="s">
        <v>78</v>
      </c>
      <c r="AY314" s="147" t="s">
        <v>135</v>
      </c>
    </row>
    <row r="315" spans="2:65" s="12" customFormat="1" ht="12">
      <c r="B315" s="145"/>
      <c r="D315" s="146" t="s">
        <v>142</v>
      </c>
      <c r="E315" s="147" t="s">
        <v>1</v>
      </c>
      <c r="F315" s="148" t="s">
        <v>478</v>
      </c>
      <c r="H315" s="149">
        <v>9.2999999999999999E-2</v>
      </c>
      <c r="I315" s="150"/>
      <c r="L315" s="145"/>
      <c r="M315" s="151"/>
      <c r="T315" s="152"/>
      <c r="AT315" s="147" t="s">
        <v>142</v>
      </c>
      <c r="AU315" s="147" t="s">
        <v>88</v>
      </c>
      <c r="AV315" s="12" t="s">
        <v>88</v>
      </c>
      <c r="AW315" s="12" t="s">
        <v>34</v>
      </c>
      <c r="AX315" s="12" t="s">
        <v>78</v>
      </c>
      <c r="AY315" s="147" t="s">
        <v>135</v>
      </c>
    </row>
    <row r="316" spans="2:65" s="12" customFormat="1" ht="12">
      <c r="B316" s="145"/>
      <c r="D316" s="146" t="s">
        <v>142</v>
      </c>
      <c r="E316" s="147" t="s">
        <v>1</v>
      </c>
      <c r="F316" s="148" t="s">
        <v>479</v>
      </c>
      <c r="H316" s="149">
        <v>3.3000000000000002E-2</v>
      </c>
      <c r="I316" s="150"/>
      <c r="L316" s="145"/>
      <c r="M316" s="151"/>
      <c r="T316" s="152"/>
      <c r="AT316" s="147" t="s">
        <v>142</v>
      </c>
      <c r="AU316" s="147" t="s">
        <v>88</v>
      </c>
      <c r="AV316" s="12" t="s">
        <v>88</v>
      </c>
      <c r="AW316" s="12" t="s">
        <v>34</v>
      </c>
      <c r="AX316" s="12" t="s">
        <v>78</v>
      </c>
      <c r="AY316" s="147" t="s">
        <v>135</v>
      </c>
    </row>
    <row r="317" spans="2:65" s="12" customFormat="1" ht="12">
      <c r="B317" s="145"/>
      <c r="D317" s="146" t="s">
        <v>142</v>
      </c>
      <c r="E317" s="147" t="s">
        <v>1</v>
      </c>
      <c r="F317" s="148" t="s">
        <v>480</v>
      </c>
      <c r="H317" s="149">
        <v>4.1000000000000002E-2</v>
      </c>
      <c r="I317" s="150"/>
      <c r="L317" s="145"/>
      <c r="M317" s="151"/>
      <c r="T317" s="152"/>
      <c r="AT317" s="147" t="s">
        <v>142</v>
      </c>
      <c r="AU317" s="147" t="s">
        <v>88</v>
      </c>
      <c r="AV317" s="12" t="s">
        <v>88</v>
      </c>
      <c r="AW317" s="12" t="s">
        <v>34</v>
      </c>
      <c r="AX317" s="12" t="s">
        <v>78</v>
      </c>
      <c r="AY317" s="147" t="s">
        <v>135</v>
      </c>
    </row>
    <row r="318" spans="2:65" s="13" customFormat="1" ht="12">
      <c r="B318" s="153"/>
      <c r="D318" s="146" t="s">
        <v>142</v>
      </c>
      <c r="E318" s="154" t="s">
        <v>1</v>
      </c>
      <c r="F318" s="155" t="s">
        <v>144</v>
      </c>
      <c r="H318" s="156">
        <v>1.0860000000000001</v>
      </c>
      <c r="I318" s="157"/>
      <c r="L318" s="153"/>
      <c r="M318" s="158"/>
      <c r="T318" s="159"/>
      <c r="AT318" s="154" t="s">
        <v>142</v>
      </c>
      <c r="AU318" s="154" t="s">
        <v>88</v>
      </c>
      <c r="AV318" s="13" t="s">
        <v>141</v>
      </c>
      <c r="AW318" s="13" t="s">
        <v>34</v>
      </c>
      <c r="AX318" s="13" t="s">
        <v>86</v>
      </c>
      <c r="AY318" s="154" t="s">
        <v>135</v>
      </c>
    </row>
    <row r="319" spans="2:65" s="12" customFormat="1" ht="12">
      <c r="B319" s="145"/>
      <c r="D319" s="146" t="s">
        <v>142</v>
      </c>
      <c r="F319" s="148" t="s">
        <v>481</v>
      </c>
      <c r="H319" s="149">
        <v>1.3029999999999999</v>
      </c>
      <c r="I319" s="150"/>
      <c r="L319" s="145"/>
      <c r="M319" s="151"/>
      <c r="T319" s="152"/>
      <c r="AT319" s="147" t="s">
        <v>142</v>
      </c>
      <c r="AU319" s="147" t="s">
        <v>88</v>
      </c>
      <c r="AV319" s="12" t="s">
        <v>88</v>
      </c>
      <c r="AW319" s="12" t="s">
        <v>4</v>
      </c>
      <c r="AX319" s="12" t="s">
        <v>86</v>
      </c>
      <c r="AY319" s="147" t="s">
        <v>135</v>
      </c>
    </row>
    <row r="320" spans="2:65" s="1" customFormat="1" ht="66.75" customHeight="1">
      <c r="B320" s="30"/>
      <c r="C320" s="160" t="s">
        <v>482</v>
      </c>
      <c r="D320" s="160" t="s">
        <v>193</v>
      </c>
      <c r="E320" s="161" t="s">
        <v>483</v>
      </c>
      <c r="F320" s="162" t="s">
        <v>484</v>
      </c>
      <c r="G320" s="163" t="s">
        <v>179</v>
      </c>
      <c r="H320" s="164">
        <v>3.5409999999999999</v>
      </c>
      <c r="I320" s="165"/>
      <c r="J320" s="166">
        <f>ROUND(I320*H320,2)</f>
        <v>0</v>
      </c>
      <c r="K320" s="167"/>
      <c r="L320" s="168"/>
      <c r="M320" s="169" t="s">
        <v>1</v>
      </c>
      <c r="N320" s="170" t="s">
        <v>43</v>
      </c>
      <c r="P320" s="141">
        <f>O320*H320</f>
        <v>0</v>
      </c>
      <c r="Q320" s="141">
        <v>1</v>
      </c>
      <c r="R320" s="141">
        <f>Q320*H320</f>
        <v>3.5409999999999999</v>
      </c>
      <c r="S320" s="141">
        <v>0</v>
      </c>
      <c r="T320" s="142">
        <f>S320*H320</f>
        <v>0</v>
      </c>
      <c r="AR320" s="143" t="s">
        <v>279</v>
      </c>
      <c r="AT320" s="143" t="s">
        <v>193</v>
      </c>
      <c r="AU320" s="143" t="s">
        <v>88</v>
      </c>
      <c r="AY320" s="15" t="s">
        <v>135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5" t="s">
        <v>86</v>
      </c>
      <c r="BK320" s="144">
        <f>ROUND(I320*H320,2)</f>
        <v>0</v>
      </c>
      <c r="BL320" s="15" t="s">
        <v>175</v>
      </c>
      <c r="BM320" s="143" t="s">
        <v>485</v>
      </c>
    </row>
    <row r="321" spans="2:65" s="1" customFormat="1" ht="60">
      <c r="B321" s="30"/>
      <c r="D321" s="146" t="s">
        <v>465</v>
      </c>
      <c r="F321" s="172" t="s">
        <v>486</v>
      </c>
      <c r="I321" s="173"/>
      <c r="L321" s="30"/>
      <c r="M321" s="174"/>
      <c r="T321" s="54"/>
      <c r="AT321" s="15" t="s">
        <v>465</v>
      </c>
      <c r="AU321" s="15" t="s">
        <v>88</v>
      </c>
    </row>
    <row r="322" spans="2:65" s="12" customFormat="1" ht="12">
      <c r="B322" s="145"/>
      <c r="D322" s="146" t="s">
        <v>142</v>
      </c>
      <c r="E322" s="147" t="s">
        <v>1</v>
      </c>
      <c r="F322" s="148" t="s">
        <v>487</v>
      </c>
      <c r="H322" s="149">
        <v>2.2949999999999999</v>
      </c>
      <c r="I322" s="150"/>
      <c r="L322" s="145"/>
      <c r="M322" s="151"/>
      <c r="T322" s="152"/>
      <c r="AT322" s="147" t="s">
        <v>142</v>
      </c>
      <c r="AU322" s="147" t="s">
        <v>88</v>
      </c>
      <c r="AV322" s="12" t="s">
        <v>88</v>
      </c>
      <c r="AW322" s="12" t="s">
        <v>34</v>
      </c>
      <c r="AX322" s="12" t="s">
        <v>78</v>
      </c>
      <c r="AY322" s="147" t="s">
        <v>135</v>
      </c>
    </row>
    <row r="323" spans="2:65" s="12" customFormat="1" ht="12">
      <c r="B323" s="145"/>
      <c r="D323" s="146" t="s">
        <v>142</v>
      </c>
      <c r="E323" s="147" t="s">
        <v>1</v>
      </c>
      <c r="F323" s="148" t="s">
        <v>488</v>
      </c>
      <c r="H323" s="149">
        <v>0.45900000000000002</v>
      </c>
      <c r="I323" s="150"/>
      <c r="L323" s="145"/>
      <c r="M323" s="151"/>
      <c r="T323" s="152"/>
      <c r="AT323" s="147" t="s">
        <v>142</v>
      </c>
      <c r="AU323" s="147" t="s">
        <v>88</v>
      </c>
      <c r="AV323" s="12" t="s">
        <v>88</v>
      </c>
      <c r="AW323" s="12" t="s">
        <v>34</v>
      </c>
      <c r="AX323" s="12" t="s">
        <v>78</v>
      </c>
      <c r="AY323" s="147" t="s">
        <v>135</v>
      </c>
    </row>
    <row r="324" spans="2:65" s="12" customFormat="1" ht="12">
      <c r="B324" s="145"/>
      <c r="D324" s="146" t="s">
        <v>142</v>
      </c>
      <c r="E324" s="147" t="s">
        <v>1</v>
      </c>
      <c r="F324" s="148" t="s">
        <v>489</v>
      </c>
      <c r="H324" s="149">
        <v>0.13100000000000001</v>
      </c>
      <c r="I324" s="150"/>
      <c r="L324" s="145"/>
      <c r="M324" s="151"/>
      <c r="T324" s="152"/>
      <c r="AT324" s="147" t="s">
        <v>142</v>
      </c>
      <c r="AU324" s="147" t="s">
        <v>88</v>
      </c>
      <c r="AV324" s="12" t="s">
        <v>88</v>
      </c>
      <c r="AW324" s="12" t="s">
        <v>34</v>
      </c>
      <c r="AX324" s="12" t="s">
        <v>78</v>
      </c>
      <c r="AY324" s="147" t="s">
        <v>135</v>
      </c>
    </row>
    <row r="325" spans="2:65" s="12" customFormat="1" ht="12">
      <c r="B325" s="145"/>
      <c r="D325" s="146" t="s">
        <v>142</v>
      </c>
      <c r="E325" s="147" t="s">
        <v>1</v>
      </c>
      <c r="F325" s="148" t="s">
        <v>490</v>
      </c>
      <c r="H325" s="149">
        <v>6.6000000000000003E-2</v>
      </c>
      <c r="I325" s="150"/>
      <c r="L325" s="145"/>
      <c r="M325" s="151"/>
      <c r="T325" s="152"/>
      <c r="AT325" s="147" t="s">
        <v>142</v>
      </c>
      <c r="AU325" s="147" t="s">
        <v>88</v>
      </c>
      <c r="AV325" s="12" t="s">
        <v>88</v>
      </c>
      <c r="AW325" s="12" t="s">
        <v>34</v>
      </c>
      <c r="AX325" s="12" t="s">
        <v>78</v>
      </c>
      <c r="AY325" s="147" t="s">
        <v>135</v>
      </c>
    </row>
    <row r="326" spans="2:65" s="13" customFormat="1" ht="12">
      <c r="B326" s="153"/>
      <c r="D326" s="146" t="s">
        <v>142</v>
      </c>
      <c r="E326" s="154" t="s">
        <v>1</v>
      </c>
      <c r="F326" s="155" t="s">
        <v>144</v>
      </c>
      <c r="H326" s="156">
        <v>2.9510000000000001</v>
      </c>
      <c r="I326" s="157"/>
      <c r="L326" s="153"/>
      <c r="M326" s="158"/>
      <c r="T326" s="159"/>
      <c r="AT326" s="154" t="s">
        <v>142</v>
      </c>
      <c r="AU326" s="154" t="s">
        <v>88</v>
      </c>
      <c r="AV326" s="13" t="s">
        <v>141</v>
      </c>
      <c r="AW326" s="13" t="s">
        <v>34</v>
      </c>
      <c r="AX326" s="13" t="s">
        <v>86</v>
      </c>
      <c r="AY326" s="154" t="s">
        <v>135</v>
      </c>
    </row>
    <row r="327" spans="2:65" s="12" customFormat="1" ht="12">
      <c r="B327" s="145"/>
      <c r="D327" s="146" t="s">
        <v>142</v>
      </c>
      <c r="F327" s="148" t="s">
        <v>491</v>
      </c>
      <c r="H327" s="149">
        <v>3.5409999999999999</v>
      </c>
      <c r="I327" s="150"/>
      <c r="L327" s="145"/>
      <c r="M327" s="151"/>
      <c r="T327" s="152"/>
      <c r="AT327" s="147" t="s">
        <v>142</v>
      </c>
      <c r="AU327" s="147" t="s">
        <v>88</v>
      </c>
      <c r="AV327" s="12" t="s">
        <v>88</v>
      </c>
      <c r="AW327" s="12" t="s">
        <v>4</v>
      </c>
      <c r="AX327" s="12" t="s">
        <v>86</v>
      </c>
      <c r="AY327" s="147" t="s">
        <v>135</v>
      </c>
    </row>
    <row r="328" spans="2:65" s="1" customFormat="1" ht="44.25" customHeight="1">
      <c r="B328" s="30"/>
      <c r="C328" s="160" t="s">
        <v>318</v>
      </c>
      <c r="D328" s="160" t="s">
        <v>193</v>
      </c>
      <c r="E328" s="161" t="s">
        <v>492</v>
      </c>
      <c r="F328" s="162" t="s">
        <v>493</v>
      </c>
      <c r="G328" s="163" t="s">
        <v>179</v>
      </c>
      <c r="H328" s="164">
        <v>1.663</v>
      </c>
      <c r="I328" s="165"/>
      <c r="J328" s="166">
        <f>ROUND(I328*H328,2)</f>
        <v>0</v>
      </c>
      <c r="K328" s="167"/>
      <c r="L328" s="168"/>
      <c r="M328" s="169" t="s">
        <v>1</v>
      </c>
      <c r="N328" s="170" t="s">
        <v>43</v>
      </c>
      <c r="P328" s="141">
        <f>O328*H328</f>
        <v>0</v>
      </c>
      <c r="Q328" s="141">
        <v>1</v>
      </c>
      <c r="R328" s="141">
        <f>Q328*H328</f>
        <v>1.663</v>
      </c>
      <c r="S328" s="141">
        <v>0</v>
      </c>
      <c r="T328" s="142">
        <f>S328*H328</f>
        <v>0</v>
      </c>
      <c r="AR328" s="143" t="s">
        <v>279</v>
      </c>
      <c r="AT328" s="143" t="s">
        <v>193</v>
      </c>
      <c r="AU328" s="143" t="s">
        <v>88</v>
      </c>
      <c r="AY328" s="15" t="s">
        <v>135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5" t="s">
        <v>86</v>
      </c>
      <c r="BK328" s="144">
        <f>ROUND(I328*H328,2)</f>
        <v>0</v>
      </c>
      <c r="BL328" s="15" t="s">
        <v>175</v>
      </c>
      <c r="BM328" s="143" t="s">
        <v>494</v>
      </c>
    </row>
    <row r="329" spans="2:65" s="1" customFormat="1" ht="48">
      <c r="B329" s="30"/>
      <c r="D329" s="146" t="s">
        <v>465</v>
      </c>
      <c r="F329" s="172" t="s">
        <v>495</v>
      </c>
      <c r="I329" s="173"/>
      <c r="L329" s="30"/>
      <c r="M329" s="174"/>
      <c r="T329" s="54"/>
      <c r="AT329" s="15" t="s">
        <v>465</v>
      </c>
      <c r="AU329" s="15" t="s">
        <v>88</v>
      </c>
    </row>
    <row r="330" spans="2:65" s="12" customFormat="1" ht="12">
      <c r="B330" s="145"/>
      <c r="D330" s="146" t="s">
        <v>142</v>
      </c>
      <c r="E330" s="147" t="s">
        <v>1</v>
      </c>
      <c r="F330" s="148" t="s">
        <v>496</v>
      </c>
      <c r="H330" s="149">
        <v>1.0609999999999999</v>
      </c>
      <c r="I330" s="150"/>
      <c r="L330" s="145"/>
      <c r="M330" s="151"/>
      <c r="T330" s="152"/>
      <c r="AT330" s="147" t="s">
        <v>142</v>
      </c>
      <c r="AU330" s="147" t="s">
        <v>88</v>
      </c>
      <c r="AV330" s="12" t="s">
        <v>88</v>
      </c>
      <c r="AW330" s="12" t="s">
        <v>34</v>
      </c>
      <c r="AX330" s="12" t="s">
        <v>78</v>
      </c>
      <c r="AY330" s="147" t="s">
        <v>135</v>
      </c>
    </row>
    <row r="331" spans="2:65" s="12" customFormat="1" ht="12">
      <c r="B331" s="145"/>
      <c r="D331" s="146" t="s">
        <v>142</v>
      </c>
      <c r="E331" s="147" t="s">
        <v>1</v>
      </c>
      <c r="F331" s="148" t="s">
        <v>497</v>
      </c>
      <c r="H331" s="149">
        <v>0.29799999999999999</v>
      </c>
      <c r="I331" s="150"/>
      <c r="L331" s="145"/>
      <c r="M331" s="151"/>
      <c r="T331" s="152"/>
      <c r="AT331" s="147" t="s">
        <v>142</v>
      </c>
      <c r="AU331" s="147" t="s">
        <v>88</v>
      </c>
      <c r="AV331" s="12" t="s">
        <v>88</v>
      </c>
      <c r="AW331" s="12" t="s">
        <v>34</v>
      </c>
      <c r="AX331" s="12" t="s">
        <v>78</v>
      </c>
      <c r="AY331" s="147" t="s">
        <v>135</v>
      </c>
    </row>
    <row r="332" spans="2:65" s="12" customFormat="1" ht="12">
      <c r="B332" s="145"/>
      <c r="D332" s="146" t="s">
        <v>142</v>
      </c>
      <c r="E332" s="147" t="s">
        <v>1</v>
      </c>
      <c r="F332" s="148" t="s">
        <v>498</v>
      </c>
      <c r="H332" s="149">
        <v>2.7E-2</v>
      </c>
      <c r="I332" s="150"/>
      <c r="L332" s="145"/>
      <c r="M332" s="151"/>
      <c r="T332" s="152"/>
      <c r="AT332" s="147" t="s">
        <v>142</v>
      </c>
      <c r="AU332" s="147" t="s">
        <v>88</v>
      </c>
      <c r="AV332" s="12" t="s">
        <v>88</v>
      </c>
      <c r="AW332" s="12" t="s">
        <v>34</v>
      </c>
      <c r="AX332" s="12" t="s">
        <v>78</v>
      </c>
      <c r="AY332" s="147" t="s">
        <v>135</v>
      </c>
    </row>
    <row r="333" spans="2:65" s="13" customFormat="1" ht="12">
      <c r="B333" s="153"/>
      <c r="D333" s="146" t="s">
        <v>142</v>
      </c>
      <c r="E333" s="154" t="s">
        <v>1</v>
      </c>
      <c r="F333" s="155" t="s">
        <v>144</v>
      </c>
      <c r="H333" s="156">
        <v>1.3859999999999999</v>
      </c>
      <c r="I333" s="157"/>
      <c r="L333" s="153"/>
      <c r="M333" s="158"/>
      <c r="T333" s="159"/>
      <c r="AT333" s="154" t="s">
        <v>142</v>
      </c>
      <c r="AU333" s="154" t="s">
        <v>88</v>
      </c>
      <c r="AV333" s="13" t="s">
        <v>141</v>
      </c>
      <c r="AW333" s="13" t="s">
        <v>34</v>
      </c>
      <c r="AX333" s="13" t="s">
        <v>86</v>
      </c>
      <c r="AY333" s="154" t="s">
        <v>135</v>
      </c>
    </row>
    <row r="334" spans="2:65" s="12" customFormat="1" ht="12">
      <c r="B334" s="145"/>
      <c r="D334" s="146" t="s">
        <v>142</v>
      </c>
      <c r="F334" s="148" t="s">
        <v>499</v>
      </c>
      <c r="H334" s="149">
        <v>1.663</v>
      </c>
      <c r="I334" s="150"/>
      <c r="L334" s="145"/>
      <c r="M334" s="151"/>
      <c r="T334" s="152"/>
      <c r="AT334" s="147" t="s">
        <v>142</v>
      </c>
      <c r="AU334" s="147" t="s">
        <v>88</v>
      </c>
      <c r="AV334" s="12" t="s">
        <v>88</v>
      </c>
      <c r="AW334" s="12" t="s">
        <v>4</v>
      </c>
      <c r="AX334" s="12" t="s">
        <v>86</v>
      </c>
      <c r="AY334" s="147" t="s">
        <v>135</v>
      </c>
    </row>
    <row r="335" spans="2:65" s="1" customFormat="1" ht="76.25" customHeight="1">
      <c r="B335" s="30"/>
      <c r="C335" s="160" t="s">
        <v>500</v>
      </c>
      <c r="D335" s="160" t="s">
        <v>193</v>
      </c>
      <c r="E335" s="161" t="s">
        <v>501</v>
      </c>
      <c r="F335" s="162" t="s">
        <v>502</v>
      </c>
      <c r="G335" s="163" t="s">
        <v>179</v>
      </c>
      <c r="H335" s="164">
        <v>0.42499999999999999</v>
      </c>
      <c r="I335" s="165"/>
      <c r="J335" s="166">
        <f>ROUND(I335*H335,2)</f>
        <v>0</v>
      </c>
      <c r="K335" s="167"/>
      <c r="L335" s="168"/>
      <c r="M335" s="169" t="s">
        <v>1</v>
      </c>
      <c r="N335" s="170" t="s">
        <v>43</v>
      </c>
      <c r="P335" s="141">
        <f>O335*H335</f>
        <v>0</v>
      </c>
      <c r="Q335" s="141">
        <v>1</v>
      </c>
      <c r="R335" s="141">
        <f>Q335*H335</f>
        <v>0.42499999999999999</v>
      </c>
      <c r="S335" s="141">
        <v>0</v>
      </c>
      <c r="T335" s="142">
        <f>S335*H335</f>
        <v>0</v>
      </c>
      <c r="AR335" s="143" t="s">
        <v>279</v>
      </c>
      <c r="AT335" s="143" t="s">
        <v>193</v>
      </c>
      <c r="AU335" s="143" t="s">
        <v>88</v>
      </c>
      <c r="AY335" s="15" t="s">
        <v>135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5" t="s">
        <v>86</v>
      </c>
      <c r="BK335" s="144">
        <f>ROUND(I335*H335,2)</f>
        <v>0</v>
      </c>
      <c r="BL335" s="15" t="s">
        <v>175</v>
      </c>
      <c r="BM335" s="143" t="s">
        <v>503</v>
      </c>
    </row>
    <row r="336" spans="2:65" s="1" customFormat="1" ht="36">
      <c r="B336" s="30"/>
      <c r="D336" s="146" t="s">
        <v>465</v>
      </c>
      <c r="F336" s="172" t="s">
        <v>504</v>
      </c>
      <c r="I336" s="173"/>
      <c r="L336" s="30"/>
      <c r="M336" s="174"/>
      <c r="T336" s="54"/>
      <c r="AT336" s="15" t="s">
        <v>465</v>
      </c>
      <c r="AU336" s="15" t="s">
        <v>88</v>
      </c>
    </row>
    <row r="337" spans="2:65" s="12" customFormat="1" ht="12">
      <c r="B337" s="145"/>
      <c r="D337" s="146" t="s">
        <v>142</v>
      </c>
      <c r="E337" s="147" t="s">
        <v>1</v>
      </c>
      <c r="F337" s="148" t="s">
        <v>505</v>
      </c>
      <c r="H337" s="149">
        <v>0.17699999999999999</v>
      </c>
      <c r="I337" s="150"/>
      <c r="L337" s="145"/>
      <c r="M337" s="151"/>
      <c r="T337" s="152"/>
      <c r="AT337" s="147" t="s">
        <v>142</v>
      </c>
      <c r="AU337" s="147" t="s">
        <v>88</v>
      </c>
      <c r="AV337" s="12" t="s">
        <v>88</v>
      </c>
      <c r="AW337" s="12" t="s">
        <v>34</v>
      </c>
      <c r="AX337" s="12" t="s">
        <v>78</v>
      </c>
      <c r="AY337" s="147" t="s">
        <v>135</v>
      </c>
    </row>
    <row r="338" spans="2:65" s="12" customFormat="1" ht="12">
      <c r="B338" s="145"/>
      <c r="D338" s="146" t="s">
        <v>142</v>
      </c>
      <c r="E338" s="147" t="s">
        <v>1</v>
      </c>
      <c r="F338" s="148" t="s">
        <v>506</v>
      </c>
      <c r="H338" s="149">
        <v>0.17699999999999999</v>
      </c>
      <c r="I338" s="150"/>
      <c r="L338" s="145"/>
      <c r="M338" s="151"/>
      <c r="T338" s="152"/>
      <c r="AT338" s="147" t="s">
        <v>142</v>
      </c>
      <c r="AU338" s="147" t="s">
        <v>88</v>
      </c>
      <c r="AV338" s="12" t="s">
        <v>88</v>
      </c>
      <c r="AW338" s="12" t="s">
        <v>34</v>
      </c>
      <c r="AX338" s="12" t="s">
        <v>78</v>
      </c>
      <c r="AY338" s="147" t="s">
        <v>135</v>
      </c>
    </row>
    <row r="339" spans="2:65" s="13" customFormat="1" ht="12">
      <c r="B339" s="153"/>
      <c r="D339" s="146" t="s">
        <v>142</v>
      </c>
      <c r="E339" s="154" t="s">
        <v>1</v>
      </c>
      <c r="F339" s="155" t="s">
        <v>144</v>
      </c>
      <c r="H339" s="156">
        <v>0.35399999999999998</v>
      </c>
      <c r="I339" s="157"/>
      <c r="L339" s="153"/>
      <c r="M339" s="158"/>
      <c r="T339" s="159"/>
      <c r="AT339" s="154" t="s">
        <v>142</v>
      </c>
      <c r="AU339" s="154" t="s">
        <v>88</v>
      </c>
      <c r="AV339" s="13" t="s">
        <v>141</v>
      </c>
      <c r="AW339" s="13" t="s">
        <v>34</v>
      </c>
      <c r="AX339" s="13" t="s">
        <v>86</v>
      </c>
      <c r="AY339" s="154" t="s">
        <v>135</v>
      </c>
    </row>
    <row r="340" spans="2:65" s="12" customFormat="1" ht="12">
      <c r="B340" s="145"/>
      <c r="D340" s="146" t="s">
        <v>142</v>
      </c>
      <c r="F340" s="148" t="s">
        <v>507</v>
      </c>
      <c r="H340" s="149">
        <v>0.42499999999999999</v>
      </c>
      <c r="I340" s="150"/>
      <c r="L340" s="145"/>
      <c r="M340" s="151"/>
      <c r="T340" s="152"/>
      <c r="AT340" s="147" t="s">
        <v>142</v>
      </c>
      <c r="AU340" s="147" t="s">
        <v>88</v>
      </c>
      <c r="AV340" s="12" t="s">
        <v>88</v>
      </c>
      <c r="AW340" s="12" t="s">
        <v>4</v>
      </c>
      <c r="AX340" s="12" t="s">
        <v>86</v>
      </c>
      <c r="AY340" s="147" t="s">
        <v>135</v>
      </c>
    </row>
    <row r="341" spans="2:65" s="1" customFormat="1" ht="24.25" customHeight="1">
      <c r="B341" s="30"/>
      <c r="C341" s="131" t="s">
        <v>322</v>
      </c>
      <c r="D341" s="131" t="s">
        <v>137</v>
      </c>
      <c r="E341" s="132" t="s">
        <v>508</v>
      </c>
      <c r="F341" s="133" t="s">
        <v>509</v>
      </c>
      <c r="G341" s="134" t="s">
        <v>510</v>
      </c>
      <c r="H341" s="135">
        <v>9917</v>
      </c>
      <c r="I341" s="136"/>
      <c r="J341" s="137">
        <f>ROUND(I341*H341,2)</f>
        <v>0</v>
      </c>
      <c r="K341" s="138"/>
      <c r="L341" s="30"/>
      <c r="M341" s="139" t="s">
        <v>1</v>
      </c>
      <c r="N341" s="140" t="s">
        <v>43</v>
      </c>
      <c r="P341" s="141">
        <f>O341*H341</f>
        <v>0</v>
      </c>
      <c r="Q341" s="141">
        <v>5.0000000000000002E-5</v>
      </c>
      <c r="R341" s="141">
        <f>Q341*H341</f>
        <v>0.49585000000000001</v>
      </c>
      <c r="S341" s="141">
        <v>0</v>
      </c>
      <c r="T341" s="142">
        <f>S341*H341</f>
        <v>0</v>
      </c>
      <c r="AR341" s="143" t="s">
        <v>175</v>
      </c>
      <c r="AT341" s="143" t="s">
        <v>137</v>
      </c>
      <c r="AU341" s="143" t="s">
        <v>88</v>
      </c>
      <c r="AY341" s="15" t="s">
        <v>135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5" t="s">
        <v>86</v>
      </c>
      <c r="BK341" s="144">
        <f>ROUND(I341*H341,2)</f>
        <v>0</v>
      </c>
      <c r="BL341" s="15" t="s">
        <v>175</v>
      </c>
      <c r="BM341" s="143" t="s">
        <v>511</v>
      </c>
    </row>
    <row r="342" spans="2:65" s="12" customFormat="1" ht="12">
      <c r="B342" s="145"/>
      <c r="D342" s="146" t="s">
        <v>142</v>
      </c>
      <c r="F342" s="148" t="s">
        <v>512</v>
      </c>
      <c r="H342" s="149">
        <v>9917</v>
      </c>
      <c r="I342" s="150"/>
      <c r="L342" s="145"/>
      <c r="M342" s="151"/>
      <c r="T342" s="152"/>
      <c r="AT342" s="147" t="s">
        <v>142</v>
      </c>
      <c r="AU342" s="147" t="s">
        <v>88</v>
      </c>
      <c r="AV342" s="12" t="s">
        <v>88</v>
      </c>
      <c r="AW342" s="12" t="s">
        <v>4</v>
      </c>
      <c r="AX342" s="12" t="s">
        <v>86</v>
      </c>
      <c r="AY342" s="147" t="s">
        <v>135</v>
      </c>
    </row>
    <row r="343" spans="2:65" s="1" customFormat="1" ht="44.25" customHeight="1">
      <c r="B343" s="30"/>
      <c r="C343" s="160" t="s">
        <v>513</v>
      </c>
      <c r="D343" s="160" t="s">
        <v>193</v>
      </c>
      <c r="E343" s="161" t="s">
        <v>514</v>
      </c>
      <c r="F343" s="162" t="s">
        <v>515</v>
      </c>
      <c r="G343" s="163" t="s">
        <v>140</v>
      </c>
      <c r="H343" s="164">
        <v>386.37299999999999</v>
      </c>
      <c r="I343" s="165"/>
      <c r="J343" s="166">
        <f>ROUND(I343*H343,2)</f>
        <v>0</v>
      </c>
      <c r="K343" s="167"/>
      <c r="L343" s="168"/>
      <c r="M343" s="169" t="s">
        <v>1</v>
      </c>
      <c r="N343" s="170" t="s">
        <v>43</v>
      </c>
      <c r="P343" s="141">
        <f>O343*H343</f>
        <v>0</v>
      </c>
      <c r="Q343" s="141">
        <v>6.7999999999999996E-3</v>
      </c>
      <c r="R343" s="141">
        <f>Q343*H343</f>
        <v>2.6273363999999999</v>
      </c>
      <c r="S343" s="141">
        <v>0</v>
      </c>
      <c r="T343" s="142">
        <f>S343*H343</f>
        <v>0</v>
      </c>
      <c r="AR343" s="143" t="s">
        <v>279</v>
      </c>
      <c r="AT343" s="143" t="s">
        <v>193</v>
      </c>
      <c r="AU343" s="143" t="s">
        <v>88</v>
      </c>
      <c r="AY343" s="15" t="s">
        <v>135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5" t="s">
        <v>86</v>
      </c>
      <c r="BK343" s="144">
        <f>ROUND(I343*H343,2)</f>
        <v>0</v>
      </c>
      <c r="BL343" s="15" t="s">
        <v>175</v>
      </c>
      <c r="BM343" s="143" t="s">
        <v>516</v>
      </c>
    </row>
    <row r="344" spans="2:65" s="12" customFormat="1" ht="12">
      <c r="B344" s="145"/>
      <c r="D344" s="146" t="s">
        <v>142</v>
      </c>
      <c r="E344" s="147" t="s">
        <v>1</v>
      </c>
      <c r="F344" s="148" t="s">
        <v>517</v>
      </c>
      <c r="H344" s="149">
        <v>351.24799999999999</v>
      </c>
      <c r="I344" s="150"/>
      <c r="L344" s="145"/>
      <c r="M344" s="151"/>
      <c r="T344" s="152"/>
      <c r="AT344" s="147" t="s">
        <v>142</v>
      </c>
      <c r="AU344" s="147" t="s">
        <v>88</v>
      </c>
      <c r="AV344" s="12" t="s">
        <v>88</v>
      </c>
      <c r="AW344" s="12" t="s">
        <v>34</v>
      </c>
      <c r="AX344" s="12" t="s">
        <v>86</v>
      </c>
      <c r="AY344" s="147" t="s">
        <v>135</v>
      </c>
    </row>
    <row r="345" spans="2:65" s="12" customFormat="1" ht="12">
      <c r="B345" s="145"/>
      <c r="D345" s="146" t="s">
        <v>142</v>
      </c>
      <c r="F345" s="148" t="s">
        <v>518</v>
      </c>
      <c r="H345" s="149">
        <v>386.37299999999999</v>
      </c>
      <c r="I345" s="150"/>
      <c r="L345" s="145"/>
      <c r="M345" s="151"/>
      <c r="T345" s="152"/>
      <c r="AT345" s="147" t="s">
        <v>142</v>
      </c>
      <c r="AU345" s="147" t="s">
        <v>88</v>
      </c>
      <c r="AV345" s="12" t="s">
        <v>88</v>
      </c>
      <c r="AW345" s="12" t="s">
        <v>4</v>
      </c>
      <c r="AX345" s="12" t="s">
        <v>86</v>
      </c>
      <c r="AY345" s="147" t="s">
        <v>135</v>
      </c>
    </row>
    <row r="346" spans="2:65" s="1" customFormat="1" ht="33" customHeight="1">
      <c r="B346" s="30"/>
      <c r="C346" s="160" t="s">
        <v>326</v>
      </c>
      <c r="D346" s="160" t="s">
        <v>193</v>
      </c>
      <c r="E346" s="161" t="s">
        <v>519</v>
      </c>
      <c r="F346" s="162" t="s">
        <v>520</v>
      </c>
      <c r="G346" s="163" t="s">
        <v>140</v>
      </c>
      <c r="H346" s="164">
        <v>65.834999999999994</v>
      </c>
      <c r="I346" s="165"/>
      <c r="J346" s="166">
        <f>ROUND(I346*H346,2)</f>
        <v>0</v>
      </c>
      <c r="K346" s="167"/>
      <c r="L346" s="168"/>
      <c r="M346" s="169" t="s">
        <v>1</v>
      </c>
      <c r="N346" s="170" t="s">
        <v>43</v>
      </c>
      <c r="P346" s="141">
        <f>O346*H346</f>
        <v>0</v>
      </c>
      <c r="Q346" s="141">
        <v>5.4000000000000003E-3</v>
      </c>
      <c r="R346" s="141">
        <f>Q346*H346</f>
        <v>0.35550899999999996</v>
      </c>
      <c r="S346" s="141">
        <v>0</v>
      </c>
      <c r="T346" s="142">
        <f>S346*H346</f>
        <v>0</v>
      </c>
      <c r="AR346" s="143" t="s">
        <v>279</v>
      </c>
      <c r="AT346" s="143" t="s">
        <v>193</v>
      </c>
      <c r="AU346" s="143" t="s">
        <v>88</v>
      </c>
      <c r="AY346" s="15" t="s">
        <v>135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5" t="s">
        <v>86</v>
      </c>
      <c r="BK346" s="144">
        <f>ROUND(I346*H346,2)</f>
        <v>0</v>
      </c>
      <c r="BL346" s="15" t="s">
        <v>175</v>
      </c>
      <c r="BM346" s="143" t="s">
        <v>521</v>
      </c>
    </row>
    <row r="347" spans="2:65" s="12" customFormat="1" ht="12">
      <c r="B347" s="145"/>
      <c r="D347" s="146" t="s">
        <v>142</v>
      </c>
      <c r="E347" s="147" t="s">
        <v>1</v>
      </c>
      <c r="F347" s="148" t="s">
        <v>522</v>
      </c>
      <c r="H347" s="149">
        <v>59.85</v>
      </c>
      <c r="I347" s="150"/>
      <c r="L347" s="145"/>
      <c r="M347" s="151"/>
      <c r="T347" s="152"/>
      <c r="AT347" s="147" t="s">
        <v>142</v>
      </c>
      <c r="AU347" s="147" t="s">
        <v>88</v>
      </c>
      <c r="AV347" s="12" t="s">
        <v>88</v>
      </c>
      <c r="AW347" s="12" t="s">
        <v>34</v>
      </c>
      <c r="AX347" s="12" t="s">
        <v>86</v>
      </c>
      <c r="AY347" s="147" t="s">
        <v>135</v>
      </c>
    </row>
    <row r="348" spans="2:65" s="12" customFormat="1" ht="12">
      <c r="B348" s="145"/>
      <c r="D348" s="146" t="s">
        <v>142</v>
      </c>
      <c r="F348" s="148" t="s">
        <v>523</v>
      </c>
      <c r="H348" s="149">
        <v>65.834999999999994</v>
      </c>
      <c r="I348" s="150"/>
      <c r="L348" s="145"/>
      <c r="M348" s="151"/>
      <c r="T348" s="152"/>
      <c r="AT348" s="147" t="s">
        <v>142</v>
      </c>
      <c r="AU348" s="147" t="s">
        <v>88</v>
      </c>
      <c r="AV348" s="12" t="s">
        <v>88</v>
      </c>
      <c r="AW348" s="12" t="s">
        <v>4</v>
      </c>
      <c r="AX348" s="12" t="s">
        <v>86</v>
      </c>
      <c r="AY348" s="147" t="s">
        <v>135</v>
      </c>
    </row>
    <row r="349" spans="2:65" s="1" customFormat="1" ht="37.75" customHeight="1">
      <c r="B349" s="30"/>
      <c r="C349" s="131" t="s">
        <v>524</v>
      </c>
      <c r="D349" s="131" t="s">
        <v>137</v>
      </c>
      <c r="E349" s="132" t="s">
        <v>525</v>
      </c>
      <c r="F349" s="133" t="s">
        <v>526</v>
      </c>
      <c r="G349" s="134" t="s">
        <v>184</v>
      </c>
      <c r="H349" s="135">
        <v>411.09800000000001</v>
      </c>
      <c r="I349" s="136"/>
      <c r="J349" s="137">
        <f>ROUND(I349*H349,2)</f>
        <v>0</v>
      </c>
      <c r="K349" s="138"/>
      <c r="L349" s="30"/>
      <c r="M349" s="139" t="s">
        <v>1</v>
      </c>
      <c r="N349" s="140" t="s">
        <v>43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175</v>
      </c>
      <c r="AT349" s="143" t="s">
        <v>137</v>
      </c>
      <c r="AU349" s="143" t="s">
        <v>88</v>
      </c>
      <c r="AY349" s="15" t="s">
        <v>135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5" t="s">
        <v>86</v>
      </c>
      <c r="BK349" s="144">
        <f>ROUND(I349*H349,2)</f>
        <v>0</v>
      </c>
      <c r="BL349" s="15" t="s">
        <v>175</v>
      </c>
      <c r="BM349" s="143" t="s">
        <v>527</v>
      </c>
    </row>
    <row r="350" spans="2:65" s="1" customFormat="1" ht="24.25" customHeight="1">
      <c r="B350" s="30"/>
      <c r="C350" s="131" t="s">
        <v>330</v>
      </c>
      <c r="D350" s="131" t="s">
        <v>137</v>
      </c>
      <c r="E350" s="132" t="s">
        <v>528</v>
      </c>
      <c r="F350" s="133" t="s">
        <v>529</v>
      </c>
      <c r="G350" s="134" t="s">
        <v>179</v>
      </c>
      <c r="H350" s="135">
        <v>15.379</v>
      </c>
      <c r="I350" s="136"/>
      <c r="J350" s="137">
        <f>ROUND(I350*H350,2)</f>
        <v>0</v>
      </c>
      <c r="K350" s="138"/>
      <c r="L350" s="30"/>
      <c r="M350" s="139" t="s">
        <v>1</v>
      </c>
      <c r="N350" s="140" t="s">
        <v>43</v>
      </c>
      <c r="P350" s="141">
        <f>O350*H350</f>
        <v>0</v>
      </c>
      <c r="Q350" s="141">
        <v>0</v>
      </c>
      <c r="R350" s="141">
        <f>Q350*H350</f>
        <v>0</v>
      </c>
      <c r="S350" s="141">
        <v>0</v>
      </c>
      <c r="T350" s="142">
        <f>S350*H350</f>
        <v>0</v>
      </c>
      <c r="AR350" s="143" t="s">
        <v>175</v>
      </c>
      <c r="AT350" s="143" t="s">
        <v>137</v>
      </c>
      <c r="AU350" s="143" t="s">
        <v>88</v>
      </c>
      <c r="AY350" s="15" t="s">
        <v>135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5" t="s">
        <v>86</v>
      </c>
      <c r="BK350" s="144">
        <f>ROUND(I350*H350,2)</f>
        <v>0</v>
      </c>
      <c r="BL350" s="15" t="s">
        <v>175</v>
      </c>
      <c r="BM350" s="143" t="s">
        <v>530</v>
      </c>
    </row>
    <row r="351" spans="2:65" s="1" customFormat="1" ht="24.25" customHeight="1">
      <c r="B351" s="30"/>
      <c r="C351" s="131" t="s">
        <v>531</v>
      </c>
      <c r="D351" s="131" t="s">
        <v>137</v>
      </c>
      <c r="E351" s="132" t="s">
        <v>532</v>
      </c>
      <c r="F351" s="133" t="s">
        <v>533</v>
      </c>
      <c r="G351" s="134" t="s">
        <v>179</v>
      </c>
      <c r="H351" s="135">
        <v>15.379</v>
      </c>
      <c r="I351" s="136"/>
      <c r="J351" s="137">
        <f>ROUND(I351*H351,2)</f>
        <v>0</v>
      </c>
      <c r="K351" s="138"/>
      <c r="L351" s="30"/>
      <c r="M351" s="175" t="s">
        <v>1</v>
      </c>
      <c r="N351" s="176" t="s">
        <v>43</v>
      </c>
      <c r="O351" s="177"/>
      <c r="P351" s="178">
        <f>O351*H351</f>
        <v>0</v>
      </c>
      <c r="Q351" s="178">
        <v>0</v>
      </c>
      <c r="R351" s="178">
        <f>Q351*H351</f>
        <v>0</v>
      </c>
      <c r="S351" s="178">
        <v>0</v>
      </c>
      <c r="T351" s="179">
        <f>S351*H351</f>
        <v>0</v>
      </c>
      <c r="AR351" s="143" t="s">
        <v>175</v>
      </c>
      <c r="AT351" s="143" t="s">
        <v>137</v>
      </c>
      <c r="AU351" s="143" t="s">
        <v>88</v>
      </c>
      <c r="AY351" s="15" t="s">
        <v>135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5" t="s">
        <v>86</v>
      </c>
      <c r="BK351" s="144">
        <f>ROUND(I351*H351,2)</f>
        <v>0</v>
      </c>
      <c r="BL351" s="15" t="s">
        <v>175</v>
      </c>
      <c r="BM351" s="143" t="s">
        <v>534</v>
      </c>
    </row>
    <row r="352" spans="2:65" s="1" customFormat="1" ht="7" customHeight="1">
      <c r="B352" s="42"/>
      <c r="C352" s="43"/>
      <c r="D352" s="43"/>
      <c r="E352" s="43"/>
      <c r="F352" s="43"/>
      <c r="G352" s="43"/>
      <c r="H352" s="43"/>
      <c r="I352" s="43"/>
      <c r="J352" s="43"/>
      <c r="K352" s="43"/>
      <c r="L352" s="30"/>
    </row>
  </sheetData>
  <sheetProtection algorithmName="SHA-512" hashValue="FeIxM2ZZmbNBX9kV8j1ohn4JYWHC++WZpCuoPyrKMsKeJvnPPEUjEIY5tKdxKQ6Zw4KxZdIUXpEA91m0+T/Ntg==" saltValue="HpJEOPP87dHeuJnuCjuUT6C/XAbYsWg9cUZDJeU6HYMtKzv4SJT/DbTb4YOiUntquGVGkoGpN4XSr7ciDtzkCw==" spinCount="100000" sheet="1" objects="1" scenarios="1" formatColumns="0" formatRows="0" autoFilter="0"/>
  <autoFilter ref="C132:K351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91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5" customHeight="1">
      <c r="B4" s="18"/>
      <c r="D4" s="19" t="s">
        <v>95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8" t="str">
        <f>'Rekapitulace stavby'!K6</f>
        <v>Víceúčelové hřiště u tréninkové haly KV arény</v>
      </c>
      <c r="F7" s="219"/>
      <c r="G7" s="219"/>
      <c r="H7" s="219"/>
      <c r="L7" s="18"/>
    </row>
    <row r="8" spans="2:46" s="1" customFormat="1" ht="12" customHeight="1">
      <c r="B8" s="30"/>
      <c r="D8" s="25" t="s">
        <v>96</v>
      </c>
      <c r="L8" s="30"/>
    </row>
    <row r="9" spans="2:46" s="1" customFormat="1" ht="16.5" customHeight="1">
      <c r="B9" s="30"/>
      <c r="E9" s="199" t="s">
        <v>535</v>
      </c>
      <c r="F9" s="220"/>
      <c r="G9" s="220"/>
      <c r="H9" s="220"/>
      <c r="L9" s="30"/>
    </row>
    <row r="10" spans="2:46" s="1" customFormat="1" ht="1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13. 9. 2023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1" t="str">
        <f>'Rekapitulace stavby'!E14</f>
        <v>Vyplň údaj</v>
      </c>
      <c r="F18" s="183"/>
      <c r="G18" s="183"/>
      <c r="H18" s="183"/>
      <c r="I18" s="25" t="s">
        <v>28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8" t="s">
        <v>1</v>
      </c>
      <c r="F27" s="188"/>
      <c r="G27" s="188"/>
      <c r="H27" s="188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5" customHeight="1">
      <c r="B30" s="30"/>
      <c r="D30" s="88" t="s">
        <v>38</v>
      </c>
      <c r="J30" s="64">
        <f>ROUND(J120,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5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5" customHeight="1">
      <c r="B33" s="30"/>
      <c r="D33" s="53" t="s">
        <v>42</v>
      </c>
      <c r="E33" s="25" t="s">
        <v>43</v>
      </c>
      <c r="F33" s="89">
        <f>ROUND((SUM(BE120:BE185)),  2)</f>
        <v>0</v>
      </c>
      <c r="I33" s="90">
        <v>0.21</v>
      </c>
      <c r="J33" s="89">
        <f>ROUND(((SUM(BE120:BE185))*I33),  2)</f>
        <v>0</v>
      </c>
      <c r="L33" s="30"/>
    </row>
    <row r="34" spans="2:12" s="1" customFormat="1" ht="14.5" customHeight="1">
      <c r="B34" s="30"/>
      <c r="E34" s="25" t="s">
        <v>44</v>
      </c>
      <c r="F34" s="89">
        <f>ROUND((SUM(BF120:BF185)),  2)</f>
        <v>0</v>
      </c>
      <c r="I34" s="90">
        <v>0.15</v>
      </c>
      <c r="J34" s="89">
        <f>ROUND(((SUM(BF120:BF185))*I34),  2)</f>
        <v>0</v>
      </c>
      <c r="L34" s="30"/>
    </row>
    <row r="35" spans="2:12" s="1" customFormat="1" ht="14.5" hidden="1" customHeight="1">
      <c r="B35" s="30"/>
      <c r="E35" s="25" t="s">
        <v>45</v>
      </c>
      <c r="F35" s="89">
        <f>ROUND((SUM(BG120:BG185)),  2)</f>
        <v>0</v>
      </c>
      <c r="I35" s="90">
        <v>0.21</v>
      </c>
      <c r="J35" s="89">
        <f>0</f>
        <v>0</v>
      </c>
      <c r="L35" s="30"/>
    </row>
    <row r="36" spans="2:12" s="1" customFormat="1" ht="14.5" hidden="1" customHeight="1">
      <c r="B36" s="30"/>
      <c r="E36" s="25" t="s">
        <v>46</v>
      </c>
      <c r="F36" s="89">
        <f>ROUND((SUM(BH120:BH185)),  2)</f>
        <v>0</v>
      </c>
      <c r="I36" s="90">
        <v>0.15</v>
      </c>
      <c r="J36" s="89">
        <f>0</f>
        <v>0</v>
      </c>
      <c r="L36" s="30"/>
    </row>
    <row r="37" spans="2:12" s="1" customFormat="1" ht="14.5" hidden="1" customHeight="1">
      <c r="B37" s="30"/>
      <c r="E37" s="25" t="s">
        <v>47</v>
      </c>
      <c r="F37" s="89">
        <f>ROUND((SUM(BI120:BI185)),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5" customHeight="1">
      <c r="B39" s="30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 ht="11">
      <c r="B51" s="18"/>
      <c r="L51" s="18"/>
    </row>
    <row r="52" spans="2:12" ht="11">
      <c r="B52" s="18"/>
      <c r="L52" s="18"/>
    </row>
    <row r="53" spans="2:12" ht="11">
      <c r="B53" s="18"/>
      <c r="L53" s="18"/>
    </row>
    <row r="54" spans="2:12" ht="11">
      <c r="B54" s="18"/>
      <c r="L54" s="18"/>
    </row>
    <row r="55" spans="2:12" ht="11">
      <c r="B55" s="18"/>
      <c r="L55" s="18"/>
    </row>
    <row r="56" spans="2:12" ht="11">
      <c r="B56" s="18"/>
      <c r="L56" s="18"/>
    </row>
    <row r="57" spans="2:12" ht="11">
      <c r="B57" s="18"/>
      <c r="L57" s="18"/>
    </row>
    <row r="58" spans="2:12" ht="11">
      <c r="B58" s="18"/>
      <c r="L58" s="18"/>
    </row>
    <row r="59" spans="2:12" ht="11">
      <c r="B59" s="18"/>
      <c r="L59" s="18"/>
    </row>
    <row r="60" spans="2:12" ht="11">
      <c r="B60" s="18"/>
      <c r="L60" s="18"/>
    </row>
    <row r="61" spans="2:12" s="1" customFormat="1" ht="13">
      <c r="B61" s="30"/>
      <c r="D61" s="41" t="s">
        <v>53</v>
      </c>
      <c r="E61" s="32"/>
      <c r="F61" s="97" t="s">
        <v>54</v>
      </c>
      <c r="G61" s="41" t="s">
        <v>53</v>
      </c>
      <c r="H61" s="32"/>
      <c r="I61" s="32"/>
      <c r="J61" s="98" t="s">
        <v>54</v>
      </c>
      <c r="K61" s="32"/>
      <c r="L61" s="30"/>
    </row>
    <row r="62" spans="2:12" ht="11">
      <c r="B62" s="18"/>
      <c r="L62" s="18"/>
    </row>
    <row r="63" spans="2:12" ht="11">
      <c r="B63" s="18"/>
      <c r="L63" s="18"/>
    </row>
    <row r="64" spans="2:12" ht="11">
      <c r="B64" s="18"/>
      <c r="L64" s="18"/>
    </row>
    <row r="65" spans="2:12" s="1" customFormat="1" ht="13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 ht="11">
      <c r="B66" s="18"/>
      <c r="L66" s="18"/>
    </row>
    <row r="67" spans="2:12" ht="11">
      <c r="B67" s="18"/>
      <c r="L67" s="18"/>
    </row>
    <row r="68" spans="2:12" ht="11">
      <c r="B68" s="18"/>
      <c r="L68" s="18"/>
    </row>
    <row r="69" spans="2:12" ht="11">
      <c r="B69" s="18"/>
      <c r="L69" s="18"/>
    </row>
    <row r="70" spans="2:12" ht="11">
      <c r="B70" s="18"/>
      <c r="L70" s="18"/>
    </row>
    <row r="71" spans="2:12" ht="11">
      <c r="B71" s="18"/>
      <c r="L71" s="18"/>
    </row>
    <row r="72" spans="2:12" ht="11">
      <c r="B72" s="18"/>
      <c r="L72" s="18"/>
    </row>
    <row r="73" spans="2:12" ht="11">
      <c r="B73" s="18"/>
      <c r="L73" s="18"/>
    </row>
    <row r="74" spans="2:12" ht="11">
      <c r="B74" s="18"/>
      <c r="L74" s="18"/>
    </row>
    <row r="75" spans="2:12" ht="11">
      <c r="B75" s="18"/>
      <c r="L75" s="18"/>
    </row>
    <row r="76" spans="2:12" s="1" customFormat="1" ht="13">
      <c r="B76" s="30"/>
      <c r="D76" s="41" t="s">
        <v>53</v>
      </c>
      <c r="E76" s="32"/>
      <c r="F76" s="97" t="s">
        <v>54</v>
      </c>
      <c r="G76" s="41" t="s">
        <v>53</v>
      </c>
      <c r="H76" s="32"/>
      <c r="I76" s="32"/>
      <c r="J76" s="98" t="s">
        <v>54</v>
      </c>
      <c r="K76" s="32"/>
      <c r="L76" s="30"/>
    </row>
    <row r="77" spans="2:12" s="1" customFormat="1" ht="14.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98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8" t="str">
        <f>E7</f>
        <v>Víceúčelové hřiště u tréninkové haly KV arény</v>
      </c>
      <c r="F85" s="219"/>
      <c r="G85" s="219"/>
      <c r="H85" s="219"/>
      <c r="L85" s="30"/>
    </row>
    <row r="86" spans="2:47" s="1" customFormat="1" ht="12" customHeight="1">
      <c r="B86" s="30"/>
      <c r="C86" s="25" t="s">
        <v>96</v>
      </c>
      <c r="L86" s="30"/>
    </row>
    <row r="87" spans="2:47" s="1" customFormat="1" ht="16.5" customHeight="1">
      <c r="B87" s="30"/>
      <c r="E87" s="199" t="str">
        <f>E9</f>
        <v>02 - Elektroinstalace</v>
      </c>
      <c r="F87" s="220"/>
      <c r="G87" s="220"/>
      <c r="H87" s="220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Karlovy Vary</v>
      </c>
      <c r="I89" s="25" t="s">
        <v>22</v>
      </c>
      <c r="J89" s="50" t="str">
        <f>IF(J12="","",J12)</f>
        <v>13. 9. 2023</v>
      </c>
      <c r="L89" s="30"/>
    </row>
    <row r="90" spans="2:47" s="1" customFormat="1" ht="7" customHeight="1">
      <c r="B90" s="30"/>
      <c r="L90" s="30"/>
    </row>
    <row r="91" spans="2:47" s="1" customFormat="1" ht="15.25" customHeight="1">
      <c r="B91" s="30"/>
      <c r="C91" s="25" t="s">
        <v>24</v>
      </c>
      <c r="F91" s="23" t="str">
        <f>E15</f>
        <v>Statutární město Karlovy Vary</v>
      </c>
      <c r="I91" s="25" t="s">
        <v>31</v>
      </c>
      <c r="J91" s="28" t="str">
        <f>E21</f>
        <v>FJ atelier</v>
      </c>
      <c r="L91" s="30"/>
    </row>
    <row r="92" spans="2:47" s="1" customFormat="1" ht="15.25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FJ atelier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101</v>
      </c>
      <c r="J96" s="64">
        <f>J120</f>
        <v>0</v>
      </c>
      <c r="L96" s="30"/>
      <c r="AU96" s="15" t="s">
        <v>102</v>
      </c>
    </row>
    <row r="97" spans="2:12" s="8" customFormat="1" ht="25" customHeight="1">
      <c r="B97" s="102"/>
      <c r="D97" s="103" t="s">
        <v>536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8" customFormat="1" ht="25" customHeight="1">
      <c r="B98" s="102"/>
      <c r="D98" s="103" t="s">
        <v>537</v>
      </c>
      <c r="E98" s="104"/>
      <c r="F98" s="104"/>
      <c r="G98" s="104"/>
      <c r="H98" s="104"/>
      <c r="I98" s="104"/>
      <c r="J98" s="105">
        <f>J129</f>
        <v>0</v>
      </c>
      <c r="L98" s="102"/>
    </row>
    <row r="99" spans="2:12" s="8" customFormat="1" ht="25" customHeight="1">
      <c r="B99" s="102"/>
      <c r="D99" s="103" t="s">
        <v>538</v>
      </c>
      <c r="E99" s="104"/>
      <c r="F99" s="104"/>
      <c r="G99" s="104"/>
      <c r="H99" s="104"/>
      <c r="I99" s="104"/>
      <c r="J99" s="105">
        <f>J154</f>
        <v>0</v>
      </c>
      <c r="L99" s="102"/>
    </row>
    <row r="100" spans="2:12" s="8" customFormat="1" ht="25" customHeight="1">
      <c r="B100" s="102"/>
      <c r="D100" s="103" t="s">
        <v>539</v>
      </c>
      <c r="E100" s="104"/>
      <c r="F100" s="104"/>
      <c r="G100" s="104"/>
      <c r="H100" s="104"/>
      <c r="I100" s="104"/>
      <c r="J100" s="105">
        <f>J181</f>
        <v>0</v>
      </c>
      <c r="L100" s="102"/>
    </row>
    <row r="101" spans="2:12" s="1" customFormat="1" ht="21.75" customHeight="1">
      <c r="B101" s="30"/>
      <c r="L101" s="30"/>
    </row>
    <row r="102" spans="2:12" s="1" customFormat="1" ht="7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7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5" customHeight="1">
      <c r="B107" s="30"/>
      <c r="C107" s="19" t="s">
        <v>120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5" customHeight="1">
      <c r="B110" s="30"/>
      <c r="E110" s="218" t="str">
        <f>E7</f>
        <v>Víceúčelové hřiště u tréninkové haly KV arény</v>
      </c>
      <c r="F110" s="219"/>
      <c r="G110" s="219"/>
      <c r="H110" s="219"/>
      <c r="L110" s="30"/>
    </row>
    <row r="111" spans="2:12" s="1" customFormat="1" ht="12" customHeight="1">
      <c r="B111" s="30"/>
      <c r="C111" s="25" t="s">
        <v>96</v>
      </c>
      <c r="L111" s="30"/>
    </row>
    <row r="112" spans="2:12" s="1" customFormat="1" ht="16.5" customHeight="1">
      <c r="B112" s="30"/>
      <c r="E112" s="199" t="str">
        <f>E9</f>
        <v>02 - Elektroinstalace</v>
      </c>
      <c r="F112" s="220"/>
      <c r="G112" s="220"/>
      <c r="H112" s="220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Karlovy Vary</v>
      </c>
      <c r="I114" s="25" t="s">
        <v>22</v>
      </c>
      <c r="J114" s="50" t="str">
        <f>IF(J12="","",J12)</f>
        <v>13. 9. 2023</v>
      </c>
      <c r="L114" s="30"/>
    </row>
    <row r="115" spans="2:65" s="1" customFormat="1" ht="7" customHeight="1">
      <c r="B115" s="30"/>
      <c r="L115" s="30"/>
    </row>
    <row r="116" spans="2:65" s="1" customFormat="1" ht="15.25" customHeight="1">
      <c r="B116" s="30"/>
      <c r="C116" s="25" t="s">
        <v>24</v>
      </c>
      <c r="F116" s="23" t="str">
        <f>E15</f>
        <v>Statutární město Karlovy Vary</v>
      </c>
      <c r="I116" s="25" t="s">
        <v>31</v>
      </c>
      <c r="J116" s="28" t="str">
        <f>E21</f>
        <v>FJ atelier</v>
      </c>
      <c r="L116" s="30"/>
    </row>
    <row r="117" spans="2:65" s="1" customFormat="1" ht="15.25" customHeight="1">
      <c r="B117" s="30"/>
      <c r="C117" s="25" t="s">
        <v>29</v>
      </c>
      <c r="F117" s="23" t="str">
        <f>IF(E18="","",E18)</f>
        <v>Vyplň údaj</v>
      </c>
      <c r="I117" s="25" t="s">
        <v>35</v>
      </c>
      <c r="J117" s="28" t="str">
        <f>E24</f>
        <v>FJ atelier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0"/>
      <c r="C119" s="111" t="s">
        <v>121</v>
      </c>
      <c r="D119" s="112" t="s">
        <v>63</v>
      </c>
      <c r="E119" s="112" t="s">
        <v>59</v>
      </c>
      <c r="F119" s="112" t="s">
        <v>60</v>
      </c>
      <c r="G119" s="112" t="s">
        <v>122</v>
      </c>
      <c r="H119" s="112" t="s">
        <v>123</v>
      </c>
      <c r="I119" s="112" t="s">
        <v>124</v>
      </c>
      <c r="J119" s="113" t="s">
        <v>100</v>
      </c>
      <c r="K119" s="114" t="s">
        <v>125</v>
      </c>
      <c r="L119" s="110"/>
      <c r="M119" s="57" t="s">
        <v>1</v>
      </c>
      <c r="N119" s="58" t="s">
        <v>42</v>
      </c>
      <c r="O119" s="58" t="s">
        <v>126</v>
      </c>
      <c r="P119" s="58" t="s">
        <v>127</v>
      </c>
      <c r="Q119" s="58" t="s">
        <v>128</v>
      </c>
      <c r="R119" s="58" t="s">
        <v>129</v>
      </c>
      <c r="S119" s="58" t="s">
        <v>130</v>
      </c>
      <c r="T119" s="59" t="s">
        <v>131</v>
      </c>
    </row>
    <row r="120" spans="2:65" s="1" customFormat="1" ht="22.75" customHeight="1">
      <c r="B120" s="30"/>
      <c r="C120" s="62" t="s">
        <v>132</v>
      </c>
      <c r="J120" s="115">
        <f>BK120</f>
        <v>0</v>
      </c>
      <c r="L120" s="30"/>
      <c r="M120" s="60"/>
      <c r="N120" s="51"/>
      <c r="O120" s="51"/>
      <c r="P120" s="116">
        <f>P121+P129+P154+P181</f>
        <v>0</v>
      </c>
      <c r="Q120" s="51"/>
      <c r="R120" s="116">
        <f>R121+R129+R154+R181</f>
        <v>0</v>
      </c>
      <c r="S120" s="51"/>
      <c r="T120" s="117">
        <f>T121+T129+T154+T181</f>
        <v>0</v>
      </c>
      <c r="AT120" s="15" t="s">
        <v>77</v>
      </c>
      <c r="AU120" s="15" t="s">
        <v>102</v>
      </c>
      <c r="BK120" s="118">
        <f>BK121+BK129+BK154+BK181</f>
        <v>0</v>
      </c>
    </row>
    <row r="121" spans="2:65" s="11" customFormat="1" ht="26" customHeight="1">
      <c r="B121" s="119"/>
      <c r="D121" s="120" t="s">
        <v>77</v>
      </c>
      <c r="E121" s="121" t="s">
        <v>540</v>
      </c>
      <c r="F121" s="121" t="s">
        <v>540</v>
      </c>
      <c r="I121" s="122"/>
      <c r="J121" s="123">
        <f>BK121</f>
        <v>0</v>
      </c>
      <c r="L121" s="119"/>
      <c r="M121" s="124"/>
      <c r="P121" s="125">
        <f>SUM(P122:P128)</f>
        <v>0</v>
      </c>
      <c r="R121" s="125">
        <f>SUM(R122:R128)</f>
        <v>0</v>
      </c>
      <c r="T121" s="126">
        <f>SUM(T122:T128)</f>
        <v>0</v>
      </c>
      <c r="AR121" s="120" t="s">
        <v>86</v>
      </c>
      <c r="AT121" s="127" t="s">
        <v>77</v>
      </c>
      <c r="AU121" s="127" t="s">
        <v>78</v>
      </c>
      <c r="AY121" s="120" t="s">
        <v>135</v>
      </c>
      <c r="BK121" s="128">
        <f>SUM(BK122:BK128)</f>
        <v>0</v>
      </c>
    </row>
    <row r="122" spans="2:65" s="1" customFormat="1" ht="37.75" customHeight="1">
      <c r="B122" s="30"/>
      <c r="C122" s="131" t="s">
        <v>86</v>
      </c>
      <c r="D122" s="131" t="s">
        <v>137</v>
      </c>
      <c r="E122" s="132" t="s">
        <v>541</v>
      </c>
      <c r="F122" s="133" t="s">
        <v>542</v>
      </c>
      <c r="G122" s="134" t="s">
        <v>543</v>
      </c>
      <c r="H122" s="135">
        <v>1</v>
      </c>
      <c r="I122" s="136"/>
      <c r="J122" s="137">
        <f t="shared" ref="J122:J128" si="0">ROUND(I122*H122,2)</f>
        <v>0</v>
      </c>
      <c r="K122" s="138"/>
      <c r="L122" s="30"/>
      <c r="M122" s="139" t="s">
        <v>1</v>
      </c>
      <c r="N122" s="140" t="s">
        <v>43</v>
      </c>
      <c r="P122" s="141">
        <f t="shared" ref="P122:P128" si="1">O122*H122</f>
        <v>0</v>
      </c>
      <c r="Q122" s="141">
        <v>0</v>
      </c>
      <c r="R122" s="141">
        <f t="shared" ref="R122:R128" si="2">Q122*H122</f>
        <v>0</v>
      </c>
      <c r="S122" s="141">
        <v>0</v>
      </c>
      <c r="T122" s="142">
        <f t="shared" ref="T122:T128" si="3">S122*H122</f>
        <v>0</v>
      </c>
      <c r="AR122" s="143" t="s">
        <v>141</v>
      </c>
      <c r="AT122" s="143" t="s">
        <v>137</v>
      </c>
      <c r="AU122" s="143" t="s">
        <v>86</v>
      </c>
      <c r="AY122" s="15" t="s">
        <v>135</v>
      </c>
      <c r="BE122" s="144">
        <f t="shared" ref="BE122:BE128" si="4">IF(N122="základní",J122,0)</f>
        <v>0</v>
      </c>
      <c r="BF122" s="144">
        <f t="shared" ref="BF122:BF128" si="5">IF(N122="snížená",J122,0)</f>
        <v>0</v>
      </c>
      <c r="BG122" s="144">
        <f t="shared" ref="BG122:BG128" si="6">IF(N122="zákl. přenesená",J122,0)</f>
        <v>0</v>
      </c>
      <c r="BH122" s="144">
        <f t="shared" ref="BH122:BH128" si="7">IF(N122="sníž. přenesená",J122,0)</f>
        <v>0</v>
      </c>
      <c r="BI122" s="144">
        <f t="shared" ref="BI122:BI128" si="8">IF(N122="nulová",J122,0)</f>
        <v>0</v>
      </c>
      <c r="BJ122" s="15" t="s">
        <v>86</v>
      </c>
      <c r="BK122" s="144">
        <f t="shared" ref="BK122:BK128" si="9">ROUND(I122*H122,2)</f>
        <v>0</v>
      </c>
      <c r="BL122" s="15" t="s">
        <v>141</v>
      </c>
      <c r="BM122" s="143" t="s">
        <v>88</v>
      </c>
    </row>
    <row r="123" spans="2:65" s="1" customFormat="1" ht="16.5" customHeight="1">
      <c r="B123" s="30"/>
      <c r="C123" s="131" t="s">
        <v>88</v>
      </c>
      <c r="D123" s="131" t="s">
        <v>137</v>
      </c>
      <c r="E123" s="132" t="s">
        <v>544</v>
      </c>
      <c r="F123" s="133" t="s">
        <v>545</v>
      </c>
      <c r="G123" s="134" t="s">
        <v>543</v>
      </c>
      <c r="H123" s="135">
        <v>16</v>
      </c>
      <c r="I123" s="136"/>
      <c r="J123" s="137">
        <f t="shared" si="0"/>
        <v>0</v>
      </c>
      <c r="K123" s="138"/>
      <c r="L123" s="30"/>
      <c r="M123" s="139" t="s">
        <v>1</v>
      </c>
      <c r="N123" s="140" t="s">
        <v>43</v>
      </c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AR123" s="143" t="s">
        <v>141</v>
      </c>
      <c r="AT123" s="143" t="s">
        <v>137</v>
      </c>
      <c r="AU123" s="143" t="s">
        <v>86</v>
      </c>
      <c r="AY123" s="15" t="s">
        <v>135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5" t="s">
        <v>86</v>
      </c>
      <c r="BK123" s="144">
        <f t="shared" si="9"/>
        <v>0</v>
      </c>
      <c r="BL123" s="15" t="s">
        <v>141</v>
      </c>
      <c r="BM123" s="143" t="s">
        <v>141</v>
      </c>
    </row>
    <row r="124" spans="2:65" s="1" customFormat="1" ht="16.5" customHeight="1">
      <c r="B124" s="30"/>
      <c r="C124" s="131" t="s">
        <v>148</v>
      </c>
      <c r="D124" s="131" t="s">
        <v>137</v>
      </c>
      <c r="E124" s="132" t="s">
        <v>546</v>
      </c>
      <c r="F124" s="133" t="s">
        <v>547</v>
      </c>
      <c r="G124" s="134" t="s">
        <v>543</v>
      </c>
      <c r="H124" s="135">
        <v>16</v>
      </c>
      <c r="I124" s="136"/>
      <c r="J124" s="137">
        <f t="shared" si="0"/>
        <v>0</v>
      </c>
      <c r="K124" s="138"/>
      <c r="L124" s="30"/>
      <c r="M124" s="139" t="s">
        <v>1</v>
      </c>
      <c r="N124" s="140" t="s">
        <v>43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AR124" s="143" t="s">
        <v>141</v>
      </c>
      <c r="AT124" s="143" t="s">
        <v>137</v>
      </c>
      <c r="AU124" s="143" t="s">
        <v>86</v>
      </c>
      <c r="AY124" s="15" t="s">
        <v>135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5" t="s">
        <v>86</v>
      </c>
      <c r="BK124" s="144">
        <f t="shared" si="9"/>
        <v>0</v>
      </c>
      <c r="BL124" s="15" t="s">
        <v>141</v>
      </c>
      <c r="BM124" s="143" t="s">
        <v>151</v>
      </c>
    </row>
    <row r="125" spans="2:65" s="1" customFormat="1" ht="16.5" customHeight="1">
      <c r="B125" s="30"/>
      <c r="C125" s="131" t="s">
        <v>141</v>
      </c>
      <c r="D125" s="131" t="s">
        <v>137</v>
      </c>
      <c r="E125" s="132" t="s">
        <v>548</v>
      </c>
      <c r="F125" s="133" t="s">
        <v>549</v>
      </c>
      <c r="G125" s="134" t="s">
        <v>543</v>
      </c>
      <c r="H125" s="135">
        <v>16</v>
      </c>
      <c r="I125" s="136"/>
      <c r="J125" s="137">
        <f t="shared" si="0"/>
        <v>0</v>
      </c>
      <c r="K125" s="138"/>
      <c r="L125" s="30"/>
      <c r="M125" s="139" t="s">
        <v>1</v>
      </c>
      <c r="N125" s="140" t="s">
        <v>43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141</v>
      </c>
      <c r="AT125" s="143" t="s">
        <v>137</v>
      </c>
      <c r="AU125" s="143" t="s">
        <v>86</v>
      </c>
      <c r="AY125" s="15" t="s">
        <v>135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5" t="s">
        <v>86</v>
      </c>
      <c r="BK125" s="144">
        <f t="shared" si="9"/>
        <v>0</v>
      </c>
      <c r="BL125" s="15" t="s">
        <v>141</v>
      </c>
      <c r="BM125" s="143" t="s">
        <v>157</v>
      </c>
    </row>
    <row r="126" spans="2:65" s="1" customFormat="1" ht="24.25" customHeight="1">
      <c r="B126" s="30"/>
      <c r="C126" s="131" t="s">
        <v>159</v>
      </c>
      <c r="D126" s="131" t="s">
        <v>137</v>
      </c>
      <c r="E126" s="132" t="s">
        <v>550</v>
      </c>
      <c r="F126" s="133" t="s">
        <v>551</v>
      </c>
      <c r="G126" s="134" t="s">
        <v>543</v>
      </c>
      <c r="H126" s="135">
        <v>16</v>
      </c>
      <c r="I126" s="136"/>
      <c r="J126" s="137">
        <f t="shared" si="0"/>
        <v>0</v>
      </c>
      <c r="K126" s="138"/>
      <c r="L126" s="30"/>
      <c r="M126" s="139" t="s">
        <v>1</v>
      </c>
      <c r="N126" s="140" t="s">
        <v>43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141</v>
      </c>
      <c r="AT126" s="143" t="s">
        <v>137</v>
      </c>
      <c r="AU126" s="143" t="s">
        <v>86</v>
      </c>
      <c r="AY126" s="15" t="s">
        <v>135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5" t="s">
        <v>86</v>
      </c>
      <c r="BK126" s="144">
        <f t="shared" si="9"/>
        <v>0</v>
      </c>
      <c r="BL126" s="15" t="s">
        <v>141</v>
      </c>
      <c r="BM126" s="143" t="s">
        <v>162</v>
      </c>
    </row>
    <row r="127" spans="2:65" s="1" customFormat="1" ht="16.5" customHeight="1">
      <c r="B127" s="30"/>
      <c r="C127" s="131" t="s">
        <v>151</v>
      </c>
      <c r="D127" s="131" t="s">
        <v>137</v>
      </c>
      <c r="E127" s="132" t="s">
        <v>369</v>
      </c>
      <c r="F127" s="133" t="s">
        <v>552</v>
      </c>
      <c r="G127" s="134" t="s">
        <v>336</v>
      </c>
      <c r="H127" s="171"/>
      <c r="I127" s="136"/>
      <c r="J127" s="137">
        <f t="shared" si="0"/>
        <v>0</v>
      </c>
      <c r="K127" s="138"/>
      <c r="L127" s="30"/>
      <c r="M127" s="139" t="s">
        <v>1</v>
      </c>
      <c r="N127" s="140" t="s">
        <v>43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141</v>
      </c>
      <c r="AT127" s="143" t="s">
        <v>137</v>
      </c>
      <c r="AU127" s="143" t="s">
        <v>86</v>
      </c>
      <c r="AY127" s="15" t="s">
        <v>135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5" t="s">
        <v>86</v>
      </c>
      <c r="BK127" s="144">
        <f t="shared" si="9"/>
        <v>0</v>
      </c>
      <c r="BL127" s="15" t="s">
        <v>141</v>
      </c>
      <c r="BM127" s="143" t="s">
        <v>166</v>
      </c>
    </row>
    <row r="128" spans="2:65" s="1" customFormat="1" ht="16.5" customHeight="1">
      <c r="B128" s="30"/>
      <c r="C128" s="131" t="s">
        <v>168</v>
      </c>
      <c r="D128" s="131" t="s">
        <v>137</v>
      </c>
      <c r="E128" s="132" t="s">
        <v>265</v>
      </c>
      <c r="F128" s="133" t="s">
        <v>553</v>
      </c>
      <c r="G128" s="134" t="s">
        <v>336</v>
      </c>
      <c r="H128" s="171"/>
      <c r="I128" s="136"/>
      <c r="J128" s="137">
        <f t="shared" si="0"/>
        <v>0</v>
      </c>
      <c r="K128" s="138"/>
      <c r="L128" s="30"/>
      <c r="M128" s="139" t="s">
        <v>1</v>
      </c>
      <c r="N128" s="140" t="s">
        <v>43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141</v>
      </c>
      <c r="AT128" s="143" t="s">
        <v>137</v>
      </c>
      <c r="AU128" s="143" t="s">
        <v>86</v>
      </c>
      <c r="AY128" s="15" t="s">
        <v>135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5" t="s">
        <v>86</v>
      </c>
      <c r="BK128" s="144">
        <f t="shared" si="9"/>
        <v>0</v>
      </c>
      <c r="BL128" s="15" t="s">
        <v>141</v>
      </c>
      <c r="BM128" s="143" t="s">
        <v>171</v>
      </c>
    </row>
    <row r="129" spans="2:65" s="11" customFormat="1" ht="26" customHeight="1">
      <c r="B129" s="119"/>
      <c r="D129" s="120" t="s">
        <v>77</v>
      </c>
      <c r="E129" s="121" t="s">
        <v>554</v>
      </c>
      <c r="F129" s="121" t="s">
        <v>554</v>
      </c>
      <c r="I129" s="122"/>
      <c r="J129" s="123">
        <f>BK129</f>
        <v>0</v>
      </c>
      <c r="L129" s="119"/>
      <c r="M129" s="124"/>
      <c r="P129" s="125">
        <f>SUM(P130:P153)</f>
        <v>0</v>
      </c>
      <c r="R129" s="125">
        <f>SUM(R130:R153)</f>
        <v>0</v>
      </c>
      <c r="T129" s="126">
        <f>SUM(T130:T153)</f>
        <v>0</v>
      </c>
      <c r="AR129" s="120" t="s">
        <v>86</v>
      </c>
      <c r="AT129" s="127" t="s">
        <v>77</v>
      </c>
      <c r="AU129" s="127" t="s">
        <v>78</v>
      </c>
      <c r="AY129" s="120" t="s">
        <v>135</v>
      </c>
      <c r="BK129" s="128">
        <f>SUM(BK130:BK153)</f>
        <v>0</v>
      </c>
    </row>
    <row r="130" spans="2:65" s="1" customFormat="1" ht="16.5" customHeight="1">
      <c r="B130" s="30"/>
      <c r="C130" s="131" t="s">
        <v>157</v>
      </c>
      <c r="D130" s="131" t="s">
        <v>137</v>
      </c>
      <c r="E130" s="132" t="s">
        <v>555</v>
      </c>
      <c r="F130" s="133" t="s">
        <v>556</v>
      </c>
      <c r="G130" s="134" t="s">
        <v>543</v>
      </c>
      <c r="H130" s="135">
        <v>1</v>
      </c>
      <c r="I130" s="136"/>
      <c r="J130" s="137">
        <f t="shared" ref="J130:J153" si="10">ROUND(I130*H130,2)</f>
        <v>0</v>
      </c>
      <c r="K130" s="138"/>
      <c r="L130" s="30"/>
      <c r="M130" s="139" t="s">
        <v>1</v>
      </c>
      <c r="N130" s="140" t="s">
        <v>43</v>
      </c>
      <c r="P130" s="141">
        <f t="shared" ref="P130:P153" si="11">O130*H130</f>
        <v>0</v>
      </c>
      <c r="Q130" s="141">
        <v>0</v>
      </c>
      <c r="R130" s="141">
        <f t="shared" ref="R130:R153" si="12">Q130*H130</f>
        <v>0</v>
      </c>
      <c r="S130" s="141">
        <v>0</v>
      </c>
      <c r="T130" s="142">
        <f t="shared" ref="T130:T153" si="13">S130*H130</f>
        <v>0</v>
      </c>
      <c r="AR130" s="143" t="s">
        <v>141</v>
      </c>
      <c r="AT130" s="143" t="s">
        <v>137</v>
      </c>
      <c r="AU130" s="143" t="s">
        <v>86</v>
      </c>
      <c r="AY130" s="15" t="s">
        <v>135</v>
      </c>
      <c r="BE130" s="144">
        <f t="shared" ref="BE130:BE153" si="14">IF(N130="základní",J130,0)</f>
        <v>0</v>
      </c>
      <c r="BF130" s="144">
        <f t="shared" ref="BF130:BF153" si="15">IF(N130="snížená",J130,0)</f>
        <v>0</v>
      </c>
      <c r="BG130" s="144">
        <f t="shared" ref="BG130:BG153" si="16">IF(N130="zákl. přenesená",J130,0)</f>
        <v>0</v>
      </c>
      <c r="BH130" s="144">
        <f t="shared" ref="BH130:BH153" si="17">IF(N130="sníž. přenesená",J130,0)</f>
        <v>0</v>
      </c>
      <c r="BI130" s="144">
        <f t="shared" ref="BI130:BI153" si="18">IF(N130="nulová",J130,0)</f>
        <v>0</v>
      </c>
      <c r="BJ130" s="15" t="s">
        <v>86</v>
      </c>
      <c r="BK130" s="144">
        <f t="shared" ref="BK130:BK153" si="19">ROUND(I130*H130,2)</f>
        <v>0</v>
      </c>
      <c r="BL130" s="15" t="s">
        <v>141</v>
      </c>
      <c r="BM130" s="143" t="s">
        <v>175</v>
      </c>
    </row>
    <row r="131" spans="2:65" s="1" customFormat="1" ht="16.5" customHeight="1">
      <c r="B131" s="30"/>
      <c r="C131" s="131" t="s">
        <v>176</v>
      </c>
      <c r="D131" s="131" t="s">
        <v>137</v>
      </c>
      <c r="E131" s="132" t="s">
        <v>557</v>
      </c>
      <c r="F131" s="133" t="s">
        <v>558</v>
      </c>
      <c r="G131" s="134" t="s">
        <v>543</v>
      </c>
      <c r="H131" s="135">
        <v>1</v>
      </c>
      <c r="I131" s="136"/>
      <c r="J131" s="137">
        <f t="shared" si="10"/>
        <v>0</v>
      </c>
      <c r="K131" s="138"/>
      <c r="L131" s="30"/>
      <c r="M131" s="139" t="s">
        <v>1</v>
      </c>
      <c r="N131" s="140" t="s">
        <v>43</v>
      </c>
      <c r="P131" s="141">
        <f t="shared" si="11"/>
        <v>0</v>
      </c>
      <c r="Q131" s="141">
        <v>0</v>
      </c>
      <c r="R131" s="141">
        <f t="shared" si="12"/>
        <v>0</v>
      </c>
      <c r="S131" s="141">
        <v>0</v>
      </c>
      <c r="T131" s="142">
        <f t="shared" si="13"/>
        <v>0</v>
      </c>
      <c r="AR131" s="143" t="s">
        <v>141</v>
      </c>
      <c r="AT131" s="143" t="s">
        <v>137</v>
      </c>
      <c r="AU131" s="143" t="s">
        <v>86</v>
      </c>
      <c r="AY131" s="15" t="s">
        <v>135</v>
      </c>
      <c r="BE131" s="144">
        <f t="shared" si="14"/>
        <v>0</v>
      </c>
      <c r="BF131" s="144">
        <f t="shared" si="15"/>
        <v>0</v>
      </c>
      <c r="BG131" s="144">
        <f t="shared" si="16"/>
        <v>0</v>
      </c>
      <c r="BH131" s="144">
        <f t="shared" si="17"/>
        <v>0</v>
      </c>
      <c r="BI131" s="144">
        <f t="shared" si="18"/>
        <v>0</v>
      </c>
      <c r="BJ131" s="15" t="s">
        <v>86</v>
      </c>
      <c r="BK131" s="144">
        <f t="shared" si="19"/>
        <v>0</v>
      </c>
      <c r="BL131" s="15" t="s">
        <v>141</v>
      </c>
      <c r="BM131" s="143" t="s">
        <v>180</v>
      </c>
    </row>
    <row r="132" spans="2:65" s="1" customFormat="1" ht="16.5" customHeight="1">
      <c r="B132" s="30"/>
      <c r="C132" s="131" t="s">
        <v>162</v>
      </c>
      <c r="D132" s="131" t="s">
        <v>137</v>
      </c>
      <c r="E132" s="132" t="s">
        <v>559</v>
      </c>
      <c r="F132" s="133" t="s">
        <v>560</v>
      </c>
      <c r="G132" s="134" t="s">
        <v>543</v>
      </c>
      <c r="H132" s="135">
        <v>16</v>
      </c>
      <c r="I132" s="136"/>
      <c r="J132" s="137">
        <f t="shared" si="10"/>
        <v>0</v>
      </c>
      <c r="K132" s="138"/>
      <c r="L132" s="30"/>
      <c r="M132" s="139" t="s">
        <v>1</v>
      </c>
      <c r="N132" s="140" t="s">
        <v>43</v>
      </c>
      <c r="P132" s="141">
        <f t="shared" si="11"/>
        <v>0</v>
      </c>
      <c r="Q132" s="141">
        <v>0</v>
      </c>
      <c r="R132" s="141">
        <f t="shared" si="12"/>
        <v>0</v>
      </c>
      <c r="S132" s="141">
        <v>0</v>
      </c>
      <c r="T132" s="142">
        <f t="shared" si="13"/>
        <v>0</v>
      </c>
      <c r="AR132" s="143" t="s">
        <v>141</v>
      </c>
      <c r="AT132" s="143" t="s">
        <v>137</v>
      </c>
      <c r="AU132" s="143" t="s">
        <v>86</v>
      </c>
      <c r="AY132" s="15" t="s">
        <v>135</v>
      </c>
      <c r="BE132" s="144">
        <f t="shared" si="14"/>
        <v>0</v>
      </c>
      <c r="BF132" s="144">
        <f t="shared" si="15"/>
        <v>0</v>
      </c>
      <c r="BG132" s="144">
        <f t="shared" si="16"/>
        <v>0</v>
      </c>
      <c r="BH132" s="144">
        <f t="shared" si="17"/>
        <v>0</v>
      </c>
      <c r="BI132" s="144">
        <f t="shared" si="18"/>
        <v>0</v>
      </c>
      <c r="BJ132" s="15" t="s">
        <v>86</v>
      </c>
      <c r="BK132" s="144">
        <f t="shared" si="19"/>
        <v>0</v>
      </c>
      <c r="BL132" s="15" t="s">
        <v>141</v>
      </c>
      <c r="BM132" s="143" t="s">
        <v>185</v>
      </c>
    </row>
    <row r="133" spans="2:65" s="1" customFormat="1" ht="16.5" customHeight="1">
      <c r="B133" s="30"/>
      <c r="C133" s="131" t="s">
        <v>188</v>
      </c>
      <c r="D133" s="131" t="s">
        <v>137</v>
      </c>
      <c r="E133" s="132" t="s">
        <v>561</v>
      </c>
      <c r="F133" s="133" t="s">
        <v>562</v>
      </c>
      <c r="G133" s="134" t="s">
        <v>543</v>
      </c>
      <c r="H133" s="135">
        <v>16</v>
      </c>
      <c r="I133" s="136"/>
      <c r="J133" s="137">
        <f t="shared" si="10"/>
        <v>0</v>
      </c>
      <c r="K133" s="138"/>
      <c r="L133" s="30"/>
      <c r="M133" s="139" t="s">
        <v>1</v>
      </c>
      <c r="N133" s="140" t="s">
        <v>43</v>
      </c>
      <c r="P133" s="141">
        <f t="shared" si="11"/>
        <v>0</v>
      </c>
      <c r="Q133" s="141">
        <v>0</v>
      </c>
      <c r="R133" s="141">
        <f t="shared" si="12"/>
        <v>0</v>
      </c>
      <c r="S133" s="141">
        <v>0</v>
      </c>
      <c r="T133" s="142">
        <f t="shared" si="13"/>
        <v>0</v>
      </c>
      <c r="AR133" s="143" t="s">
        <v>141</v>
      </c>
      <c r="AT133" s="143" t="s">
        <v>137</v>
      </c>
      <c r="AU133" s="143" t="s">
        <v>86</v>
      </c>
      <c r="AY133" s="15" t="s">
        <v>135</v>
      </c>
      <c r="BE133" s="144">
        <f t="shared" si="14"/>
        <v>0</v>
      </c>
      <c r="BF133" s="144">
        <f t="shared" si="15"/>
        <v>0</v>
      </c>
      <c r="BG133" s="144">
        <f t="shared" si="16"/>
        <v>0</v>
      </c>
      <c r="BH133" s="144">
        <f t="shared" si="17"/>
        <v>0</v>
      </c>
      <c r="BI133" s="144">
        <f t="shared" si="18"/>
        <v>0</v>
      </c>
      <c r="BJ133" s="15" t="s">
        <v>86</v>
      </c>
      <c r="BK133" s="144">
        <f t="shared" si="19"/>
        <v>0</v>
      </c>
      <c r="BL133" s="15" t="s">
        <v>141</v>
      </c>
      <c r="BM133" s="143" t="s">
        <v>237</v>
      </c>
    </row>
    <row r="134" spans="2:65" s="1" customFormat="1" ht="16.5" customHeight="1">
      <c r="B134" s="30"/>
      <c r="C134" s="131" t="s">
        <v>166</v>
      </c>
      <c r="D134" s="131" t="s">
        <v>137</v>
      </c>
      <c r="E134" s="132" t="s">
        <v>563</v>
      </c>
      <c r="F134" s="133" t="s">
        <v>564</v>
      </c>
      <c r="G134" s="134" t="s">
        <v>543</v>
      </c>
      <c r="H134" s="135">
        <v>48</v>
      </c>
      <c r="I134" s="136"/>
      <c r="J134" s="137">
        <f t="shared" si="10"/>
        <v>0</v>
      </c>
      <c r="K134" s="138"/>
      <c r="L134" s="30"/>
      <c r="M134" s="139" t="s">
        <v>1</v>
      </c>
      <c r="N134" s="140" t="s">
        <v>43</v>
      </c>
      <c r="P134" s="141">
        <f t="shared" si="11"/>
        <v>0</v>
      </c>
      <c r="Q134" s="141">
        <v>0</v>
      </c>
      <c r="R134" s="141">
        <f t="shared" si="12"/>
        <v>0</v>
      </c>
      <c r="S134" s="141">
        <v>0</v>
      </c>
      <c r="T134" s="142">
        <f t="shared" si="13"/>
        <v>0</v>
      </c>
      <c r="AR134" s="143" t="s">
        <v>141</v>
      </c>
      <c r="AT134" s="143" t="s">
        <v>137</v>
      </c>
      <c r="AU134" s="143" t="s">
        <v>86</v>
      </c>
      <c r="AY134" s="15" t="s">
        <v>135</v>
      </c>
      <c r="BE134" s="144">
        <f t="shared" si="14"/>
        <v>0</v>
      </c>
      <c r="BF134" s="144">
        <f t="shared" si="15"/>
        <v>0</v>
      </c>
      <c r="BG134" s="144">
        <f t="shared" si="16"/>
        <v>0</v>
      </c>
      <c r="BH134" s="144">
        <f t="shared" si="17"/>
        <v>0</v>
      </c>
      <c r="BI134" s="144">
        <f t="shared" si="18"/>
        <v>0</v>
      </c>
      <c r="BJ134" s="15" t="s">
        <v>86</v>
      </c>
      <c r="BK134" s="144">
        <f t="shared" si="19"/>
        <v>0</v>
      </c>
      <c r="BL134" s="15" t="s">
        <v>141</v>
      </c>
      <c r="BM134" s="143" t="s">
        <v>247</v>
      </c>
    </row>
    <row r="135" spans="2:65" s="1" customFormat="1" ht="16.5" customHeight="1">
      <c r="B135" s="30"/>
      <c r="C135" s="131" t="s">
        <v>197</v>
      </c>
      <c r="D135" s="131" t="s">
        <v>137</v>
      </c>
      <c r="E135" s="132" t="s">
        <v>565</v>
      </c>
      <c r="F135" s="133" t="s">
        <v>566</v>
      </c>
      <c r="G135" s="134" t="s">
        <v>543</v>
      </c>
      <c r="H135" s="135">
        <v>2</v>
      </c>
      <c r="I135" s="136"/>
      <c r="J135" s="137">
        <f t="shared" si="10"/>
        <v>0</v>
      </c>
      <c r="K135" s="138"/>
      <c r="L135" s="30"/>
      <c r="M135" s="139" t="s">
        <v>1</v>
      </c>
      <c r="N135" s="140" t="s">
        <v>43</v>
      </c>
      <c r="P135" s="141">
        <f t="shared" si="11"/>
        <v>0</v>
      </c>
      <c r="Q135" s="141">
        <v>0</v>
      </c>
      <c r="R135" s="141">
        <f t="shared" si="12"/>
        <v>0</v>
      </c>
      <c r="S135" s="141">
        <v>0</v>
      </c>
      <c r="T135" s="142">
        <f t="shared" si="13"/>
        <v>0</v>
      </c>
      <c r="AR135" s="143" t="s">
        <v>141</v>
      </c>
      <c r="AT135" s="143" t="s">
        <v>137</v>
      </c>
      <c r="AU135" s="143" t="s">
        <v>86</v>
      </c>
      <c r="AY135" s="15" t="s">
        <v>135</v>
      </c>
      <c r="BE135" s="144">
        <f t="shared" si="14"/>
        <v>0</v>
      </c>
      <c r="BF135" s="144">
        <f t="shared" si="15"/>
        <v>0</v>
      </c>
      <c r="BG135" s="144">
        <f t="shared" si="16"/>
        <v>0</v>
      </c>
      <c r="BH135" s="144">
        <f t="shared" si="17"/>
        <v>0</v>
      </c>
      <c r="BI135" s="144">
        <f t="shared" si="18"/>
        <v>0</v>
      </c>
      <c r="BJ135" s="15" t="s">
        <v>86</v>
      </c>
      <c r="BK135" s="144">
        <f t="shared" si="19"/>
        <v>0</v>
      </c>
      <c r="BL135" s="15" t="s">
        <v>141</v>
      </c>
      <c r="BM135" s="143" t="s">
        <v>191</v>
      </c>
    </row>
    <row r="136" spans="2:65" s="1" customFormat="1" ht="16.5" customHeight="1">
      <c r="B136" s="30"/>
      <c r="C136" s="131" t="s">
        <v>171</v>
      </c>
      <c r="D136" s="131" t="s">
        <v>137</v>
      </c>
      <c r="E136" s="132" t="s">
        <v>567</v>
      </c>
      <c r="F136" s="133" t="s">
        <v>568</v>
      </c>
      <c r="G136" s="134" t="s">
        <v>543</v>
      </c>
      <c r="H136" s="135">
        <v>1</v>
      </c>
      <c r="I136" s="136"/>
      <c r="J136" s="137">
        <f t="shared" si="10"/>
        <v>0</v>
      </c>
      <c r="K136" s="138"/>
      <c r="L136" s="30"/>
      <c r="M136" s="139" t="s">
        <v>1</v>
      </c>
      <c r="N136" s="140" t="s">
        <v>43</v>
      </c>
      <c r="P136" s="141">
        <f t="shared" si="11"/>
        <v>0</v>
      </c>
      <c r="Q136" s="141">
        <v>0</v>
      </c>
      <c r="R136" s="141">
        <f t="shared" si="12"/>
        <v>0</v>
      </c>
      <c r="S136" s="141">
        <v>0</v>
      </c>
      <c r="T136" s="142">
        <f t="shared" si="13"/>
        <v>0</v>
      </c>
      <c r="AR136" s="143" t="s">
        <v>141</v>
      </c>
      <c r="AT136" s="143" t="s">
        <v>137</v>
      </c>
      <c r="AU136" s="143" t="s">
        <v>86</v>
      </c>
      <c r="AY136" s="15" t="s">
        <v>135</v>
      </c>
      <c r="BE136" s="144">
        <f t="shared" si="14"/>
        <v>0</v>
      </c>
      <c r="BF136" s="144">
        <f t="shared" si="15"/>
        <v>0</v>
      </c>
      <c r="BG136" s="144">
        <f t="shared" si="16"/>
        <v>0</v>
      </c>
      <c r="BH136" s="144">
        <f t="shared" si="17"/>
        <v>0</v>
      </c>
      <c r="BI136" s="144">
        <f t="shared" si="18"/>
        <v>0</v>
      </c>
      <c r="BJ136" s="15" t="s">
        <v>86</v>
      </c>
      <c r="BK136" s="144">
        <f t="shared" si="19"/>
        <v>0</v>
      </c>
      <c r="BL136" s="15" t="s">
        <v>141</v>
      </c>
      <c r="BM136" s="143" t="s">
        <v>196</v>
      </c>
    </row>
    <row r="137" spans="2:65" s="1" customFormat="1" ht="16.5" customHeight="1">
      <c r="B137" s="30"/>
      <c r="C137" s="131" t="s">
        <v>8</v>
      </c>
      <c r="D137" s="131" t="s">
        <v>137</v>
      </c>
      <c r="E137" s="132" t="s">
        <v>569</v>
      </c>
      <c r="F137" s="133" t="s">
        <v>570</v>
      </c>
      <c r="G137" s="134" t="s">
        <v>543</v>
      </c>
      <c r="H137" s="135">
        <v>1</v>
      </c>
      <c r="I137" s="136"/>
      <c r="J137" s="137">
        <f t="shared" si="10"/>
        <v>0</v>
      </c>
      <c r="K137" s="138"/>
      <c r="L137" s="30"/>
      <c r="M137" s="139" t="s">
        <v>1</v>
      </c>
      <c r="N137" s="140" t="s">
        <v>43</v>
      </c>
      <c r="P137" s="141">
        <f t="shared" si="11"/>
        <v>0</v>
      </c>
      <c r="Q137" s="141">
        <v>0</v>
      </c>
      <c r="R137" s="141">
        <f t="shared" si="12"/>
        <v>0</v>
      </c>
      <c r="S137" s="141">
        <v>0</v>
      </c>
      <c r="T137" s="142">
        <f t="shared" si="13"/>
        <v>0</v>
      </c>
      <c r="AR137" s="143" t="s">
        <v>141</v>
      </c>
      <c r="AT137" s="143" t="s">
        <v>137</v>
      </c>
      <c r="AU137" s="143" t="s">
        <v>86</v>
      </c>
      <c r="AY137" s="15" t="s">
        <v>135</v>
      </c>
      <c r="BE137" s="144">
        <f t="shared" si="14"/>
        <v>0</v>
      </c>
      <c r="BF137" s="144">
        <f t="shared" si="15"/>
        <v>0</v>
      </c>
      <c r="BG137" s="144">
        <f t="shared" si="16"/>
        <v>0</v>
      </c>
      <c r="BH137" s="144">
        <f t="shared" si="17"/>
        <v>0</v>
      </c>
      <c r="BI137" s="144">
        <f t="shared" si="18"/>
        <v>0</v>
      </c>
      <c r="BJ137" s="15" t="s">
        <v>86</v>
      </c>
      <c r="BK137" s="144">
        <f t="shared" si="19"/>
        <v>0</v>
      </c>
      <c r="BL137" s="15" t="s">
        <v>141</v>
      </c>
      <c r="BM137" s="143" t="s">
        <v>200</v>
      </c>
    </row>
    <row r="138" spans="2:65" s="1" customFormat="1" ht="21.75" customHeight="1">
      <c r="B138" s="30"/>
      <c r="C138" s="131" t="s">
        <v>175</v>
      </c>
      <c r="D138" s="131" t="s">
        <v>137</v>
      </c>
      <c r="E138" s="132" t="s">
        <v>571</v>
      </c>
      <c r="F138" s="133" t="s">
        <v>572</v>
      </c>
      <c r="G138" s="134" t="s">
        <v>184</v>
      </c>
      <c r="H138" s="135">
        <v>12</v>
      </c>
      <c r="I138" s="136"/>
      <c r="J138" s="137">
        <f t="shared" si="10"/>
        <v>0</v>
      </c>
      <c r="K138" s="138"/>
      <c r="L138" s="30"/>
      <c r="M138" s="139" t="s">
        <v>1</v>
      </c>
      <c r="N138" s="140" t="s">
        <v>43</v>
      </c>
      <c r="P138" s="141">
        <f t="shared" si="11"/>
        <v>0</v>
      </c>
      <c r="Q138" s="141">
        <v>0</v>
      </c>
      <c r="R138" s="141">
        <f t="shared" si="12"/>
        <v>0</v>
      </c>
      <c r="S138" s="141">
        <v>0</v>
      </c>
      <c r="T138" s="142">
        <f t="shared" si="13"/>
        <v>0</v>
      </c>
      <c r="AR138" s="143" t="s">
        <v>141</v>
      </c>
      <c r="AT138" s="143" t="s">
        <v>137</v>
      </c>
      <c r="AU138" s="143" t="s">
        <v>86</v>
      </c>
      <c r="AY138" s="15" t="s">
        <v>135</v>
      </c>
      <c r="BE138" s="144">
        <f t="shared" si="14"/>
        <v>0</v>
      </c>
      <c r="BF138" s="144">
        <f t="shared" si="15"/>
        <v>0</v>
      </c>
      <c r="BG138" s="144">
        <f t="shared" si="16"/>
        <v>0</v>
      </c>
      <c r="BH138" s="144">
        <f t="shared" si="17"/>
        <v>0</v>
      </c>
      <c r="BI138" s="144">
        <f t="shared" si="18"/>
        <v>0</v>
      </c>
      <c r="BJ138" s="15" t="s">
        <v>86</v>
      </c>
      <c r="BK138" s="144">
        <f t="shared" si="19"/>
        <v>0</v>
      </c>
      <c r="BL138" s="15" t="s">
        <v>141</v>
      </c>
      <c r="BM138" s="143" t="s">
        <v>279</v>
      </c>
    </row>
    <row r="139" spans="2:65" s="1" customFormat="1" ht="16.5" customHeight="1">
      <c r="B139" s="30"/>
      <c r="C139" s="131" t="s">
        <v>212</v>
      </c>
      <c r="D139" s="131" t="s">
        <v>137</v>
      </c>
      <c r="E139" s="132" t="s">
        <v>573</v>
      </c>
      <c r="F139" s="133" t="s">
        <v>574</v>
      </c>
      <c r="G139" s="134" t="s">
        <v>184</v>
      </c>
      <c r="H139" s="135">
        <v>70</v>
      </c>
      <c r="I139" s="136"/>
      <c r="J139" s="137">
        <f t="shared" si="10"/>
        <v>0</v>
      </c>
      <c r="K139" s="138"/>
      <c r="L139" s="30"/>
      <c r="M139" s="139" t="s">
        <v>1</v>
      </c>
      <c r="N139" s="140" t="s">
        <v>43</v>
      </c>
      <c r="P139" s="141">
        <f t="shared" si="11"/>
        <v>0</v>
      </c>
      <c r="Q139" s="141">
        <v>0</v>
      </c>
      <c r="R139" s="141">
        <f t="shared" si="12"/>
        <v>0</v>
      </c>
      <c r="S139" s="141">
        <v>0</v>
      </c>
      <c r="T139" s="142">
        <f t="shared" si="13"/>
        <v>0</v>
      </c>
      <c r="AR139" s="143" t="s">
        <v>141</v>
      </c>
      <c r="AT139" s="143" t="s">
        <v>137</v>
      </c>
      <c r="AU139" s="143" t="s">
        <v>86</v>
      </c>
      <c r="AY139" s="15" t="s">
        <v>135</v>
      </c>
      <c r="BE139" s="144">
        <f t="shared" si="14"/>
        <v>0</v>
      </c>
      <c r="BF139" s="144">
        <f t="shared" si="15"/>
        <v>0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5" t="s">
        <v>86</v>
      </c>
      <c r="BK139" s="144">
        <f t="shared" si="19"/>
        <v>0</v>
      </c>
      <c r="BL139" s="15" t="s">
        <v>141</v>
      </c>
      <c r="BM139" s="143" t="s">
        <v>287</v>
      </c>
    </row>
    <row r="140" spans="2:65" s="1" customFormat="1" ht="16.5" customHeight="1">
      <c r="B140" s="30"/>
      <c r="C140" s="131" t="s">
        <v>180</v>
      </c>
      <c r="D140" s="131" t="s">
        <v>137</v>
      </c>
      <c r="E140" s="132" t="s">
        <v>573</v>
      </c>
      <c r="F140" s="133" t="s">
        <v>574</v>
      </c>
      <c r="G140" s="134" t="s">
        <v>184</v>
      </c>
      <c r="H140" s="135">
        <v>220</v>
      </c>
      <c r="I140" s="136"/>
      <c r="J140" s="137">
        <f t="shared" si="10"/>
        <v>0</v>
      </c>
      <c r="K140" s="138"/>
      <c r="L140" s="30"/>
      <c r="M140" s="139" t="s">
        <v>1</v>
      </c>
      <c r="N140" s="140" t="s">
        <v>43</v>
      </c>
      <c r="P140" s="141">
        <f t="shared" si="11"/>
        <v>0</v>
      </c>
      <c r="Q140" s="141">
        <v>0</v>
      </c>
      <c r="R140" s="141">
        <f t="shared" si="12"/>
        <v>0</v>
      </c>
      <c r="S140" s="141">
        <v>0</v>
      </c>
      <c r="T140" s="142">
        <f t="shared" si="13"/>
        <v>0</v>
      </c>
      <c r="AR140" s="143" t="s">
        <v>141</v>
      </c>
      <c r="AT140" s="143" t="s">
        <v>137</v>
      </c>
      <c r="AU140" s="143" t="s">
        <v>86</v>
      </c>
      <c r="AY140" s="15" t="s">
        <v>135</v>
      </c>
      <c r="BE140" s="144">
        <f t="shared" si="14"/>
        <v>0</v>
      </c>
      <c r="BF140" s="144">
        <f t="shared" si="15"/>
        <v>0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5" t="s">
        <v>86</v>
      </c>
      <c r="BK140" s="144">
        <f t="shared" si="19"/>
        <v>0</v>
      </c>
      <c r="BL140" s="15" t="s">
        <v>141</v>
      </c>
      <c r="BM140" s="143" t="s">
        <v>220</v>
      </c>
    </row>
    <row r="141" spans="2:65" s="1" customFormat="1" ht="16.5" customHeight="1">
      <c r="B141" s="30"/>
      <c r="C141" s="131" t="s">
        <v>223</v>
      </c>
      <c r="D141" s="131" t="s">
        <v>137</v>
      </c>
      <c r="E141" s="132" t="s">
        <v>575</v>
      </c>
      <c r="F141" s="133" t="s">
        <v>576</v>
      </c>
      <c r="G141" s="134" t="s">
        <v>184</v>
      </c>
      <c r="H141" s="135">
        <v>16</v>
      </c>
      <c r="I141" s="136"/>
      <c r="J141" s="137">
        <f t="shared" si="10"/>
        <v>0</v>
      </c>
      <c r="K141" s="138"/>
      <c r="L141" s="30"/>
      <c r="M141" s="139" t="s">
        <v>1</v>
      </c>
      <c r="N141" s="140" t="s">
        <v>43</v>
      </c>
      <c r="P141" s="141">
        <f t="shared" si="11"/>
        <v>0</v>
      </c>
      <c r="Q141" s="141">
        <v>0</v>
      </c>
      <c r="R141" s="141">
        <f t="shared" si="12"/>
        <v>0</v>
      </c>
      <c r="S141" s="141">
        <v>0</v>
      </c>
      <c r="T141" s="142">
        <f t="shared" si="13"/>
        <v>0</v>
      </c>
      <c r="AR141" s="143" t="s">
        <v>141</v>
      </c>
      <c r="AT141" s="143" t="s">
        <v>137</v>
      </c>
      <c r="AU141" s="143" t="s">
        <v>86</v>
      </c>
      <c r="AY141" s="15" t="s">
        <v>135</v>
      </c>
      <c r="BE141" s="144">
        <f t="shared" si="14"/>
        <v>0</v>
      </c>
      <c r="BF141" s="144">
        <f t="shared" si="15"/>
        <v>0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5" t="s">
        <v>86</v>
      </c>
      <c r="BK141" s="144">
        <f t="shared" si="19"/>
        <v>0</v>
      </c>
      <c r="BL141" s="15" t="s">
        <v>141</v>
      </c>
      <c r="BM141" s="143" t="s">
        <v>311</v>
      </c>
    </row>
    <row r="142" spans="2:65" s="1" customFormat="1" ht="16.5" customHeight="1">
      <c r="B142" s="30"/>
      <c r="C142" s="131" t="s">
        <v>185</v>
      </c>
      <c r="D142" s="131" t="s">
        <v>137</v>
      </c>
      <c r="E142" s="132" t="s">
        <v>573</v>
      </c>
      <c r="F142" s="133" t="s">
        <v>574</v>
      </c>
      <c r="G142" s="134" t="s">
        <v>184</v>
      </c>
      <c r="H142" s="135">
        <v>140</v>
      </c>
      <c r="I142" s="136"/>
      <c r="J142" s="137">
        <f t="shared" si="10"/>
        <v>0</v>
      </c>
      <c r="K142" s="138"/>
      <c r="L142" s="30"/>
      <c r="M142" s="139" t="s">
        <v>1</v>
      </c>
      <c r="N142" s="140" t="s">
        <v>43</v>
      </c>
      <c r="P142" s="141">
        <f t="shared" si="11"/>
        <v>0</v>
      </c>
      <c r="Q142" s="141">
        <v>0</v>
      </c>
      <c r="R142" s="141">
        <f t="shared" si="12"/>
        <v>0</v>
      </c>
      <c r="S142" s="141">
        <v>0</v>
      </c>
      <c r="T142" s="142">
        <f t="shared" si="13"/>
        <v>0</v>
      </c>
      <c r="AR142" s="143" t="s">
        <v>141</v>
      </c>
      <c r="AT142" s="143" t="s">
        <v>137</v>
      </c>
      <c r="AU142" s="143" t="s">
        <v>86</v>
      </c>
      <c r="AY142" s="15" t="s">
        <v>135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5" t="s">
        <v>86</v>
      </c>
      <c r="BK142" s="144">
        <f t="shared" si="19"/>
        <v>0</v>
      </c>
      <c r="BL142" s="15" t="s">
        <v>141</v>
      </c>
      <c r="BM142" s="143" t="s">
        <v>319</v>
      </c>
    </row>
    <row r="143" spans="2:65" s="1" customFormat="1" ht="16.5" customHeight="1">
      <c r="B143" s="30"/>
      <c r="C143" s="131" t="s">
        <v>7</v>
      </c>
      <c r="D143" s="131" t="s">
        <v>137</v>
      </c>
      <c r="E143" s="132" t="s">
        <v>577</v>
      </c>
      <c r="F143" s="133" t="s">
        <v>578</v>
      </c>
      <c r="G143" s="134" t="s">
        <v>184</v>
      </c>
      <c r="H143" s="135">
        <v>3</v>
      </c>
      <c r="I143" s="136"/>
      <c r="J143" s="137">
        <f t="shared" si="10"/>
        <v>0</v>
      </c>
      <c r="K143" s="138"/>
      <c r="L143" s="30"/>
      <c r="M143" s="139" t="s">
        <v>1</v>
      </c>
      <c r="N143" s="140" t="s">
        <v>43</v>
      </c>
      <c r="P143" s="141">
        <f t="shared" si="11"/>
        <v>0</v>
      </c>
      <c r="Q143" s="141">
        <v>0</v>
      </c>
      <c r="R143" s="141">
        <f t="shared" si="12"/>
        <v>0</v>
      </c>
      <c r="S143" s="141">
        <v>0</v>
      </c>
      <c r="T143" s="142">
        <f t="shared" si="13"/>
        <v>0</v>
      </c>
      <c r="AR143" s="143" t="s">
        <v>141</v>
      </c>
      <c r="AT143" s="143" t="s">
        <v>137</v>
      </c>
      <c r="AU143" s="143" t="s">
        <v>86</v>
      </c>
      <c r="AY143" s="15" t="s">
        <v>135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5" t="s">
        <v>86</v>
      </c>
      <c r="BK143" s="144">
        <f t="shared" si="19"/>
        <v>0</v>
      </c>
      <c r="BL143" s="15" t="s">
        <v>141</v>
      </c>
      <c r="BM143" s="143" t="s">
        <v>240</v>
      </c>
    </row>
    <row r="144" spans="2:65" s="1" customFormat="1" ht="16.5" customHeight="1">
      <c r="B144" s="30"/>
      <c r="C144" s="131" t="s">
        <v>237</v>
      </c>
      <c r="D144" s="131" t="s">
        <v>137</v>
      </c>
      <c r="E144" s="132" t="s">
        <v>577</v>
      </c>
      <c r="F144" s="133" t="s">
        <v>578</v>
      </c>
      <c r="G144" s="134" t="s">
        <v>184</v>
      </c>
      <c r="H144" s="135">
        <v>15</v>
      </c>
      <c r="I144" s="136"/>
      <c r="J144" s="137">
        <f t="shared" si="10"/>
        <v>0</v>
      </c>
      <c r="K144" s="138"/>
      <c r="L144" s="30"/>
      <c r="M144" s="139" t="s">
        <v>1</v>
      </c>
      <c r="N144" s="140" t="s">
        <v>43</v>
      </c>
      <c r="P144" s="141">
        <f t="shared" si="11"/>
        <v>0</v>
      </c>
      <c r="Q144" s="141">
        <v>0</v>
      </c>
      <c r="R144" s="141">
        <f t="shared" si="12"/>
        <v>0</v>
      </c>
      <c r="S144" s="141">
        <v>0</v>
      </c>
      <c r="T144" s="142">
        <f t="shared" si="13"/>
        <v>0</v>
      </c>
      <c r="AR144" s="143" t="s">
        <v>141</v>
      </c>
      <c r="AT144" s="143" t="s">
        <v>137</v>
      </c>
      <c r="AU144" s="143" t="s">
        <v>86</v>
      </c>
      <c r="AY144" s="15" t="s">
        <v>135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5" t="s">
        <v>86</v>
      </c>
      <c r="BK144" s="144">
        <f t="shared" si="19"/>
        <v>0</v>
      </c>
      <c r="BL144" s="15" t="s">
        <v>141</v>
      </c>
      <c r="BM144" s="143" t="s">
        <v>245</v>
      </c>
    </row>
    <row r="145" spans="2:65" s="1" customFormat="1" ht="21.75" customHeight="1">
      <c r="B145" s="30"/>
      <c r="C145" s="131" t="s">
        <v>242</v>
      </c>
      <c r="D145" s="131" t="s">
        <v>137</v>
      </c>
      <c r="E145" s="132" t="s">
        <v>579</v>
      </c>
      <c r="F145" s="133" t="s">
        <v>580</v>
      </c>
      <c r="G145" s="134" t="s">
        <v>543</v>
      </c>
      <c r="H145" s="135">
        <v>1</v>
      </c>
      <c r="I145" s="136"/>
      <c r="J145" s="137">
        <f t="shared" si="10"/>
        <v>0</v>
      </c>
      <c r="K145" s="138"/>
      <c r="L145" s="30"/>
      <c r="M145" s="139" t="s">
        <v>1</v>
      </c>
      <c r="N145" s="140" t="s">
        <v>43</v>
      </c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AR145" s="143" t="s">
        <v>141</v>
      </c>
      <c r="AT145" s="143" t="s">
        <v>137</v>
      </c>
      <c r="AU145" s="143" t="s">
        <v>86</v>
      </c>
      <c r="AY145" s="15" t="s">
        <v>135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5" t="s">
        <v>86</v>
      </c>
      <c r="BK145" s="144">
        <f t="shared" si="19"/>
        <v>0</v>
      </c>
      <c r="BL145" s="15" t="s">
        <v>141</v>
      </c>
      <c r="BM145" s="143" t="s">
        <v>250</v>
      </c>
    </row>
    <row r="146" spans="2:65" s="1" customFormat="1" ht="16.5" customHeight="1">
      <c r="B146" s="30"/>
      <c r="C146" s="131" t="s">
        <v>247</v>
      </c>
      <c r="D146" s="131" t="s">
        <v>137</v>
      </c>
      <c r="E146" s="132" t="s">
        <v>581</v>
      </c>
      <c r="F146" s="133" t="s">
        <v>582</v>
      </c>
      <c r="G146" s="134" t="s">
        <v>184</v>
      </c>
      <c r="H146" s="135">
        <v>9</v>
      </c>
      <c r="I146" s="136"/>
      <c r="J146" s="137">
        <f t="shared" si="10"/>
        <v>0</v>
      </c>
      <c r="K146" s="138"/>
      <c r="L146" s="30"/>
      <c r="M146" s="139" t="s">
        <v>1</v>
      </c>
      <c r="N146" s="140" t="s">
        <v>43</v>
      </c>
      <c r="P146" s="141">
        <f t="shared" si="11"/>
        <v>0</v>
      </c>
      <c r="Q146" s="141">
        <v>0</v>
      </c>
      <c r="R146" s="141">
        <f t="shared" si="12"/>
        <v>0</v>
      </c>
      <c r="S146" s="141">
        <v>0</v>
      </c>
      <c r="T146" s="142">
        <f t="shared" si="13"/>
        <v>0</v>
      </c>
      <c r="AR146" s="143" t="s">
        <v>141</v>
      </c>
      <c r="AT146" s="143" t="s">
        <v>137</v>
      </c>
      <c r="AU146" s="143" t="s">
        <v>86</v>
      </c>
      <c r="AY146" s="15" t="s">
        <v>135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5" t="s">
        <v>86</v>
      </c>
      <c r="BK146" s="144">
        <f t="shared" si="19"/>
        <v>0</v>
      </c>
      <c r="BL146" s="15" t="s">
        <v>141</v>
      </c>
      <c r="BM146" s="143" t="s">
        <v>255</v>
      </c>
    </row>
    <row r="147" spans="2:65" s="1" customFormat="1" ht="16.5" customHeight="1">
      <c r="B147" s="30"/>
      <c r="C147" s="131" t="s">
        <v>252</v>
      </c>
      <c r="D147" s="131" t="s">
        <v>137</v>
      </c>
      <c r="E147" s="132" t="s">
        <v>583</v>
      </c>
      <c r="F147" s="133" t="s">
        <v>584</v>
      </c>
      <c r="G147" s="134" t="s">
        <v>184</v>
      </c>
      <c r="H147" s="135">
        <v>6</v>
      </c>
      <c r="I147" s="136"/>
      <c r="J147" s="137">
        <f t="shared" si="10"/>
        <v>0</v>
      </c>
      <c r="K147" s="138"/>
      <c r="L147" s="30"/>
      <c r="M147" s="139" t="s">
        <v>1</v>
      </c>
      <c r="N147" s="140" t="s">
        <v>43</v>
      </c>
      <c r="P147" s="141">
        <f t="shared" si="11"/>
        <v>0</v>
      </c>
      <c r="Q147" s="141">
        <v>0</v>
      </c>
      <c r="R147" s="141">
        <f t="shared" si="12"/>
        <v>0</v>
      </c>
      <c r="S147" s="141">
        <v>0</v>
      </c>
      <c r="T147" s="142">
        <f t="shared" si="13"/>
        <v>0</v>
      </c>
      <c r="AR147" s="143" t="s">
        <v>141</v>
      </c>
      <c r="AT147" s="143" t="s">
        <v>137</v>
      </c>
      <c r="AU147" s="143" t="s">
        <v>86</v>
      </c>
      <c r="AY147" s="15" t="s">
        <v>135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5" t="s">
        <v>86</v>
      </c>
      <c r="BK147" s="144">
        <f t="shared" si="19"/>
        <v>0</v>
      </c>
      <c r="BL147" s="15" t="s">
        <v>141</v>
      </c>
      <c r="BM147" s="143" t="s">
        <v>259</v>
      </c>
    </row>
    <row r="148" spans="2:65" s="1" customFormat="1" ht="16.5" customHeight="1">
      <c r="B148" s="30"/>
      <c r="C148" s="131" t="s">
        <v>191</v>
      </c>
      <c r="D148" s="131" t="s">
        <v>137</v>
      </c>
      <c r="E148" s="132" t="s">
        <v>585</v>
      </c>
      <c r="F148" s="133" t="s">
        <v>586</v>
      </c>
      <c r="G148" s="134" t="s">
        <v>184</v>
      </c>
      <c r="H148" s="135">
        <v>90</v>
      </c>
      <c r="I148" s="136"/>
      <c r="J148" s="137">
        <f t="shared" si="10"/>
        <v>0</v>
      </c>
      <c r="K148" s="138"/>
      <c r="L148" s="30"/>
      <c r="M148" s="139" t="s">
        <v>1</v>
      </c>
      <c r="N148" s="140" t="s">
        <v>43</v>
      </c>
      <c r="P148" s="141">
        <f t="shared" si="11"/>
        <v>0</v>
      </c>
      <c r="Q148" s="141">
        <v>0</v>
      </c>
      <c r="R148" s="141">
        <f t="shared" si="12"/>
        <v>0</v>
      </c>
      <c r="S148" s="141">
        <v>0</v>
      </c>
      <c r="T148" s="142">
        <f t="shared" si="13"/>
        <v>0</v>
      </c>
      <c r="AR148" s="143" t="s">
        <v>141</v>
      </c>
      <c r="AT148" s="143" t="s">
        <v>137</v>
      </c>
      <c r="AU148" s="143" t="s">
        <v>86</v>
      </c>
      <c r="AY148" s="15" t="s">
        <v>135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5" t="s">
        <v>86</v>
      </c>
      <c r="BK148" s="144">
        <f t="shared" si="19"/>
        <v>0</v>
      </c>
      <c r="BL148" s="15" t="s">
        <v>141</v>
      </c>
      <c r="BM148" s="143" t="s">
        <v>265</v>
      </c>
    </row>
    <row r="149" spans="2:65" s="1" customFormat="1" ht="16.5" customHeight="1">
      <c r="B149" s="30"/>
      <c r="C149" s="131" t="s">
        <v>262</v>
      </c>
      <c r="D149" s="131" t="s">
        <v>137</v>
      </c>
      <c r="E149" s="132" t="s">
        <v>587</v>
      </c>
      <c r="F149" s="133" t="s">
        <v>588</v>
      </c>
      <c r="G149" s="134" t="s">
        <v>184</v>
      </c>
      <c r="H149" s="135">
        <v>70</v>
      </c>
      <c r="I149" s="136"/>
      <c r="J149" s="137">
        <f t="shared" si="10"/>
        <v>0</v>
      </c>
      <c r="K149" s="138"/>
      <c r="L149" s="30"/>
      <c r="M149" s="139" t="s">
        <v>1</v>
      </c>
      <c r="N149" s="140" t="s">
        <v>43</v>
      </c>
      <c r="P149" s="141">
        <f t="shared" si="11"/>
        <v>0</v>
      </c>
      <c r="Q149" s="141">
        <v>0</v>
      </c>
      <c r="R149" s="141">
        <f t="shared" si="12"/>
        <v>0</v>
      </c>
      <c r="S149" s="141">
        <v>0</v>
      </c>
      <c r="T149" s="142">
        <f t="shared" si="13"/>
        <v>0</v>
      </c>
      <c r="AR149" s="143" t="s">
        <v>141</v>
      </c>
      <c r="AT149" s="143" t="s">
        <v>137</v>
      </c>
      <c r="AU149" s="143" t="s">
        <v>86</v>
      </c>
      <c r="AY149" s="15" t="s">
        <v>135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5" t="s">
        <v>86</v>
      </c>
      <c r="BK149" s="144">
        <f t="shared" si="19"/>
        <v>0</v>
      </c>
      <c r="BL149" s="15" t="s">
        <v>141</v>
      </c>
      <c r="BM149" s="143" t="s">
        <v>268</v>
      </c>
    </row>
    <row r="150" spans="2:65" s="1" customFormat="1" ht="21.75" customHeight="1">
      <c r="B150" s="30"/>
      <c r="C150" s="131" t="s">
        <v>196</v>
      </c>
      <c r="D150" s="131" t="s">
        <v>137</v>
      </c>
      <c r="E150" s="132" t="s">
        <v>589</v>
      </c>
      <c r="F150" s="133" t="s">
        <v>590</v>
      </c>
      <c r="G150" s="134" t="s">
        <v>184</v>
      </c>
      <c r="H150" s="135">
        <v>120</v>
      </c>
      <c r="I150" s="136"/>
      <c r="J150" s="137">
        <f t="shared" si="10"/>
        <v>0</v>
      </c>
      <c r="K150" s="138"/>
      <c r="L150" s="30"/>
      <c r="M150" s="139" t="s">
        <v>1</v>
      </c>
      <c r="N150" s="140" t="s">
        <v>43</v>
      </c>
      <c r="P150" s="141">
        <f t="shared" si="11"/>
        <v>0</v>
      </c>
      <c r="Q150" s="141">
        <v>0</v>
      </c>
      <c r="R150" s="141">
        <f t="shared" si="12"/>
        <v>0</v>
      </c>
      <c r="S150" s="141">
        <v>0</v>
      </c>
      <c r="T150" s="142">
        <f t="shared" si="13"/>
        <v>0</v>
      </c>
      <c r="AR150" s="143" t="s">
        <v>141</v>
      </c>
      <c r="AT150" s="143" t="s">
        <v>137</v>
      </c>
      <c r="AU150" s="143" t="s">
        <v>86</v>
      </c>
      <c r="AY150" s="15" t="s">
        <v>135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5" t="s">
        <v>86</v>
      </c>
      <c r="BK150" s="144">
        <f t="shared" si="19"/>
        <v>0</v>
      </c>
      <c r="BL150" s="15" t="s">
        <v>141</v>
      </c>
      <c r="BM150" s="143" t="s">
        <v>272</v>
      </c>
    </row>
    <row r="151" spans="2:65" s="1" customFormat="1" ht="16.5" customHeight="1">
      <c r="B151" s="30"/>
      <c r="C151" s="131" t="s">
        <v>269</v>
      </c>
      <c r="D151" s="131" t="s">
        <v>137</v>
      </c>
      <c r="E151" s="132" t="s">
        <v>591</v>
      </c>
      <c r="F151" s="133" t="s">
        <v>592</v>
      </c>
      <c r="G151" s="134" t="s">
        <v>184</v>
      </c>
      <c r="H151" s="135">
        <v>2</v>
      </c>
      <c r="I151" s="136"/>
      <c r="J151" s="137">
        <f t="shared" si="10"/>
        <v>0</v>
      </c>
      <c r="K151" s="138"/>
      <c r="L151" s="30"/>
      <c r="M151" s="139" t="s">
        <v>1</v>
      </c>
      <c r="N151" s="140" t="s">
        <v>43</v>
      </c>
      <c r="P151" s="141">
        <f t="shared" si="11"/>
        <v>0</v>
      </c>
      <c r="Q151" s="141">
        <v>0</v>
      </c>
      <c r="R151" s="141">
        <f t="shared" si="12"/>
        <v>0</v>
      </c>
      <c r="S151" s="141">
        <v>0</v>
      </c>
      <c r="T151" s="142">
        <f t="shared" si="13"/>
        <v>0</v>
      </c>
      <c r="AR151" s="143" t="s">
        <v>141</v>
      </c>
      <c r="AT151" s="143" t="s">
        <v>137</v>
      </c>
      <c r="AU151" s="143" t="s">
        <v>86</v>
      </c>
      <c r="AY151" s="15" t="s">
        <v>135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5" t="s">
        <v>86</v>
      </c>
      <c r="BK151" s="144">
        <f t="shared" si="19"/>
        <v>0</v>
      </c>
      <c r="BL151" s="15" t="s">
        <v>141</v>
      </c>
      <c r="BM151" s="143" t="s">
        <v>275</v>
      </c>
    </row>
    <row r="152" spans="2:65" s="1" customFormat="1" ht="16.5" customHeight="1">
      <c r="B152" s="30"/>
      <c r="C152" s="131" t="s">
        <v>200</v>
      </c>
      <c r="D152" s="131" t="s">
        <v>137</v>
      </c>
      <c r="E152" s="132" t="s">
        <v>593</v>
      </c>
      <c r="F152" s="133" t="s">
        <v>594</v>
      </c>
      <c r="G152" s="134" t="s">
        <v>543</v>
      </c>
      <c r="H152" s="135">
        <v>2</v>
      </c>
      <c r="I152" s="136"/>
      <c r="J152" s="137">
        <f t="shared" si="10"/>
        <v>0</v>
      </c>
      <c r="K152" s="138"/>
      <c r="L152" s="30"/>
      <c r="M152" s="139" t="s">
        <v>1</v>
      </c>
      <c r="N152" s="140" t="s">
        <v>43</v>
      </c>
      <c r="P152" s="141">
        <f t="shared" si="11"/>
        <v>0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AR152" s="143" t="s">
        <v>141</v>
      </c>
      <c r="AT152" s="143" t="s">
        <v>137</v>
      </c>
      <c r="AU152" s="143" t="s">
        <v>86</v>
      </c>
      <c r="AY152" s="15" t="s">
        <v>135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5" t="s">
        <v>86</v>
      </c>
      <c r="BK152" s="144">
        <f t="shared" si="19"/>
        <v>0</v>
      </c>
      <c r="BL152" s="15" t="s">
        <v>141</v>
      </c>
      <c r="BM152" s="143" t="s">
        <v>278</v>
      </c>
    </row>
    <row r="153" spans="2:65" s="1" customFormat="1" ht="16.5" customHeight="1">
      <c r="B153" s="30"/>
      <c r="C153" s="131" t="s">
        <v>276</v>
      </c>
      <c r="D153" s="131" t="s">
        <v>137</v>
      </c>
      <c r="E153" s="132" t="s">
        <v>595</v>
      </c>
      <c r="F153" s="133" t="s">
        <v>596</v>
      </c>
      <c r="G153" s="134" t="s">
        <v>336</v>
      </c>
      <c r="H153" s="171"/>
      <c r="I153" s="136"/>
      <c r="J153" s="137">
        <f t="shared" si="10"/>
        <v>0</v>
      </c>
      <c r="K153" s="138"/>
      <c r="L153" s="30"/>
      <c r="M153" s="139" t="s">
        <v>1</v>
      </c>
      <c r="N153" s="140" t="s">
        <v>43</v>
      </c>
      <c r="P153" s="141">
        <f t="shared" si="11"/>
        <v>0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141</v>
      </c>
      <c r="AT153" s="143" t="s">
        <v>137</v>
      </c>
      <c r="AU153" s="143" t="s">
        <v>86</v>
      </c>
      <c r="AY153" s="15" t="s">
        <v>135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5" t="s">
        <v>86</v>
      </c>
      <c r="BK153" s="144">
        <f t="shared" si="19"/>
        <v>0</v>
      </c>
      <c r="BL153" s="15" t="s">
        <v>141</v>
      </c>
      <c r="BM153" s="143" t="s">
        <v>282</v>
      </c>
    </row>
    <row r="154" spans="2:65" s="11" customFormat="1" ht="26" customHeight="1">
      <c r="B154" s="119"/>
      <c r="D154" s="120" t="s">
        <v>77</v>
      </c>
      <c r="E154" s="121" t="s">
        <v>597</v>
      </c>
      <c r="F154" s="121" t="s">
        <v>597</v>
      </c>
      <c r="I154" s="122"/>
      <c r="J154" s="123">
        <f>BK154</f>
        <v>0</v>
      </c>
      <c r="L154" s="119"/>
      <c r="M154" s="124"/>
      <c r="P154" s="125">
        <f>SUM(P155:P180)</f>
        <v>0</v>
      </c>
      <c r="R154" s="125">
        <f>SUM(R155:R180)</f>
        <v>0</v>
      </c>
      <c r="T154" s="126">
        <f>SUM(T155:T180)</f>
        <v>0</v>
      </c>
      <c r="AR154" s="120" t="s">
        <v>86</v>
      </c>
      <c r="AT154" s="127" t="s">
        <v>77</v>
      </c>
      <c r="AU154" s="127" t="s">
        <v>78</v>
      </c>
      <c r="AY154" s="120" t="s">
        <v>135</v>
      </c>
      <c r="BK154" s="128">
        <f>SUM(BK155:BK180)</f>
        <v>0</v>
      </c>
    </row>
    <row r="155" spans="2:65" s="1" customFormat="1" ht="24.25" customHeight="1">
      <c r="B155" s="30"/>
      <c r="C155" s="131" t="s">
        <v>279</v>
      </c>
      <c r="D155" s="131" t="s">
        <v>137</v>
      </c>
      <c r="E155" s="132" t="s">
        <v>598</v>
      </c>
      <c r="F155" s="133" t="s">
        <v>599</v>
      </c>
      <c r="G155" s="134" t="s">
        <v>543</v>
      </c>
      <c r="H155" s="135">
        <v>2</v>
      </c>
      <c r="I155" s="136"/>
      <c r="J155" s="137">
        <f t="shared" ref="J155:J180" si="20">ROUND(I155*H155,2)</f>
        <v>0</v>
      </c>
      <c r="K155" s="138"/>
      <c r="L155" s="30"/>
      <c r="M155" s="139" t="s">
        <v>1</v>
      </c>
      <c r="N155" s="140" t="s">
        <v>43</v>
      </c>
      <c r="P155" s="141">
        <f t="shared" ref="P155:P180" si="21">O155*H155</f>
        <v>0</v>
      </c>
      <c r="Q155" s="141">
        <v>0</v>
      </c>
      <c r="R155" s="141">
        <f t="shared" ref="R155:R180" si="22">Q155*H155</f>
        <v>0</v>
      </c>
      <c r="S155" s="141">
        <v>0</v>
      </c>
      <c r="T155" s="142">
        <f t="shared" ref="T155:T180" si="23">S155*H155</f>
        <v>0</v>
      </c>
      <c r="AR155" s="143" t="s">
        <v>141</v>
      </c>
      <c r="AT155" s="143" t="s">
        <v>137</v>
      </c>
      <c r="AU155" s="143" t="s">
        <v>86</v>
      </c>
      <c r="AY155" s="15" t="s">
        <v>135</v>
      </c>
      <c r="BE155" s="144">
        <f t="shared" ref="BE155:BE180" si="24">IF(N155="základní",J155,0)</f>
        <v>0</v>
      </c>
      <c r="BF155" s="144">
        <f t="shared" ref="BF155:BF180" si="25">IF(N155="snížená",J155,0)</f>
        <v>0</v>
      </c>
      <c r="BG155" s="144">
        <f t="shared" ref="BG155:BG180" si="26">IF(N155="zákl. přenesená",J155,0)</f>
        <v>0</v>
      </c>
      <c r="BH155" s="144">
        <f t="shared" ref="BH155:BH180" si="27">IF(N155="sníž. přenesená",J155,0)</f>
        <v>0</v>
      </c>
      <c r="BI155" s="144">
        <f t="shared" ref="BI155:BI180" si="28">IF(N155="nulová",J155,0)</f>
        <v>0</v>
      </c>
      <c r="BJ155" s="15" t="s">
        <v>86</v>
      </c>
      <c r="BK155" s="144">
        <f t="shared" ref="BK155:BK180" si="29">ROUND(I155*H155,2)</f>
        <v>0</v>
      </c>
      <c r="BL155" s="15" t="s">
        <v>141</v>
      </c>
      <c r="BM155" s="143" t="s">
        <v>286</v>
      </c>
    </row>
    <row r="156" spans="2:65" s="1" customFormat="1" ht="16.5" customHeight="1">
      <c r="B156" s="30"/>
      <c r="C156" s="131" t="s">
        <v>283</v>
      </c>
      <c r="D156" s="131" t="s">
        <v>137</v>
      </c>
      <c r="E156" s="132" t="s">
        <v>600</v>
      </c>
      <c r="F156" s="133" t="s">
        <v>601</v>
      </c>
      <c r="G156" s="134" t="s">
        <v>543</v>
      </c>
      <c r="H156" s="135">
        <v>2</v>
      </c>
      <c r="I156" s="136"/>
      <c r="J156" s="137">
        <f t="shared" si="20"/>
        <v>0</v>
      </c>
      <c r="K156" s="138"/>
      <c r="L156" s="30"/>
      <c r="M156" s="139" t="s">
        <v>1</v>
      </c>
      <c r="N156" s="140" t="s">
        <v>43</v>
      </c>
      <c r="P156" s="141">
        <f t="shared" si="21"/>
        <v>0</v>
      </c>
      <c r="Q156" s="141">
        <v>0</v>
      </c>
      <c r="R156" s="141">
        <f t="shared" si="22"/>
        <v>0</v>
      </c>
      <c r="S156" s="141">
        <v>0</v>
      </c>
      <c r="T156" s="142">
        <f t="shared" si="23"/>
        <v>0</v>
      </c>
      <c r="AR156" s="143" t="s">
        <v>141</v>
      </c>
      <c r="AT156" s="143" t="s">
        <v>137</v>
      </c>
      <c r="AU156" s="143" t="s">
        <v>86</v>
      </c>
      <c r="AY156" s="15" t="s">
        <v>135</v>
      </c>
      <c r="BE156" s="144">
        <f t="shared" si="24"/>
        <v>0</v>
      </c>
      <c r="BF156" s="144">
        <f t="shared" si="25"/>
        <v>0</v>
      </c>
      <c r="BG156" s="144">
        <f t="shared" si="26"/>
        <v>0</v>
      </c>
      <c r="BH156" s="144">
        <f t="shared" si="27"/>
        <v>0</v>
      </c>
      <c r="BI156" s="144">
        <f t="shared" si="28"/>
        <v>0</v>
      </c>
      <c r="BJ156" s="15" t="s">
        <v>86</v>
      </c>
      <c r="BK156" s="144">
        <f t="shared" si="29"/>
        <v>0</v>
      </c>
      <c r="BL156" s="15" t="s">
        <v>141</v>
      </c>
      <c r="BM156" s="143" t="s">
        <v>290</v>
      </c>
    </row>
    <row r="157" spans="2:65" s="1" customFormat="1" ht="16.5" customHeight="1">
      <c r="B157" s="30"/>
      <c r="C157" s="131" t="s">
        <v>287</v>
      </c>
      <c r="D157" s="131" t="s">
        <v>137</v>
      </c>
      <c r="E157" s="132" t="s">
        <v>602</v>
      </c>
      <c r="F157" s="133" t="s">
        <v>603</v>
      </c>
      <c r="G157" s="134" t="s">
        <v>543</v>
      </c>
      <c r="H157" s="135">
        <v>1</v>
      </c>
      <c r="I157" s="136"/>
      <c r="J157" s="137">
        <f t="shared" si="20"/>
        <v>0</v>
      </c>
      <c r="K157" s="138"/>
      <c r="L157" s="30"/>
      <c r="M157" s="139" t="s">
        <v>1</v>
      </c>
      <c r="N157" s="140" t="s">
        <v>43</v>
      </c>
      <c r="P157" s="141">
        <f t="shared" si="21"/>
        <v>0</v>
      </c>
      <c r="Q157" s="141">
        <v>0</v>
      </c>
      <c r="R157" s="141">
        <f t="shared" si="22"/>
        <v>0</v>
      </c>
      <c r="S157" s="141">
        <v>0</v>
      </c>
      <c r="T157" s="142">
        <f t="shared" si="23"/>
        <v>0</v>
      </c>
      <c r="AR157" s="143" t="s">
        <v>141</v>
      </c>
      <c r="AT157" s="143" t="s">
        <v>137</v>
      </c>
      <c r="AU157" s="143" t="s">
        <v>86</v>
      </c>
      <c r="AY157" s="15" t="s">
        <v>135</v>
      </c>
      <c r="BE157" s="144">
        <f t="shared" si="24"/>
        <v>0</v>
      </c>
      <c r="BF157" s="144">
        <f t="shared" si="25"/>
        <v>0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5" t="s">
        <v>86</v>
      </c>
      <c r="BK157" s="144">
        <f t="shared" si="29"/>
        <v>0</v>
      </c>
      <c r="BL157" s="15" t="s">
        <v>141</v>
      </c>
      <c r="BM157" s="143" t="s">
        <v>296</v>
      </c>
    </row>
    <row r="158" spans="2:65" s="1" customFormat="1" ht="16.5" customHeight="1">
      <c r="B158" s="30"/>
      <c r="C158" s="131" t="s">
        <v>293</v>
      </c>
      <c r="D158" s="131" t="s">
        <v>137</v>
      </c>
      <c r="E158" s="132" t="s">
        <v>604</v>
      </c>
      <c r="F158" s="133" t="s">
        <v>605</v>
      </c>
      <c r="G158" s="134" t="s">
        <v>543</v>
      </c>
      <c r="H158" s="135">
        <v>1</v>
      </c>
      <c r="I158" s="136"/>
      <c r="J158" s="137">
        <f t="shared" si="20"/>
        <v>0</v>
      </c>
      <c r="K158" s="138"/>
      <c r="L158" s="30"/>
      <c r="M158" s="139" t="s">
        <v>1</v>
      </c>
      <c r="N158" s="140" t="s">
        <v>43</v>
      </c>
      <c r="P158" s="141">
        <f t="shared" si="21"/>
        <v>0</v>
      </c>
      <c r="Q158" s="141">
        <v>0</v>
      </c>
      <c r="R158" s="141">
        <f t="shared" si="22"/>
        <v>0</v>
      </c>
      <c r="S158" s="141">
        <v>0</v>
      </c>
      <c r="T158" s="142">
        <f t="shared" si="23"/>
        <v>0</v>
      </c>
      <c r="AR158" s="143" t="s">
        <v>141</v>
      </c>
      <c r="AT158" s="143" t="s">
        <v>137</v>
      </c>
      <c r="AU158" s="143" t="s">
        <v>86</v>
      </c>
      <c r="AY158" s="15" t="s">
        <v>135</v>
      </c>
      <c r="BE158" s="144">
        <f t="shared" si="24"/>
        <v>0</v>
      </c>
      <c r="BF158" s="144">
        <f t="shared" si="25"/>
        <v>0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5" t="s">
        <v>86</v>
      </c>
      <c r="BK158" s="144">
        <f t="shared" si="29"/>
        <v>0</v>
      </c>
      <c r="BL158" s="15" t="s">
        <v>141</v>
      </c>
      <c r="BM158" s="143" t="s">
        <v>309</v>
      </c>
    </row>
    <row r="159" spans="2:65" s="1" customFormat="1" ht="16.5" customHeight="1">
      <c r="B159" s="30"/>
      <c r="C159" s="131" t="s">
        <v>220</v>
      </c>
      <c r="D159" s="131" t="s">
        <v>137</v>
      </c>
      <c r="E159" s="132" t="s">
        <v>606</v>
      </c>
      <c r="F159" s="133" t="s">
        <v>607</v>
      </c>
      <c r="G159" s="134" t="s">
        <v>184</v>
      </c>
      <c r="H159" s="135">
        <v>12</v>
      </c>
      <c r="I159" s="136"/>
      <c r="J159" s="137">
        <f t="shared" si="20"/>
        <v>0</v>
      </c>
      <c r="K159" s="138"/>
      <c r="L159" s="30"/>
      <c r="M159" s="139" t="s">
        <v>1</v>
      </c>
      <c r="N159" s="140" t="s">
        <v>43</v>
      </c>
      <c r="P159" s="141">
        <f t="shared" si="21"/>
        <v>0</v>
      </c>
      <c r="Q159" s="141">
        <v>0</v>
      </c>
      <c r="R159" s="141">
        <f t="shared" si="22"/>
        <v>0</v>
      </c>
      <c r="S159" s="141">
        <v>0</v>
      </c>
      <c r="T159" s="142">
        <f t="shared" si="23"/>
        <v>0</v>
      </c>
      <c r="AR159" s="143" t="s">
        <v>141</v>
      </c>
      <c r="AT159" s="143" t="s">
        <v>137</v>
      </c>
      <c r="AU159" s="143" t="s">
        <v>86</v>
      </c>
      <c r="AY159" s="15" t="s">
        <v>135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5" t="s">
        <v>86</v>
      </c>
      <c r="BK159" s="144">
        <f t="shared" si="29"/>
        <v>0</v>
      </c>
      <c r="BL159" s="15" t="s">
        <v>141</v>
      </c>
      <c r="BM159" s="143" t="s">
        <v>314</v>
      </c>
    </row>
    <row r="160" spans="2:65" s="1" customFormat="1" ht="16.5" customHeight="1">
      <c r="B160" s="30"/>
      <c r="C160" s="131" t="s">
        <v>306</v>
      </c>
      <c r="D160" s="131" t="s">
        <v>137</v>
      </c>
      <c r="E160" s="132" t="s">
        <v>608</v>
      </c>
      <c r="F160" s="133" t="s">
        <v>609</v>
      </c>
      <c r="G160" s="134" t="s">
        <v>184</v>
      </c>
      <c r="H160" s="135">
        <v>70</v>
      </c>
      <c r="I160" s="136"/>
      <c r="J160" s="137">
        <f t="shared" si="20"/>
        <v>0</v>
      </c>
      <c r="K160" s="138"/>
      <c r="L160" s="30"/>
      <c r="M160" s="139" t="s">
        <v>1</v>
      </c>
      <c r="N160" s="140" t="s">
        <v>43</v>
      </c>
      <c r="P160" s="141">
        <f t="shared" si="21"/>
        <v>0</v>
      </c>
      <c r="Q160" s="141">
        <v>0</v>
      </c>
      <c r="R160" s="141">
        <f t="shared" si="22"/>
        <v>0</v>
      </c>
      <c r="S160" s="141">
        <v>0</v>
      </c>
      <c r="T160" s="142">
        <f t="shared" si="23"/>
        <v>0</v>
      </c>
      <c r="AR160" s="143" t="s">
        <v>141</v>
      </c>
      <c r="AT160" s="143" t="s">
        <v>137</v>
      </c>
      <c r="AU160" s="143" t="s">
        <v>86</v>
      </c>
      <c r="AY160" s="15" t="s">
        <v>135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5" t="s">
        <v>86</v>
      </c>
      <c r="BK160" s="144">
        <f t="shared" si="29"/>
        <v>0</v>
      </c>
      <c r="BL160" s="15" t="s">
        <v>141</v>
      </c>
      <c r="BM160" s="143" t="s">
        <v>318</v>
      </c>
    </row>
    <row r="161" spans="2:65" s="1" customFormat="1" ht="16.5" customHeight="1">
      <c r="B161" s="30"/>
      <c r="C161" s="131" t="s">
        <v>311</v>
      </c>
      <c r="D161" s="131" t="s">
        <v>137</v>
      </c>
      <c r="E161" s="132" t="s">
        <v>610</v>
      </c>
      <c r="F161" s="133" t="s">
        <v>611</v>
      </c>
      <c r="G161" s="134" t="s">
        <v>184</v>
      </c>
      <c r="H161" s="135">
        <v>220</v>
      </c>
      <c r="I161" s="136"/>
      <c r="J161" s="137">
        <f t="shared" si="20"/>
        <v>0</v>
      </c>
      <c r="K161" s="138"/>
      <c r="L161" s="30"/>
      <c r="M161" s="139" t="s">
        <v>1</v>
      </c>
      <c r="N161" s="140" t="s">
        <v>43</v>
      </c>
      <c r="P161" s="141">
        <f t="shared" si="21"/>
        <v>0</v>
      </c>
      <c r="Q161" s="141">
        <v>0</v>
      </c>
      <c r="R161" s="141">
        <f t="shared" si="22"/>
        <v>0</v>
      </c>
      <c r="S161" s="141">
        <v>0</v>
      </c>
      <c r="T161" s="142">
        <f t="shared" si="23"/>
        <v>0</v>
      </c>
      <c r="AR161" s="143" t="s">
        <v>141</v>
      </c>
      <c r="AT161" s="143" t="s">
        <v>137</v>
      </c>
      <c r="AU161" s="143" t="s">
        <v>86</v>
      </c>
      <c r="AY161" s="15" t="s">
        <v>135</v>
      </c>
      <c r="BE161" s="144">
        <f t="shared" si="24"/>
        <v>0</v>
      </c>
      <c r="BF161" s="144">
        <f t="shared" si="25"/>
        <v>0</v>
      </c>
      <c r="BG161" s="144">
        <f t="shared" si="26"/>
        <v>0</v>
      </c>
      <c r="BH161" s="144">
        <f t="shared" si="27"/>
        <v>0</v>
      </c>
      <c r="BI161" s="144">
        <f t="shared" si="28"/>
        <v>0</v>
      </c>
      <c r="BJ161" s="15" t="s">
        <v>86</v>
      </c>
      <c r="BK161" s="144">
        <f t="shared" si="29"/>
        <v>0</v>
      </c>
      <c r="BL161" s="15" t="s">
        <v>141</v>
      </c>
      <c r="BM161" s="143" t="s">
        <v>322</v>
      </c>
    </row>
    <row r="162" spans="2:65" s="1" customFormat="1" ht="16.5" customHeight="1">
      <c r="B162" s="30"/>
      <c r="C162" s="131" t="s">
        <v>315</v>
      </c>
      <c r="D162" s="131" t="s">
        <v>137</v>
      </c>
      <c r="E162" s="132" t="s">
        <v>612</v>
      </c>
      <c r="F162" s="133" t="s">
        <v>613</v>
      </c>
      <c r="G162" s="134" t="s">
        <v>184</v>
      </c>
      <c r="H162" s="135">
        <v>16</v>
      </c>
      <c r="I162" s="136"/>
      <c r="J162" s="137">
        <f t="shared" si="20"/>
        <v>0</v>
      </c>
      <c r="K162" s="138"/>
      <c r="L162" s="30"/>
      <c r="M162" s="139" t="s">
        <v>1</v>
      </c>
      <c r="N162" s="140" t="s">
        <v>43</v>
      </c>
      <c r="P162" s="141">
        <f t="shared" si="21"/>
        <v>0</v>
      </c>
      <c r="Q162" s="141">
        <v>0</v>
      </c>
      <c r="R162" s="141">
        <f t="shared" si="22"/>
        <v>0</v>
      </c>
      <c r="S162" s="141">
        <v>0</v>
      </c>
      <c r="T162" s="142">
        <f t="shared" si="23"/>
        <v>0</v>
      </c>
      <c r="AR162" s="143" t="s">
        <v>141</v>
      </c>
      <c r="AT162" s="143" t="s">
        <v>137</v>
      </c>
      <c r="AU162" s="143" t="s">
        <v>86</v>
      </c>
      <c r="AY162" s="15" t="s">
        <v>135</v>
      </c>
      <c r="BE162" s="144">
        <f t="shared" si="24"/>
        <v>0</v>
      </c>
      <c r="BF162" s="144">
        <f t="shared" si="25"/>
        <v>0</v>
      </c>
      <c r="BG162" s="144">
        <f t="shared" si="26"/>
        <v>0</v>
      </c>
      <c r="BH162" s="144">
        <f t="shared" si="27"/>
        <v>0</v>
      </c>
      <c r="BI162" s="144">
        <f t="shared" si="28"/>
        <v>0</v>
      </c>
      <c r="BJ162" s="15" t="s">
        <v>86</v>
      </c>
      <c r="BK162" s="144">
        <f t="shared" si="29"/>
        <v>0</v>
      </c>
      <c r="BL162" s="15" t="s">
        <v>141</v>
      </c>
      <c r="BM162" s="143" t="s">
        <v>326</v>
      </c>
    </row>
    <row r="163" spans="2:65" s="1" customFormat="1" ht="16.5" customHeight="1">
      <c r="B163" s="30"/>
      <c r="C163" s="131" t="s">
        <v>319</v>
      </c>
      <c r="D163" s="131" t="s">
        <v>137</v>
      </c>
      <c r="E163" s="132" t="s">
        <v>614</v>
      </c>
      <c r="F163" s="133" t="s">
        <v>615</v>
      </c>
      <c r="G163" s="134" t="s">
        <v>184</v>
      </c>
      <c r="H163" s="135">
        <v>140</v>
      </c>
      <c r="I163" s="136"/>
      <c r="J163" s="137">
        <f t="shared" si="20"/>
        <v>0</v>
      </c>
      <c r="K163" s="138"/>
      <c r="L163" s="30"/>
      <c r="M163" s="139" t="s">
        <v>1</v>
      </c>
      <c r="N163" s="140" t="s">
        <v>43</v>
      </c>
      <c r="P163" s="141">
        <f t="shared" si="21"/>
        <v>0</v>
      </c>
      <c r="Q163" s="141">
        <v>0</v>
      </c>
      <c r="R163" s="141">
        <f t="shared" si="22"/>
        <v>0</v>
      </c>
      <c r="S163" s="141">
        <v>0</v>
      </c>
      <c r="T163" s="142">
        <f t="shared" si="23"/>
        <v>0</v>
      </c>
      <c r="AR163" s="143" t="s">
        <v>141</v>
      </c>
      <c r="AT163" s="143" t="s">
        <v>137</v>
      </c>
      <c r="AU163" s="143" t="s">
        <v>86</v>
      </c>
      <c r="AY163" s="15" t="s">
        <v>135</v>
      </c>
      <c r="BE163" s="144">
        <f t="shared" si="24"/>
        <v>0</v>
      </c>
      <c r="BF163" s="144">
        <f t="shared" si="25"/>
        <v>0</v>
      </c>
      <c r="BG163" s="144">
        <f t="shared" si="26"/>
        <v>0</v>
      </c>
      <c r="BH163" s="144">
        <f t="shared" si="27"/>
        <v>0</v>
      </c>
      <c r="BI163" s="144">
        <f t="shared" si="28"/>
        <v>0</v>
      </c>
      <c r="BJ163" s="15" t="s">
        <v>86</v>
      </c>
      <c r="BK163" s="144">
        <f t="shared" si="29"/>
        <v>0</v>
      </c>
      <c r="BL163" s="15" t="s">
        <v>141</v>
      </c>
      <c r="BM163" s="143" t="s">
        <v>330</v>
      </c>
    </row>
    <row r="164" spans="2:65" s="1" customFormat="1" ht="16.5" customHeight="1">
      <c r="B164" s="30"/>
      <c r="C164" s="131" t="s">
        <v>323</v>
      </c>
      <c r="D164" s="131" t="s">
        <v>137</v>
      </c>
      <c r="E164" s="132" t="s">
        <v>616</v>
      </c>
      <c r="F164" s="133" t="s">
        <v>617</v>
      </c>
      <c r="G164" s="134" t="s">
        <v>184</v>
      </c>
      <c r="H164" s="135">
        <v>3</v>
      </c>
      <c r="I164" s="136"/>
      <c r="J164" s="137">
        <f t="shared" si="20"/>
        <v>0</v>
      </c>
      <c r="K164" s="138"/>
      <c r="L164" s="30"/>
      <c r="M164" s="139" t="s">
        <v>1</v>
      </c>
      <c r="N164" s="140" t="s">
        <v>43</v>
      </c>
      <c r="P164" s="141">
        <f t="shared" si="21"/>
        <v>0</v>
      </c>
      <c r="Q164" s="141">
        <v>0</v>
      </c>
      <c r="R164" s="141">
        <f t="shared" si="22"/>
        <v>0</v>
      </c>
      <c r="S164" s="141">
        <v>0</v>
      </c>
      <c r="T164" s="142">
        <f t="shared" si="23"/>
        <v>0</v>
      </c>
      <c r="AR164" s="143" t="s">
        <v>141</v>
      </c>
      <c r="AT164" s="143" t="s">
        <v>137</v>
      </c>
      <c r="AU164" s="143" t="s">
        <v>86</v>
      </c>
      <c r="AY164" s="15" t="s">
        <v>135</v>
      </c>
      <c r="BE164" s="144">
        <f t="shared" si="24"/>
        <v>0</v>
      </c>
      <c r="BF164" s="144">
        <f t="shared" si="25"/>
        <v>0</v>
      </c>
      <c r="BG164" s="144">
        <f t="shared" si="26"/>
        <v>0</v>
      </c>
      <c r="BH164" s="144">
        <f t="shared" si="27"/>
        <v>0</v>
      </c>
      <c r="BI164" s="144">
        <f t="shared" si="28"/>
        <v>0</v>
      </c>
      <c r="BJ164" s="15" t="s">
        <v>86</v>
      </c>
      <c r="BK164" s="144">
        <f t="shared" si="29"/>
        <v>0</v>
      </c>
      <c r="BL164" s="15" t="s">
        <v>141</v>
      </c>
      <c r="BM164" s="143" t="s">
        <v>337</v>
      </c>
    </row>
    <row r="165" spans="2:65" s="1" customFormat="1" ht="16.5" customHeight="1">
      <c r="B165" s="30"/>
      <c r="C165" s="131" t="s">
        <v>240</v>
      </c>
      <c r="D165" s="131" t="s">
        <v>137</v>
      </c>
      <c r="E165" s="132" t="s">
        <v>618</v>
      </c>
      <c r="F165" s="133" t="s">
        <v>619</v>
      </c>
      <c r="G165" s="134" t="s">
        <v>184</v>
      </c>
      <c r="H165" s="135">
        <v>15</v>
      </c>
      <c r="I165" s="136"/>
      <c r="J165" s="137">
        <f t="shared" si="20"/>
        <v>0</v>
      </c>
      <c r="K165" s="138"/>
      <c r="L165" s="30"/>
      <c r="M165" s="139" t="s">
        <v>1</v>
      </c>
      <c r="N165" s="140" t="s">
        <v>43</v>
      </c>
      <c r="P165" s="141">
        <f t="shared" si="21"/>
        <v>0</v>
      </c>
      <c r="Q165" s="141">
        <v>0</v>
      </c>
      <c r="R165" s="141">
        <f t="shared" si="22"/>
        <v>0</v>
      </c>
      <c r="S165" s="141">
        <v>0</v>
      </c>
      <c r="T165" s="142">
        <f t="shared" si="23"/>
        <v>0</v>
      </c>
      <c r="AR165" s="143" t="s">
        <v>141</v>
      </c>
      <c r="AT165" s="143" t="s">
        <v>137</v>
      </c>
      <c r="AU165" s="143" t="s">
        <v>86</v>
      </c>
      <c r="AY165" s="15" t="s">
        <v>135</v>
      </c>
      <c r="BE165" s="144">
        <f t="shared" si="24"/>
        <v>0</v>
      </c>
      <c r="BF165" s="144">
        <f t="shared" si="25"/>
        <v>0</v>
      </c>
      <c r="BG165" s="144">
        <f t="shared" si="26"/>
        <v>0</v>
      </c>
      <c r="BH165" s="144">
        <f t="shared" si="27"/>
        <v>0</v>
      </c>
      <c r="BI165" s="144">
        <f t="shared" si="28"/>
        <v>0</v>
      </c>
      <c r="BJ165" s="15" t="s">
        <v>86</v>
      </c>
      <c r="BK165" s="144">
        <f t="shared" si="29"/>
        <v>0</v>
      </c>
      <c r="BL165" s="15" t="s">
        <v>141</v>
      </c>
      <c r="BM165" s="143" t="s">
        <v>342</v>
      </c>
    </row>
    <row r="166" spans="2:65" s="1" customFormat="1" ht="16.5" customHeight="1">
      <c r="B166" s="30"/>
      <c r="C166" s="131" t="s">
        <v>333</v>
      </c>
      <c r="D166" s="131" t="s">
        <v>137</v>
      </c>
      <c r="E166" s="132" t="s">
        <v>620</v>
      </c>
      <c r="F166" s="133" t="s">
        <v>621</v>
      </c>
      <c r="G166" s="134" t="s">
        <v>543</v>
      </c>
      <c r="H166" s="135">
        <v>1</v>
      </c>
      <c r="I166" s="136"/>
      <c r="J166" s="137">
        <f t="shared" si="20"/>
        <v>0</v>
      </c>
      <c r="K166" s="138"/>
      <c r="L166" s="30"/>
      <c r="M166" s="139" t="s">
        <v>1</v>
      </c>
      <c r="N166" s="140" t="s">
        <v>43</v>
      </c>
      <c r="P166" s="141">
        <f t="shared" si="21"/>
        <v>0</v>
      </c>
      <c r="Q166" s="141">
        <v>0</v>
      </c>
      <c r="R166" s="141">
        <f t="shared" si="22"/>
        <v>0</v>
      </c>
      <c r="S166" s="141">
        <v>0</v>
      </c>
      <c r="T166" s="142">
        <f t="shared" si="23"/>
        <v>0</v>
      </c>
      <c r="AR166" s="143" t="s">
        <v>141</v>
      </c>
      <c r="AT166" s="143" t="s">
        <v>137</v>
      </c>
      <c r="AU166" s="143" t="s">
        <v>86</v>
      </c>
      <c r="AY166" s="15" t="s">
        <v>135</v>
      </c>
      <c r="BE166" s="144">
        <f t="shared" si="24"/>
        <v>0</v>
      </c>
      <c r="BF166" s="144">
        <f t="shared" si="25"/>
        <v>0</v>
      </c>
      <c r="BG166" s="144">
        <f t="shared" si="26"/>
        <v>0</v>
      </c>
      <c r="BH166" s="144">
        <f t="shared" si="27"/>
        <v>0</v>
      </c>
      <c r="BI166" s="144">
        <f t="shared" si="28"/>
        <v>0</v>
      </c>
      <c r="BJ166" s="15" t="s">
        <v>86</v>
      </c>
      <c r="BK166" s="144">
        <f t="shared" si="29"/>
        <v>0</v>
      </c>
      <c r="BL166" s="15" t="s">
        <v>141</v>
      </c>
      <c r="BM166" s="143" t="s">
        <v>347</v>
      </c>
    </row>
    <row r="167" spans="2:65" s="1" customFormat="1" ht="16.5" customHeight="1">
      <c r="B167" s="30"/>
      <c r="C167" s="131" t="s">
        <v>245</v>
      </c>
      <c r="D167" s="131" t="s">
        <v>137</v>
      </c>
      <c r="E167" s="132" t="s">
        <v>622</v>
      </c>
      <c r="F167" s="133" t="s">
        <v>623</v>
      </c>
      <c r="G167" s="134" t="s">
        <v>184</v>
      </c>
      <c r="H167" s="135">
        <v>9</v>
      </c>
      <c r="I167" s="136"/>
      <c r="J167" s="137">
        <f t="shared" si="20"/>
        <v>0</v>
      </c>
      <c r="K167" s="138"/>
      <c r="L167" s="30"/>
      <c r="M167" s="139" t="s">
        <v>1</v>
      </c>
      <c r="N167" s="140" t="s">
        <v>43</v>
      </c>
      <c r="P167" s="141">
        <f t="shared" si="21"/>
        <v>0</v>
      </c>
      <c r="Q167" s="141">
        <v>0</v>
      </c>
      <c r="R167" s="141">
        <f t="shared" si="22"/>
        <v>0</v>
      </c>
      <c r="S167" s="141">
        <v>0</v>
      </c>
      <c r="T167" s="142">
        <f t="shared" si="23"/>
        <v>0</v>
      </c>
      <c r="AR167" s="143" t="s">
        <v>141</v>
      </c>
      <c r="AT167" s="143" t="s">
        <v>137</v>
      </c>
      <c r="AU167" s="143" t="s">
        <v>86</v>
      </c>
      <c r="AY167" s="15" t="s">
        <v>135</v>
      </c>
      <c r="BE167" s="144">
        <f t="shared" si="24"/>
        <v>0</v>
      </c>
      <c r="BF167" s="144">
        <f t="shared" si="25"/>
        <v>0</v>
      </c>
      <c r="BG167" s="144">
        <f t="shared" si="26"/>
        <v>0</v>
      </c>
      <c r="BH167" s="144">
        <f t="shared" si="27"/>
        <v>0</v>
      </c>
      <c r="BI167" s="144">
        <f t="shared" si="28"/>
        <v>0</v>
      </c>
      <c r="BJ167" s="15" t="s">
        <v>86</v>
      </c>
      <c r="BK167" s="144">
        <f t="shared" si="29"/>
        <v>0</v>
      </c>
      <c r="BL167" s="15" t="s">
        <v>141</v>
      </c>
      <c r="BM167" s="143" t="s">
        <v>350</v>
      </c>
    </row>
    <row r="168" spans="2:65" s="1" customFormat="1" ht="16.5" customHeight="1">
      <c r="B168" s="30"/>
      <c r="C168" s="131" t="s">
        <v>344</v>
      </c>
      <c r="D168" s="131" t="s">
        <v>137</v>
      </c>
      <c r="E168" s="132" t="s">
        <v>624</v>
      </c>
      <c r="F168" s="133" t="s">
        <v>625</v>
      </c>
      <c r="G168" s="134" t="s">
        <v>543</v>
      </c>
      <c r="H168" s="135">
        <v>9</v>
      </c>
      <c r="I168" s="136"/>
      <c r="J168" s="137">
        <f t="shared" si="20"/>
        <v>0</v>
      </c>
      <c r="K168" s="138"/>
      <c r="L168" s="30"/>
      <c r="M168" s="139" t="s">
        <v>1</v>
      </c>
      <c r="N168" s="140" t="s">
        <v>43</v>
      </c>
      <c r="P168" s="141">
        <f t="shared" si="21"/>
        <v>0</v>
      </c>
      <c r="Q168" s="141">
        <v>0</v>
      </c>
      <c r="R168" s="141">
        <f t="shared" si="22"/>
        <v>0</v>
      </c>
      <c r="S168" s="141">
        <v>0</v>
      </c>
      <c r="T168" s="142">
        <f t="shared" si="23"/>
        <v>0</v>
      </c>
      <c r="AR168" s="143" t="s">
        <v>141</v>
      </c>
      <c r="AT168" s="143" t="s">
        <v>137</v>
      </c>
      <c r="AU168" s="143" t="s">
        <v>86</v>
      </c>
      <c r="AY168" s="15" t="s">
        <v>135</v>
      </c>
      <c r="BE168" s="144">
        <f t="shared" si="24"/>
        <v>0</v>
      </c>
      <c r="BF168" s="144">
        <f t="shared" si="25"/>
        <v>0</v>
      </c>
      <c r="BG168" s="144">
        <f t="shared" si="26"/>
        <v>0</v>
      </c>
      <c r="BH168" s="144">
        <f t="shared" si="27"/>
        <v>0</v>
      </c>
      <c r="BI168" s="144">
        <f t="shared" si="28"/>
        <v>0</v>
      </c>
      <c r="BJ168" s="15" t="s">
        <v>86</v>
      </c>
      <c r="BK168" s="144">
        <f t="shared" si="29"/>
        <v>0</v>
      </c>
      <c r="BL168" s="15" t="s">
        <v>141</v>
      </c>
      <c r="BM168" s="143" t="s">
        <v>354</v>
      </c>
    </row>
    <row r="169" spans="2:65" s="1" customFormat="1" ht="16.5" customHeight="1">
      <c r="B169" s="30"/>
      <c r="C169" s="131" t="s">
        <v>250</v>
      </c>
      <c r="D169" s="131" t="s">
        <v>137</v>
      </c>
      <c r="E169" s="132" t="s">
        <v>626</v>
      </c>
      <c r="F169" s="133" t="s">
        <v>627</v>
      </c>
      <c r="G169" s="134" t="s">
        <v>184</v>
      </c>
      <c r="H169" s="135">
        <v>6</v>
      </c>
      <c r="I169" s="136"/>
      <c r="J169" s="137">
        <f t="shared" si="20"/>
        <v>0</v>
      </c>
      <c r="K169" s="138"/>
      <c r="L169" s="30"/>
      <c r="M169" s="139" t="s">
        <v>1</v>
      </c>
      <c r="N169" s="140" t="s">
        <v>43</v>
      </c>
      <c r="P169" s="141">
        <f t="shared" si="21"/>
        <v>0</v>
      </c>
      <c r="Q169" s="141">
        <v>0</v>
      </c>
      <c r="R169" s="141">
        <f t="shared" si="22"/>
        <v>0</v>
      </c>
      <c r="S169" s="141">
        <v>0</v>
      </c>
      <c r="T169" s="142">
        <f t="shared" si="23"/>
        <v>0</v>
      </c>
      <c r="AR169" s="143" t="s">
        <v>141</v>
      </c>
      <c r="AT169" s="143" t="s">
        <v>137</v>
      </c>
      <c r="AU169" s="143" t="s">
        <v>86</v>
      </c>
      <c r="AY169" s="15" t="s">
        <v>135</v>
      </c>
      <c r="BE169" s="144">
        <f t="shared" si="24"/>
        <v>0</v>
      </c>
      <c r="BF169" s="144">
        <f t="shared" si="25"/>
        <v>0</v>
      </c>
      <c r="BG169" s="144">
        <f t="shared" si="26"/>
        <v>0</v>
      </c>
      <c r="BH169" s="144">
        <f t="shared" si="27"/>
        <v>0</v>
      </c>
      <c r="BI169" s="144">
        <f t="shared" si="28"/>
        <v>0</v>
      </c>
      <c r="BJ169" s="15" t="s">
        <v>86</v>
      </c>
      <c r="BK169" s="144">
        <f t="shared" si="29"/>
        <v>0</v>
      </c>
      <c r="BL169" s="15" t="s">
        <v>141</v>
      </c>
      <c r="BM169" s="143" t="s">
        <v>358</v>
      </c>
    </row>
    <row r="170" spans="2:65" s="1" customFormat="1" ht="16.5" customHeight="1">
      <c r="B170" s="30"/>
      <c r="C170" s="131" t="s">
        <v>351</v>
      </c>
      <c r="D170" s="131" t="s">
        <v>137</v>
      </c>
      <c r="E170" s="132" t="s">
        <v>628</v>
      </c>
      <c r="F170" s="133" t="s">
        <v>629</v>
      </c>
      <c r="G170" s="134" t="s">
        <v>543</v>
      </c>
      <c r="H170" s="135">
        <v>6</v>
      </c>
      <c r="I170" s="136"/>
      <c r="J170" s="137">
        <f t="shared" si="20"/>
        <v>0</v>
      </c>
      <c r="K170" s="138"/>
      <c r="L170" s="30"/>
      <c r="M170" s="139" t="s">
        <v>1</v>
      </c>
      <c r="N170" s="140" t="s">
        <v>43</v>
      </c>
      <c r="P170" s="141">
        <f t="shared" si="21"/>
        <v>0</v>
      </c>
      <c r="Q170" s="141">
        <v>0</v>
      </c>
      <c r="R170" s="141">
        <f t="shared" si="22"/>
        <v>0</v>
      </c>
      <c r="S170" s="141">
        <v>0</v>
      </c>
      <c r="T170" s="142">
        <f t="shared" si="23"/>
        <v>0</v>
      </c>
      <c r="AR170" s="143" t="s">
        <v>141</v>
      </c>
      <c r="AT170" s="143" t="s">
        <v>137</v>
      </c>
      <c r="AU170" s="143" t="s">
        <v>86</v>
      </c>
      <c r="AY170" s="15" t="s">
        <v>135</v>
      </c>
      <c r="BE170" s="144">
        <f t="shared" si="24"/>
        <v>0</v>
      </c>
      <c r="BF170" s="144">
        <f t="shared" si="25"/>
        <v>0</v>
      </c>
      <c r="BG170" s="144">
        <f t="shared" si="26"/>
        <v>0</v>
      </c>
      <c r="BH170" s="144">
        <f t="shared" si="27"/>
        <v>0</v>
      </c>
      <c r="BI170" s="144">
        <f t="shared" si="28"/>
        <v>0</v>
      </c>
      <c r="BJ170" s="15" t="s">
        <v>86</v>
      </c>
      <c r="BK170" s="144">
        <f t="shared" si="29"/>
        <v>0</v>
      </c>
      <c r="BL170" s="15" t="s">
        <v>141</v>
      </c>
      <c r="BM170" s="143" t="s">
        <v>364</v>
      </c>
    </row>
    <row r="171" spans="2:65" s="1" customFormat="1" ht="16.5" customHeight="1">
      <c r="B171" s="30"/>
      <c r="C171" s="131" t="s">
        <v>255</v>
      </c>
      <c r="D171" s="131" t="s">
        <v>137</v>
      </c>
      <c r="E171" s="132" t="s">
        <v>630</v>
      </c>
      <c r="F171" s="133" t="s">
        <v>631</v>
      </c>
      <c r="G171" s="134" t="s">
        <v>193</v>
      </c>
      <c r="H171" s="135">
        <v>90</v>
      </c>
      <c r="I171" s="136"/>
      <c r="J171" s="137">
        <f t="shared" si="20"/>
        <v>0</v>
      </c>
      <c r="K171" s="138"/>
      <c r="L171" s="30"/>
      <c r="M171" s="139" t="s">
        <v>1</v>
      </c>
      <c r="N171" s="140" t="s">
        <v>43</v>
      </c>
      <c r="P171" s="141">
        <f t="shared" si="21"/>
        <v>0</v>
      </c>
      <c r="Q171" s="141">
        <v>0</v>
      </c>
      <c r="R171" s="141">
        <f t="shared" si="22"/>
        <v>0</v>
      </c>
      <c r="S171" s="141">
        <v>0</v>
      </c>
      <c r="T171" s="142">
        <f t="shared" si="23"/>
        <v>0</v>
      </c>
      <c r="AR171" s="143" t="s">
        <v>141</v>
      </c>
      <c r="AT171" s="143" t="s">
        <v>137</v>
      </c>
      <c r="AU171" s="143" t="s">
        <v>86</v>
      </c>
      <c r="AY171" s="15" t="s">
        <v>135</v>
      </c>
      <c r="BE171" s="144">
        <f t="shared" si="24"/>
        <v>0</v>
      </c>
      <c r="BF171" s="144">
        <f t="shared" si="25"/>
        <v>0</v>
      </c>
      <c r="BG171" s="144">
        <f t="shared" si="26"/>
        <v>0</v>
      </c>
      <c r="BH171" s="144">
        <f t="shared" si="27"/>
        <v>0</v>
      </c>
      <c r="BI171" s="144">
        <f t="shared" si="28"/>
        <v>0</v>
      </c>
      <c r="BJ171" s="15" t="s">
        <v>86</v>
      </c>
      <c r="BK171" s="144">
        <f t="shared" si="29"/>
        <v>0</v>
      </c>
      <c r="BL171" s="15" t="s">
        <v>141</v>
      </c>
      <c r="BM171" s="143" t="s">
        <v>367</v>
      </c>
    </row>
    <row r="172" spans="2:65" s="1" customFormat="1" ht="24.25" customHeight="1">
      <c r="B172" s="30"/>
      <c r="C172" s="131" t="s">
        <v>361</v>
      </c>
      <c r="D172" s="131" t="s">
        <v>137</v>
      </c>
      <c r="E172" s="132" t="s">
        <v>632</v>
      </c>
      <c r="F172" s="133" t="s">
        <v>633</v>
      </c>
      <c r="G172" s="134" t="s">
        <v>634</v>
      </c>
      <c r="H172" s="135">
        <v>90</v>
      </c>
      <c r="I172" s="136"/>
      <c r="J172" s="137">
        <f t="shared" si="20"/>
        <v>0</v>
      </c>
      <c r="K172" s="138"/>
      <c r="L172" s="30"/>
      <c r="M172" s="139" t="s">
        <v>1</v>
      </c>
      <c r="N172" s="140" t="s">
        <v>43</v>
      </c>
      <c r="P172" s="141">
        <f t="shared" si="21"/>
        <v>0</v>
      </c>
      <c r="Q172" s="141">
        <v>0</v>
      </c>
      <c r="R172" s="141">
        <f t="shared" si="22"/>
        <v>0</v>
      </c>
      <c r="S172" s="141">
        <v>0</v>
      </c>
      <c r="T172" s="142">
        <f t="shared" si="23"/>
        <v>0</v>
      </c>
      <c r="AR172" s="143" t="s">
        <v>141</v>
      </c>
      <c r="AT172" s="143" t="s">
        <v>137</v>
      </c>
      <c r="AU172" s="143" t="s">
        <v>86</v>
      </c>
      <c r="AY172" s="15" t="s">
        <v>135</v>
      </c>
      <c r="BE172" s="144">
        <f t="shared" si="24"/>
        <v>0</v>
      </c>
      <c r="BF172" s="144">
        <f t="shared" si="25"/>
        <v>0</v>
      </c>
      <c r="BG172" s="144">
        <f t="shared" si="26"/>
        <v>0</v>
      </c>
      <c r="BH172" s="144">
        <f t="shared" si="27"/>
        <v>0</v>
      </c>
      <c r="BI172" s="144">
        <f t="shared" si="28"/>
        <v>0</v>
      </c>
      <c r="BJ172" s="15" t="s">
        <v>86</v>
      </c>
      <c r="BK172" s="144">
        <f t="shared" si="29"/>
        <v>0</v>
      </c>
      <c r="BL172" s="15" t="s">
        <v>141</v>
      </c>
      <c r="BM172" s="143" t="s">
        <v>372</v>
      </c>
    </row>
    <row r="173" spans="2:65" s="1" customFormat="1" ht="16.5" customHeight="1">
      <c r="B173" s="30"/>
      <c r="C173" s="131" t="s">
        <v>259</v>
      </c>
      <c r="D173" s="131" t="s">
        <v>137</v>
      </c>
      <c r="E173" s="132" t="s">
        <v>635</v>
      </c>
      <c r="F173" s="133" t="s">
        <v>636</v>
      </c>
      <c r="G173" s="134" t="s">
        <v>184</v>
      </c>
      <c r="H173" s="135">
        <v>70</v>
      </c>
      <c r="I173" s="136"/>
      <c r="J173" s="137">
        <f t="shared" si="20"/>
        <v>0</v>
      </c>
      <c r="K173" s="138"/>
      <c r="L173" s="30"/>
      <c r="M173" s="139" t="s">
        <v>1</v>
      </c>
      <c r="N173" s="140" t="s">
        <v>43</v>
      </c>
      <c r="P173" s="141">
        <f t="shared" si="21"/>
        <v>0</v>
      </c>
      <c r="Q173" s="141">
        <v>0</v>
      </c>
      <c r="R173" s="141">
        <f t="shared" si="22"/>
        <v>0</v>
      </c>
      <c r="S173" s="141">
        <v>0</v>
      </c>
      <c r="T173" s="142">
        <f t="shared" si="23"/>
        <v>0</v>
      </c>
      <c r="AR173" s="143" t="s">
        <v>141</v>
      </c>
      <c r="AT173" s="143" t="s">
        <v>137</v>
      </c>
      <c r="AU173" s="143" t="s">
        <v>86</v>
      </c>
      <c r="AY173" s="15" t="s">
        <v>135</v>
      </c>
      <c r="BE173" s="144">
        <f t="shared" si="24"/>
        <v>0</v>
      </c>
      <c r="BF173" s="144">
        <f t="shared" si="25"/>
        <v>0</v>
      </c>
      <c r="BG173" s="144">
        <f t="shared" si="26"/>
        <v>0</v>
      </c>
      <c r="BH173" s="144">
        <f t="shared" si="27"/>
        <v>0</v>
      </c>
      <c r="BI173" s="144">
        <f t="shared" si="28"/>
        <v>0</v>
      </c>
      <c r="BJ173" s="15" t="s">
        <v>86</v>
      </c>
      <c r="BK173" s="144">
        <f t="shared" si="29"/>
        <v>0</v>
      </c>
      <c r="BL173" s="15" t="s">
        <v>141</v>
      </c>
      <c r="BM173" s="143" t="s">
        <v>384</v>
      </c>
    </row>
    <row r="174" spans="2:65" s="1" customFormat="1" ht="16.5" customHeight="1">
      <c r="B174" s="30"/>
      <c r="C174" s="131" t="s">
        <v>369</v>
      </c>
      <c r="D174" s="131" t="s">
        <v>137</v>
      </c>
      <c r="E174" s="132" t="s">
        <v>637</v>
      </c>
      <c r="F174" s="133" t="s">
        <v>638</v>
      </c>
      <c r="G174" s="134" t="s">
        <v>184</v>
      </c>
      <c r="H174" s="135">
        <v>120</v>
      </c>
      <c r="I174" s="136"/>
      <c r="J174" s="137">
        <f t="shared" si="20"/>
        <v>0</v>
      </c>
      <c r="K174" s="138"/>
      <c r="L174" s="30"/>
      <c r="M174" s="139" t="s">
        <v>1</v>
      </c>
      <c r="N174" s="140" t="s">
        <v>43</v>
      </c>
      <c r="P174" s="141">
        <f t="shared" si="21"/>
        <v>0</v>
      </c>
      <c r="Q174" s="141">
        <v>0</v>
      </c>
      <c r="R174" s="141">
        <f t="shared" si="22"/>
        <v>0</v>
      </c>
      <c r="S174" s="141">
        <v>0</v>
      </c>
      <c r="T174" s="142">
        <f t="shared" si="23"/>
        <v>0</v>
      </c>
      <c r="AR174" s="143" t="s">
        <v>141</v>
      </c>
      <c r="AT174" s="143" t="s">
        <v>137</v>
      </c>
      <c r="AU174" s="143" t="s">
        <v>86</v>
      </c>
      <c r="AY174" s="15" t="s">
        <v>135</v>
      </c>
      <c r="BE174" s="144">
        <f t="shared" si="24"/>
        <v>0</v>
      </c>
      <c r="BF174" s="144">
        <f t="shared" si="25"/>
        <v>0</v>
      </c>
      <c r="BG174" s="144">
        <f t="shared" si="26"/>
        <v>0</v>
      </c>
      <c r="BH174" s="144">
        <f t="shared" si="27"/>
        <v>0</v>
      </c>
      <c r="BI174" s="144">
        <f t="shared" si="28"/>
        <v>0</v>
      </c>
      <c r="BJ174" s="15" t="s">
        <v>86</v>
      </c>
      <c r="BK174" s="144">
        <f t="shared" si="29"/>
        <v>0</v>
      </c>
      <c r="BL174" s="15" t="s">
        <v>141</v>
      </c>
      <c r="BM174" s="143" t="s">
        <v>639</v>
      </c>
    </row>
    <row r="175" spans="2:65" s="1" customFormat="1" ht="24.25" customHeight="1">
      <c r="B175" s="30"/>
      <c r="C175" s="131" t="s">
        <v>265</v>
      </c>
      <c r="D175" s="131" t="s">
        <v>137</v>
      </c>
      <c r="E175" s="132" t="s">
        <v>640</v>
      </c>
      <c r="F175" s="133" t="s">
        <v>641</v>
      </c>
      <c r="G175" s="134" t="s">
        <v>543</v>
      </c>
      <c r="H175" s="135">
        <v>100</v>
      </c>
      <c r="I175" s="136"/>
      <c r="J175" s="137">
        <f t="shared" si="20"/>
        <v>0</v>
      </c>
      <c r="K175" s="138"/>
      <c r="L175" s="30"/>
      <c r="M175" s="139" t="s">
        <v>1</v>
      </c>
      <c r="N175" s="140" t="s">
        <v>43</v>
      </c>
      <c r="P175" s="141">
        <f t="shared" si="21"/>
        <v>0</v>
      </c>
      <c r="Q175" s="141">
        <v>0</v>
      </c>
      <c r="R175" s="141">
        <f t="shared" si="22"/>
        <v>0</v>
      </c>
      <c r="S175" s="141">
        <v>0</v>
      </c>
      <c r="T175" s="142">
        <f t="shared" si="23"/>
        <v>0</v>
      </c>
      <c r="AR175" s="143" t="s">
        <v>141</v>
      </c>
      <c r="AT175" s="143" t="s">
        <v>137</v>
      </c>
      <c r="AU175" s="143" t="s">
        <v>86</v>
      </c>
      <c r="AY175" s="15" t="s">
        <v>135</v>
      </c>
      <c r="BE175" s="144">
        <f t="shared" si="24"/>
        <v>0</v>
      </c>
      <c r="BF175" s="144">
        <f t="shared" si="25"/>
        <v>0</v>
      </c>
      <c r="BG175" s="144">
        <f t="shared" si="26"/>
        <v>0</v>
      </c>
      <c r="BH175" s="144">
        <f t="shared" si="27"/>
        <v>0</v>
      </c>
      <c r="BI175" s="144">
        <f t="shared" si="28"/>
        <v>0</v>
      </c>
      <c r="BJ175" s="15" t="s">
        <v>86</v>
      </c>
      <c r="BK175" s="144">
        <f t="shared" si="29"/>
        <v>0</v>
      </c>
      <c r="BL175" s="15" t="s">
        <v>141</v>
      </c>
      <c r="BM175" s="143" t="s">
        <v>389</v>
      </c>
    </row>
    <row r="176" spans="2:65" s="1" customFormat="1" ht="16.5" customHeight="1">
      <c r="B176" s="30"/>
      <c r="C176" s="131" t="s">
        <v>377</v>
      </c>
      <c r="D176" s="131" t="s">
        <v>137</v>
      </c>
      <c r="E176" s="132" t="s">
        <v>642</v>
      </c>
      <c r="F176" s="133" t="s">
        <v>643</v>
      </c>
      <c r="G176" s="134" t="s">
        <v>634</v>
      </c>
      <c r="H176" s="135">
        <v>2</v>
      </c>
      <c r="I176" s="136"/>
      <c r="J176" s="137">
        <f t="shared" si="20"/>
        <v>0</v>
      </c>
      <c r="K176" s="138"/>
      <c r="L176" s="30"/>
      <c r="M176" s="139" t="s">
        <v>1</v>
      </c>
      <c r="N176" s="140" t="s">
        <v>43</v>
      </c>
      <c r="P176" s="141">
        <f t="shared" si="21"/>
        <v>0</v>
      </c>
      <c r="Q176" s="141">
        <v>0</v>
      </c>
      <c r="R176" s="141">
        <f t="shared" si="22"/>
        <v>0</v>
      </c>
      <c r="S176" s="141">
        <v>0</v>
      </c>
      <c r="T176" s="142">
        <f t="shared" si="23"/>
        <v>0</v>
      </c>
      <c r="AR176" s="143" t="s">
        <v>141</v>
      </c>
      <c r="AT176" s="143" t="s">
        <v>137</v>
      </c>
      <c r="AU176" s="143" t="s">
        <v>86</v>
      </c>
      <c r="AY176" s="15" t="s">
        <v>135</v>
      </c>
      <c r="BE176" s="144">
        <f t="shared" si="24"/>
        <v>0</v>
      </c>
      <c r="BF176" s="144">
        <f t="shared" si="25"/>
        <v>0</v>
      </c>
      <c r="BG176" s="144">
        <f t="shared" si="26"/>
        <v>0</v>
      </c>
      <c r="BH176" s="144">
        <f t="shared" si="27"/>
        <v>0</v>
      </c>
      <c r="BI176" s="144">
        <f t="shared" si="28"/>
        <v>0</v>
      </c>
      <c r="BJ176" s="15" t="s">
        <v>86</v>
      </c>
      <c r="BK176" s="144">
        <f t="shared" si="29"/>
        <v>0</v>
      </c>
      <c r="BL176" s="15" t="s">
        <v>141</v>
      </c>
      <c r="BM176" s="143" t="s">
        <v>392</v>
      </c>
    </row>
    <row r="177" spans="2:65" s="1" customFormat="1" ht="16.5" customHeight="1">
      <c r="B177" s="30"/>
      <c r="C177" s="131" t="s">
        <v>268</v>
      </c>
      <c r="D177" s="131" t="s">
        <v>137</v>
      </c>
      <c r="E177" s="132" t="s">
        <v>644</v>
      </c>
      <c r="F177" s="133" t="s">
        <v>645</v>
      </c>
      <c r="G177" s="134" t="s">
        <v>184</v>
      </c>
      <c r="H177" s="135">
        <v>2</v>
      </c>
      <c r="I177" s="136"/>
      <c r="J177" s="137">
        <f t="shared" si="20"/>
        <v>0</v>
      </c>
      <c r="K177" s="138"/>
      <c r="L177" s="30"/>
      <c r="M177" s="139" t="s">
        <v>1</v>
      </c>
      <c r="N177" s="140" t="s">
        <v>43</v>
      </c>
      <c r="P177" s="141">
        <f t="shared" si="21"/>
        <v>0</v>
      </c>
      <c r="Q177" s="141">
        <v>0</v>
      </c>
      <c r="R177" s="141">
        <f t="shared" si="22"/>
        <v>0</v>
      </c>
      <c r="S177" s="141">
        <v>0</v>
      </c>
      <c r="T177" s="142">
        <f t="shared" si="23"/>
        <v>0</v>
      </c>
      <c r="AR177" s="143" t="s">
        <v>141</v>
      </c>
      <c r="AT177" s="143" t="s">
        <v>137</v>
      </c>
      <c r="AU177" s="143" t="s">
        <v>86</v>
      </c>
      <c r="AY177" s="15" t="s">
        <v>135</v>
      </c>
      <c r="BE177" s="144">
        <f t="shared" si="24"/>
        <v>0</v>
      </c>
      <c r="BF177" s="144">
        <f t="shared" si="25"/>
        <v>0</v>
      </c>
      <c r="BG177" s="144">
        <f t="shared" si="26"/>
        <v>0</v>
      </c>
      <c r="BH177" s="144">
        <f t="shared" si="27"/>
        <v>0</v>
      </c>
      <c r="BI177" s="144">
        <f t="shared" si="28"/>
        <v>0</v>
      </c>
      <c r="BJ177" s="15" t="s">
        <v>86</v>
      </c>
      <c r="BK177" s="144">
        <f t="shared" si="29"/>
        <v>0</v>
      </c>
      <c r="BL177" s="15" t="s">
        <v>141</v>
      </c>
      <c r="BM177" s="143" t="s">
        <v>396</v>
      </c>
    </row>
    <row r="178" spans="2:65" s="1" customFormat="1" ht="16.5" customHeight="1">
      <c r="B178" s="30"/>
      <c r="C178" s="131" t="s">
        <v>386</v>
      </c>
      <c r="D178" s="131" t="s">
        <v>137</v>
      </c>
      <c r="E178" s="132" t="s">
        <v>646</v>
      </c>
      <c r="F178" s="133" t="s">
        <v>647</v>
      </c>
      <c r="G178" s="134" t="s">
        <v>543</v>
      </c>
      <c r="H178" s="135">
        <v>1</v>
      </c>
      <c r="I178" s="136"/>
      <c r="J178" s="137">
        <f t="shared" si="20"/>
        <v>0</v>
      </c>
      <c r="K178" s="138"/>
      <c r="L178" s="30"/>
      <c r="M178" s="139" t="s">
        <v>1</v>
      </c>
      <c r="N178" s="140" t="s">
        <v>43</v>
      </c>
      <c r="P178" s="141">
        <f t="shared" si="21"/>
        <v>0</v>
      </c>
      <c r="Q178" s="141">
        <v>0</v>
      </c>
      <c r="R178" s="141">
        <f t="shared" si="22"/>
        <v>0</v>
      </c>
      <c r="S178" s="141">
        <v>0</v>
      </c>
      <c r="T178" s="142">
        <f t="shared" si="23"/>
        <v>0</v>
      </c>
      <c r="AR178" s="143" t="s">
        <v>141</v>
      </c>
      <c r="AT178" s="143" t="s">
        <v>137</v>
      </c>
      <c r="AU178" s="143" t="s">
        <v>86</v>
      </c>
      <c r="AY178" s="15" t="s">
        <v>135</v>
      </c>
      <c r="BE178" s="144">
        <f t="shared" si="24"/>
        <v>0</v>
      </c>
      <c r="BF178" s="144">
        <f t="shared" si="25"/>
        <v>0</v>
      </c>
      <c r="BG178" s="144">
        <f t="shared" si="26"/>
        <v>0</v>
      </c>
      <c r="BH178" s="144">
        <f t="shared" si="27"/>
        <v>0</v>
      </c>
      <c r="BI178" s="144">
        <f t="shared" si="28"/>
        <v>0</v>
      </c>
      <c r="BJ178" s="15" t="s">
        <v>86</v>
      </c>
      <c r="BK178" s="144">
        <f t="shared" si="29"/>
        <v>0</v>
      </c>
      <c r="BL178" s="15" t="s">
        <v>141</v>
      </c>
      <c r="BM178" s="143" t="s">
        <v>399</v>
      </c>
    </row>
    <row r="179" spans="2:65" s="1" customFormat="1" ht="16.5" customHeight="1">
      <c r="B179" s="30"/>
      <c r="C179" s="131" t="s">
        <v>272</v>
      </c>
      <c r="D179" s="131" t="s">
        <v>137</v>
      </c>
      <c r="E179" s="132" t="s">
        <v>648</v>
      </c>
      <c r="F179" s="133" t="s">
        <v>649</v>
      </c>
      <c r="G179" s="134" t="s">
        <v>336</v>
      </c>
      <c r="H179" s="171"/>
      <c r="I179" s="136"/>
      <c r="J179" s="137">
        <f t="shared" si="20"/>
        <v>0</v>
      </c>
      <c r="K179" s="138"/>
      <c r="L179" s="30"/>
      <c r="M179" s="139" t="s">
        <v>1</v>
      </c>
      <c r="N179" s="140" t="s">
        <v>43</v>
      </c>
      <c r="P179" s="141">
        <f t="shared" si="21"/>
        <v>0</v>
      </c>
      <c r="Q179" s="141">
        <v>0</v>
      </c>
      <c r="R179" s="141">
        <f t="shared" si="22"/>
        <v>0</v>
      </c>
      <c r="S179" s="141">
        <v>0</v>
      </c>
      <c r="T179" s="142">
        <f t="shared" si="23"/>
        <v>0</v>
      </c>
      <c r="AR179" s="143" t="s">
        <v>141</v>
      </c>
      <c r="AT179" s="143" t="s">
        <v>137</v>
      </c>
      <c r="AU179" s="143" t="s">
        <v>86</v>
      </c>
      <c r="AY179" s="15" t="s">
        <v>135</v>
      </c>
      <c r="BE179" s="144">
        <f t="shared" si="24"/>
        <v>0</v>
      </c>
      <c r="BF179" s="144">
        <f t="shared" si="25"/>
        <v>0</v>
      </c>
      <c r="BG179" s="144">
        <f t="shared" si="26"/>
        <v>0</v>
      </c>
      <c r="BH179" s="144">
        <f t="shared" si="27"/>
        <v>0</v>
      </c>
      <c r="BI179" s="144">
        <f t="shared" si="28"/>
        <v>0</v>
      </c>
      <c r="BJ179" s="15" t="s">
        <v>86</v>
      </c>
      <c r="BK179" s="144">
        <f t="shared" si="29"/>
        <v>0</v>
      </c>
      <c r="BL179" s="15" t="s">
        <v>141</v>
      </c>
      <c r="BM179" s="143" t="s">
        <v>405</v>
      </c>
    </row>
    <row r="180" spans="2:65" s="1" customFormat="1" ht="16.5" customHeight="1">
      <c r="B180" s="30"/>
      <c r="C180" s="131" t="s">
        <v>393</v>
      </c>
      <c r="D180" s="131" t="s">
        <v>137</v>
      </c>
      <c r="E180" s="132" t="s">
        <v>650</v>
      </c>
      <c r="F180" s="133" t="s">
        <v>651</v>
      </c>
      <c r="G180" s="134" t="s">
        <v>336</v>
      </c>
      <c r="H180" s="171"/>
      <c r="I180" s="136"/>
      <c r="J180" s="137">
        <f t="shared" si="20"/>
        <v>0</v>
      </c>
      <c r="K180" s="138"/>
      <c r="L180" s="30"/>
      <c r="M180" s="139" t="s">
        <v>1</v>
      </c>
      <c r="N180" s="140" t="s">
        <v>43</v>
      </c>
      <c r="P180" s="141">
        <f t="shared" si="21"/>
        <v>0</v>
      </c>
      <c r="Q180" s="141">
        <v>0</v>
      </c>
      <c r="R180" s="141">
        <f t="shared" si="22"/>
        <v>0</v>
      </c>
      <c r="S180" s="141">
        <v>0</v>
      </c>
      <c r="T180" s="142">
        <f t="shared" si="23"/>
        <v>0</v>
      </c>
      <c r="AR180" s="143" t="s">
        <v>141</v>
      </c>
      <c r="AT180" s="143" t="s">
        <v>137</v>
      </c>
      <c r="AU180" s="143" t="s">
        <v>86</v>
      </c>
      <c r="AY180" s="15" t="s">
        <v>135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15" t="s">
        <v>86</v>
      </c>
      <c r="BK180" s="144">
        <f t="shared" si="29"/>
        <v>0</v>
      </c>
      <c r="BL180" s="15" t="s">
        <v>141</v>
      </c>
      <c r="BM180" s="143" t="s">
        <v>408</v>
      </c>
    </row>
    <row r="181" spans="2:65" s="11" customFormat="1" ht="26" customHeight="1">
      <c r="B181" s="119"/>
      <c r="D181" s="120" t="s">
        <v>77</v>
      </c>
      <c r="E181" s="121" t="s">
        <v>652</v>
      </c>
      <c r="F181" s="121" t="s">
        <v>652</v>
      </c>
      <c r="I181" s="122"/>
      <c r="J181" s="123">
        <f>BK181</f>
        <v>0</v>
      </c>
      <c r="L181" s="119"/>
      <c r="M181" s="124"/>
      <c r="P181" s="125">
        <f>SUM(P182:P185)</f>
        <v>0</v>
      </c>
      <c r="R181" s="125">
        <f>SUM(R182:R185)</f>
        <v>0</v>
      </c>
      <c r="T181" s="126">
        <f>SUM(T182:T185)</f>
        <v>0</v>
      </c>
      <c r="AR181" s="120" t="s">
        <v>86</v>
      </c>
      <c r="AT181" s="127" t="s">
        <v>77</v>
      </c>
      <c r="AU181" s="127" t="s">
        <v>78</v>
      </c>
      <c r="AY181" s="120" t="s">
        <v>135</v>
      </c>
      <c r="BK181" s="128">
        <f>SUM(BK182:BK185)</f>
        <v>0</v>
      </c>
    </row>
    <row r="182" spans="2:65" s="1" customFormat="1" ht="16.5" customHeight="1">
      <c r="B182" s="30"/>
      <c r="C182" s="131" t="s">
        <v>275</v>
      </c>
      <c r="D182" s="131" t="s">
        <v>137</v>
      </c>
      <c r="E182" s="132" t="s">
        <v>653</v>
      </c>
      <c r="F182" s="133" t="s">
        <v>654</v>
      </c>
      <c r="G182" s="134" t="s">
        <v>543</v>
      </c>
      <c r="H182" s="135">
        <v>16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43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141</v>
      </c>
      <c r="AT182" s="143" t="s">
        <v>137</v>
      </c>
      <c r="AU182" s="143" t="s">
        <v>86</v>
      </c>
      <c r="AY182" s="15" t="s">
        <v>135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86</v>
      </c>
      <c r="BK182" s="144">
        <f>ROUND(I182*H182,2)</f>
        <v>0</v>
      </c>
      <c r="BL182" s="15" t="s">
        <v>141</v>
      </c>
      <c r="BM182" s="143" t="s">
        <v>413</v>
      </c>
    </row>
    <row r="183" spans="2:65" s="1" customFormat="1" ht="21.75" customHeight="1">
      <c r="B183" s="30"/>
      <c r="C183" s="131" t="s">
        <v>402</v>
      </c>
      <c r="D183" s="131" t="s">
        <v>137</v>
      </c>
      <c r="E183" s="132" t="s">
        <v>655</v>
      </c>
      <c r="F183" s="133" t="s">
        <v>656</v>
      </c>
      <c r="G183" s="134" t="s">
        <v>543</v>
      </c>
      <c r="H183" s="135">
        <v>2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43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141</v>
      </c>
      <c r="AT183" s="143" t="s">
        <v>137</v>
      </c>
      <c r="AU183" s="143" t="s">
        <v>86</v>
      </c>
      <c r="AY183" s="15" t="s">
        <v>135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86</v>
      </c>
      <c r="BK183" s="144">
        <f>ROUND(I183*H183,2)</f>
        <v>0</v>
      </c>
      <c r="BL183" s="15" t="s">
        <v>141</v>
      </c>
      <c r="BM183" s="143" t="s">
        <v>417</v>
      </c>
    </row>
    <row r="184" spans="2:65" s="1" customFormat="1" ht="16.5" customHeight="1">
      <c r="B184" s="30"/>
      <c r="C184" s="131" t="s">
        <v>410</v>
      </c>
      <c r="D184" s="131" t="s">
        <v>137</v>
      </c>
      <c r="E184" s="132" t="s">
        <v>657</v>
      </c>
      <c r="F184" s="133" t="s">
        <v>658</v>
      </c>
      <c r="G184" s="134" t="s">
        <v>659</v>
      </c>
      <c r="H184" s="135">
        <v>1</v>
      </c>
      <c r="I184" s="136"/>
      <c r="J184" s="137">
        <f>ROUND(I184*H184,2)</f>
        <v>0</v>
      </c>
      <c r="K184" s="138"/>
      <c r="L184" s="30"/>
      <c r="M184" s="139" t="s">
        <v>1</v>
      </c>
      <c r="N184" s="140" t="s">
        <v>43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141</v>
      </c>
      <c r="AT184" s="143" t="s">
        <v>137</v>
      </c>
      <c r="AU184" s="143" t="s">
        <v>86</v>
      </c>
      <c r="AY184" s="15" t="s">
        <v>135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86</v>
      </c>
      <c r="BK184" s="144">
        <f>ROUND(I184*H184,2)</f>
        <v>0</v>
      </c>
      <c r="BL184" s="15" t="s">
        <v>141</v>
      </c>
      <c r="BM184" s="143" t="s">
        <v>660</v>
      </c>
    </row>
    <row r="185" spans="2:65" s="1" customFormat="1" ht="16.5" customHeight="1">
      <c r="B185" s="30"/>
      <c r="C185" s="131" t="s">
        <v>282</v>
      </c>
      <c r="D185" s="131" t="s">
        <v>137</v>
      </c>
      <c r="E185" s="132" t="s">
        <v>661</v>
      </c>
      <c r="F185" s="133" t="s">
        <v>662</v>
      </c>
      <c r="G185" s="134" t="s">
        <v>659</v>
      </c>
      <c r="H185" s="135">
        <v>1</v>
      </c>
      <c r="I185" s="136"/>
      <c r="J185" s="137">
        <f>ROUND(I185*H185,2)</f>
        <v>0</v>
      </c>
      <c r="K185" s="138"/>
      <c r="L185" s="30"/>
      <c r="M185" s="175" t="s">
        <v>1</v>
      </c>
      <c r="N185" s="176" t="s">
        <v>43</v>
      </c>
      <c r="O185" s="177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AR185" s="143" t="s">
        <v>141</v>
      </c>
      <c r="AT185" s="143" t="s">
        <v>137</v>
      </c>
      <c r="AU185" s="143" t="s">
        <v>86</v>
      </c>
      <c r="AY185" s="15" t="s">
        <v>135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86</v>
      </c>
      <c r="BK185" s="144">
        <f>ROUND(I185*H185,2)</f>
        <v>0</v>
      </c>
      <c r="BL185" s="15" t="s">
        <v>141</v>
      </c>
      <c r="BM185" s="143" t="s">
        <v>663</v>
      </c>
    </row>
    <row r="186" spans="2:65" s="1" customFormat="1" ht="7" customHeight="1">
      <c r="B186" s="42"/>
      <c r="C186" s="43"/>
      <c r="D186" s="43"/>
      <c r="E186" s="43"/>
      <c r="F186" s="43"/>
      <c r="G186" s="43"/>
      <c r="H186" s="43"/>
      <c r="I186" s="43"/>
      <c r="J186" s="43"/>
      <c r="K186" s="43"/>
      <c r="L186" s="30"/>
    </row>
  </sheetData>
  <sheetProtection algorithmName="SHA-512" hashValue="yXpk4it0obxt4xHSwyBxdU+DnG2RRO+oHF5Hxr00WHIsHEhJQiYk4l26pR0xVdldNuL5v+ayoGWBzjlgYDSt6w==" saltValue="ud/AR0FQomY/sZLdYogGO4Sbb4Dw0vdhIRUgLEK0cwPrLcKF4KoB9i9KsQysOAQF3zOYjZweJ3hysD1soG0m3A==" spinCount="100000" sheet="1" objects="1" scenarios="1" formatColumns="0" formatRows="0" autoFilter="0"/>
  <autoFilter ref="C119:K185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94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5" customHeight="1">
      <c r="B4" s="18"/>
      <c r="D4" s="19" t="s">
        <v>95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8" t="str">
        <f>'Rekapitulace stavby'!K6</f>
        <v>Víceúčelové hřiště u tréninkové haly KV arény</v>
      </c>
      <c r="F7" s="219"/>
      <c r="G7" s="219"/>
      <c r="H7" s="219"/>
      <c r="L7" s="18"/>
    </row>
    <row r="8" spans="2:46" s="1" customFormat="1" ht="12" customHeight="1">
      <c r="B8" s="30"/>
      <c r="D8" s="25" t="s">
        <v>96</v>
      </c>
      <c r="L8" s="30"/>
    </row>
    <row r="9" spans="2:46" s="1" customFormat="1" ht="16.5" customHeight="1">
      <c r="B9" s="30"/>
      <c r="E9" s="199" t="s">
        <v>664</v>
      </c>
      <c r="F9" s="220"/>
      <c r="G9" s="220"/>
      <c r="H9" s="220"/>
      <c r="L9" s="30"/>
    </row>
    <row r="10" spans="2:46" s="1" customFormat="1" ht="1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13. 9. 2023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1" t="str">
        <f>'Rekapitulace stavby'!E14</f>
        <v>Vyplň údaj</v>
      </c>
      <c r="F18" s="183"/>
      <c r="G18" s="183"/>
      <c r="H18" s="183"/>
      <c r="I18" s="25" t="s">
        <v>28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8" t="s">
        <v>1</v>
      </c>
      <c r="F27" s="188"/>
      <c r="G27" s="188"/>
      <c r="H27" s="188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5" customHeight="1">
      <c r="B30" s="30"/>
      <c r="D30" s="88" t="s">
        <v>38</v>
      </c>
      <c r="J30" s="64">
        <f>ROUND(J119,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5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5" customHeight="1">
      <c r="B33" s="30"/>
      <c r="D33" s="53" t="s">
        <v>42</v>
      </c>
      <c r="E33" s="25" t="s">
        <v>43</v>
      </c>
      <c r="F33" s="89">
        <f>ROUND((SUM(BE119:BE125)),  2)</f>
        <v>0</v>
      </c>
      <c r="I33" s="90">
        <v>0.21</v>
      </c>
      <c r="J33" s="89">
        <f>ROUND(((SUM(BE119:BE125))*I33),  2)</f>
        <v>0</v>
      </c>
      <c r="L33" s="30"/>
    </row>
    <row r="34" spans="2:12" s="1" customFormat="1" ht="14.5" customHeight="1">
      <c r="B34" s="30"/>
      <c r="E34" s="25" t="s">
        <v>44</v>
      </c>
      <c r="F34" s="89">
        <f>ROUND((SUM(BF119:BF125)),  2)</f>
        <v>0</v>
      </c>
      <c r="I34" s="90">
        <v>0.15</v>
      </c>
      <c r="J34" s="89">
        <f>ROUND(((SUM(BF119:BF125))*I34),  2)</f>
        <v>0</v>
      </c>
      <c r="L34" s="30"/>
    </row>
    <row r="35" spans="2:12" s="1" customFormat="1" ht="14.5" hidden="1" customHeight="1">
      <c r="B35" s="30"/>
      <c r="E35" s="25" t="s">
        <v>45</v>
      </c>
      <c r="F35" s="89">
        <f>ROUND((SUM(BG119:BG125)),  2)</f>
        <v>0</v>
      </c>
      <c r="I35" s="90">
        <v>0.21</v>
      </c>
      <c r="J35" s="89">
        <f>0</f>
        <v>0</v>
      </c>
      <c r="L35" s="30"/>
    </row>
    <row r="36" spans="2:12" s="1" customFormat="1" ht="14.5" hidden="1" customHeight="1">
      <c r="B36" s="30"/>
      <c r="E36" s="25" t="s">
        <v>46</v>
      </c>
      <c r="F36" s="89">
        <f>ROUND((SUM(BH119:BH125)),  2)</f>
        <v>0</v>
      </c>
      <c r="I36" s="90">
        <v>0.15</v>
      </c>
      <c r="J36" s="89">
        <f>0</f>
        <v>0</v>
      </c>
      <c r="L36" s="30"/>
    </row>
    <row r="37" spans="2:12" s="1" customFormat="1" ht="14.5" hidden="1" customHeight="1">
      <c r="B37" s="30"/>
      <c r="E37" s="25" t="s">
        <v>47</v>
      </c>
      <c r="F37" s="89">
        <f>ROUND((SUM(BI119:BI125)),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5" customHeight="1">
      <c r="B39" s="30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 ht="11">
      <c r="B51" s="18"/>
      <c r="L51" s="18"/>
    </row>
    <row r="52" spans="2:12" ht="11">
      <c r="B52" s="18"/>
      <c r="L52" s="18"/>
    </row>
    <row r="53" spans="2:12" ht="11">
      <c r="B53" s="18"/>
      <c r="L53" s="18"/>
    </row>
    <row r="54" spans="2:12" ht="11">
      <c r="B54" s="18"/>
      <c r="L54" s="18"/>
    </row>
    <row r="55" spans="2:12" ht="11">
      <c r="B55" s="18"/>
      <c r="L55" s="18"/>
    </row>
    <row r="56" spans="2:12" ht="11">
      <c r="B56" s="18"/>
      <c r="L56" s="18"/>
    </row>
    <row r="57" spans="2:12" ht="11">
      <c r="B57" s="18"/>
      <c r="L57" s="18"/>
    </row>
    <row r="58" spans="2:12" ht="11">
      <c r="B58" s="18"/>
      <c r="L58" s="18"/>
    </row>
    <row r="59" spans="2:12" ht="11">
      <c r="B59" s="18"/>
      <c r="L59" s="18"/>
    </row>
    <row r="60" spans="2:12" ht="11">
      <c r="B60" s="18"/>
      <c r="L60" s="18"/>
    </row>
    <row r="61" spans="2:12" s="1" customFormat="1" ht="13">
      <c r="B61" s="30"/>
      <c r="D61" s="41" t="s">
        <v>53</v>
      </c>
      <c r="E61" s="32"/>
      <c r="F61" s="97" t="s">
        <v>54</v>
      </c>
      <c r="G61" s="41" t="s">
        <v>53</v>
      </c>
      <c r="H61" s="32"/>
      <c r="I61" s="32"/>
      <c r="J61" s="98" t="s">
        <v>54</v>
      </c>
      <c r="K61" s="32"/>
      <c r="L61" s="30"/>
    </row>
    <row r="62" spans="2:12" ht="11">
      <c r="B62" s="18"/>
      <c r="L62" s="18"/>
    </row>
    <row r="63" spans="2:12" ht="11">
      <c r="B63" s="18"/>
      <c r="L63" s="18"/>
    </row>
    <row r="64" spans="2:12" ht="11">
      <c r="B64" s="18"/>
      <c r="L64" s="18"/>
    </row>
    <row r="65" spans="2:12" s="1" customFormat="1" ht="13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 ht="11">
      <c r="B66" s="18"/>
      <c r="L66" s="18"/>
    </row>
    <row r="67" spans="2:12" ht="11">
      <c r="B67" s="18"/>
      <c r="L67" s="18"/>
    </row>
    <row r="68" spans="2:12" ht="11">
      <c r="B68" s="18"/>
      <c r="L68" s="18"/>
    </row>
    <row r="69" spans="2:12" ht="11">
      <c r="B69" s="18"/>
      <c r="L69" s="18"/>
    </row>
    <row r="70" spans="2:12" ht="11">
      <c r="B70" s="18"/>
      <c r="L70" s="18"/>
    </row>
    <row r="71" spans="2:12" ht="11">
      <c r="B71" s="18"/>
      <c r="L71" s="18"/>
    </row>
    <row r="72" spans="2:12" ht="11">
      <c r="B72" s="18"/>
      <c r="L72" s="18"/>
    </row>
    <row r="73" spans="2:12" ht="11">
      <c r="B73" s="18"/>
      <c r="L73" s="18"/>
    </row>
    <row r="74" spans="2:12" ht="11">
      <c r="B74" s="18"/>
      <c r="L74" s="18"/>
    </row>
    <row r="75" spans="2:12" ht="11">
      <c r="B75" s="18"/>
      <c r="L75" s="18"/>
    </row>
    <row r="76" spans="2:12" s="1" customFormat="1" ht="13">
      <c r="B76" s="30"/>
      <c r="D76" s="41" t="s">
        <v>53</v>
      </c>
      <c r="E76" s="32"/>
      <c r="F76" s="97" t="s">
        <v>54</v>
      </c>
      <c r="G76" s="41" t="s">
        <v>53</v>
      </c>
      <c r="H76" s="32"/>
      <c r="I76" s="32"/>
      <c r="J76" s="98" t="s">
        <v>54</v>
      </c>
      <c r="K76" s="32"/>
      <c r="L76" s="30"/>
    </row>
    <row r="77" spans="2:12" s="1" customFormat="1" ht="14.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98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8" t="str">
        <f>E7</f>
        <v>Víceúčelové hřiště u tréninkové haly KV arény</v>
      </c>
      <c r="F85" s="219"/>
      <c r="G85" s="219"/>
      <c r="H85" s="219"/>
      <c r="L85" s="30"/>
    </row>
    <row r="86" spans="2:47" s="1" customFormat="1" ht="12" customHeight="1">
      <c r="B86" s="30"/>
      <c r="C86" s="25" t="s">
        <v>96</v>
      </c>
      <c r="L86" s="30"/>
    </row>
    <row r="87" spans="2:47" s="1" customFormat="1" ht="16.5" customHeight="1">
      <c r="B87" s="30"/>
      <c r="E87" s="199" t="str">
        <f>E9</f>
        <v>03 - Vedlejší rozpočtové ...</v>
      </c>
      <c r="F87" s="220"/>
      <c r="G87" s="220"/>
      <c r="H87" s="220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Karlovy Vary</v>
      </c>
      <c r="I89" s="25" t="s">
        <v>22</v>
      </c>
      <c r="J89" s="50" t="str">
        <f>IF(J12="","",J12)</f>
        <v>13. 9. 2023</v>
      </c>
      <c r="L89" s="30"/>
    </row>
    <row r="90" spans="2:47" s="1" customFormat="1" ht="7" customHeight="1">
      <c r="B90" s="30"/>
      <c r="L90" s="30"/>
    </row>
    <row r="91" spans="2:47" s="1" customFormat="1" ht="15.25" customHeight="1">
      <c r="B91" s="30"/>
      <c r="C91" s="25" t="s">
        <v>24</v>
      </c>
      <c r="F91" s="23" t="str">
        <f>E15</f>
        <v>Statutární město Karlovy Vary</v>
      </c>
      <c r="I91" s="25" t="s">
        <v>31</v>
      </c>
      <c r="J91" s="28" t="str">
        <f>E21</f>
        <v>FJ atelier</v>
      </c>
      <c r="L91" s="30"/>
    </row>
    <row r="92" spans="2:47" s="1" customFormat="1" ht="15.25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FJ atelier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101</v>
      </c>
      <c r="J96" s="64">
        <f>J119</f>
        <v>0</v>
      </c>
      <c r="L96" s="30"/>
      <c r="AU96" s="15" t="s">
        <v>102</v>
      </c>
    </row>
    <row r="97" spans="2:12" s="8" customFormat="1" ht="25" customHeight="1">
      <c r="B97" s="102"/>
      <c r="D97" s="103" t="s">
        <v>665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20" customHeight="1">
      <c r="B98" s="106"/>
      <c r="D98" s="107" t="s">
        <v>666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9" customFormat="1" ht="20" customHeight="1">
      <c r="B99" s="106"/>
      <c r="D99" s="107" t="s">
        <v>667</v>
      </c>
      <c r="E99" s="108"/>
      <c r="F99" s="108"/>
      <c r="G99" s="108"/>
      <c r="H99" s="108"/>
      <c r="I99" s="108"/>
      <c r="J99" s="109">
        <f>J124</f>
        <v>0</v>
      </c>
      <c r="L99" s="106"/>
    </row>
    <row r="100" spans="2:12" s="1" customFormat="1" ht="21.75" customHeight="1">
      <c r="B100" s="30"/>
      <c r="L100" s="30"/>
    </row>
    <row r="101" spans="2:12" s="1" customFormat="1" ht="7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7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5" customHeight="1">
      <c r="B106" s="30"/>
      <c r="C106" s="19" t="s">
        <v>120</v>
      </c>
      <c r="L106" s="30"/>
    </row>
    <row r="107" spans="2:12" s="1" customFormat="1" ht="7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18" t="str">
        <f>E7</f>
        <v>Víceúčelové hřiště u tréninkové haly KV arény</v>
      </c>
      <c r="F109" s="219"/>
      <c r="G109" s="219"/>
      <c r="H109" s="219"/>
      <c r="L109" s="30"/>
    </row>
    <row r="110" spans="2:12" s="1" customFormat="1" ht="12" customHeight="1">
      <c r="B110" s="30"/>
      <c r="C110" s="25" t="s">
        <v>96</v>
      </c>
      <c r="L110" s="30"/>
    </row>
    <row r="111" spans="2:12" s="1" customFormat="1" ht="16.5" customHeight="1">
      <c r="B111" s="30"/>
      <c r="E111" s="199" t="str">
        <f>E9</f>
        <v>03 - Vedlejší rozpočtové ...</v>
      </c>
      <c r="F111" s="220"/>
      <c r="G111" s="220"/>
      <c r="H111" s="220"/>
      <c r="L111" s="30"/>
    </row>
    <row r="112" spans="2:12" s="1" customFormat="1" ht="7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Karlovy Vary</v>
      </c>
      <c r="I113" s="25" t="s">
        <v>22</v>
      </c>
      <c r="J113" s="50" t="str">
        <f>IF(J12="","",J12)</f>
        <v>13. 9. 2023</v>
      </c>
      <c r="L113" s="30"/>
    </row>
    <row r="114" spans="2:65" s="1" customFormat="1" ht="7" customHeight="1">
      <c r="B114" s="30"/>
      <c r="L114" s="30"/>
    </row>
    <row r="115" spans="2:65" s="1" customFormat="1" ht="15.25" customHeight="1">
      <c r="B115" s="30"/>
      <c r="C115" s="25" t="s">
        <v>24</v>
      </c>
      <c r="F115" s="23" t="str">
        <f>E15</f>
        <v>Statutární město Karlovy Vary</v>
      </c>
      <c r="I115" s="25" t="s">
        <v>31</v>
      </c>
      <c r="J115" s="28" t="str">
        <f>E21</f>
        <v>FJ atelier</v>
      </c>
      <c r="L115" s="30"/>
    </row>
    <row r="116" spans="2:65" s="1" customFormat="1" ht="15.25" customHeight="1">
      <c r="B116" s="30"/>
      <c r="C116" s="25" t="s">
        <v>29</v>
      </c>
      <c r="F116" s="23" t="str">
        <f>IF(E18="","",E18)</f>
        <v>Vyplň údaj</v>
      </c>
      <c r="I116" s="25" t="s">
        <v>35</v>
      </c>
      <c r="J116" s="28" t="str">
        <f>E24</f>
        <v>FJ atelier</v>
      </c>
      <c r="L116" s="30"/>
    </row>
    <row r="117" spans="2:65" s="1" customFormat="1" ht="10.25" customHeight="1">
      <c r="B117" s="30"/>
      <c r="L117" s="30"/>
    </row>
    <row r="118" spans="2:65" s="10" customFormat="1" ht="29.25" customHeight="1">
      <c r="B118" s="110"/>
      <c r="C118" s="111" t="s">
        <v>121</v>
      </c>
      <c r="D118" s="112" t="s">
        <v>63</v>
      </c>
      <c r="E118" s="112" t="s">
        <v>59</v>
      </c>
      <c r="F118" s="112" t="s">
        <v>60</v>
      </c>
      <c r="G118" s="112" t="s">
        <v>122</v>
      </c>
      <c r="H118" s="112" t="s">
        <v>123</v>
      </c>
      <c r="I118" s="112" t="s">
        <v>124</v>
      </c>
      <c r="J118" s="113" t="s">
        <v>100</v>
      </c>
      <c r="K118" s="114" t="s">
        <v>125</v>
      </c>
      <c r="L118" s="110"/>
      <c r="M118" s="57" t="s">
        <v>1</v>
      </c>
      <c r="N118" s="58" t="s">
        <v>42</v>
      </c>
      <c r="O118" s="58" t="s">
        <v>126</v>
      </c>
      <c r="P118" s="58" t="s">
        <v>127</v>
      </c>
      <c r="Q118" s="58" t="s">
        <v>128</v>
      </c>
      <c r="R118" s="58" t="s">
        <v>129</v>
      </c>
      <c r="S118" s="58" t="s">
        <v>130</v>
      </c>
      <c r="T118" s="59" t="s">
        <v>131</v>
      </c>
    </row>
    <row r="119" spans="2:65" s="1" customFormat="1" ht="22.75" customHeight="1">
      <c r="B119" s="30"/>
      <c r="C119" s="62" t="s">
        <v>132</v>
      </c>
      <c r="J119" s="115">
        <f>BK119</f>
        <v>0</v>
      </c>
      <c r="L119" s="30"/>
      <c r="M119" s="60"/>
      <c r="N119" s="51"/>
      <c r="O119" s="51"/>
      <c r="P119" s="116">
        <f>P120</f>
        <v>0</v>
      </c>
      <c r="Q119" s="51"/>
      <c r="R119" s="116">
        <f>R120</f>
        <v>0</v>
      </c>
      <c r="S119" s="51"/>
      <c r="T119" s="117">
        <f>T120</f>
        <v>0</v>
      </c>
      <c r="AT119" s="15" t="s">
        <v>77</v>
      </c>
      <c r="AU119" s="15" t="s">
        <v>102</v>
      </c>
      <c r="BK119" s="118">
        <f>BK120</f>
        <v>0</v>
      </c>
    </row>
    <row r="120" spans="2:65" s="11" customFormat="1" ht="26" customHeight="1">
      <c r="B120" s="119"/>
      <c r="D120" s="120" t="s">
        <v>77</v>
      </c>
      <c r="E120" s="121" t="s">
        <v>668</v>
      </c>
      <c r="F120" s="121" t="s">
        <v>669</v>
      </c>
      <c r="I120" s="122"/>
      <c r="J120" s="123">
        <f>BK120</f>
        <v>0</v>
      </c>
      <c r="L120" s="119"/>
      <c r="M120" s="124"/>
      <c r="P120" s="125">
        <f>P121+P124</f>
        <v>0</v>
      </c>
      <c r="R120" s="125">
        <f>R121+R124</f>
        <v>0</v>
      </c>
      <c r="T120" s="126">
        <f>T121+T124</f>
        <v>0</v>
      </c>
      <c r="AR120" s="120" t="s">
        <v>159</v>
      </c>
      <c r="AT120" s="127" t="s">
        <v>77</v>
      </c>
      <c r="AU120" s="127" t="s">
        <v>78</v>
      </c>
      <c r="AY120" s="120" t="s">
        <v>135</v>
      </c>
      <c r="BK120" s="128">
        <f>BK121+BK124</f>
        <v>0</v>
      </c>
    </row>
    <row r="121" spans="2:65" s="11" customFormat="1" ht="22.75" customHeight="1">
      <c r="B121" s="119"/>
      <c r="D121" s="120" t="s">
        <v>77</v>
      </c>
      <c r="E121" s="129" t="s">
        <v>670</v>
      </c>
      <c r="F121" s="129" t="s">
        <v>671</v>
      </c>
      <c r="I121" s="122"/>
      <c r="J121" s="130">
        <f>BK121</f>
        <v>0</v>
      </c>
      <c r="L121" s="119"/>
      <c r="M121" s="124"/>
      <c r="P121" s="125">
        <f>SUM(P122:P123)</f>
        <v>0</v>
      </c>
      <c r="R121" s="125">
        <f>SUM(R122:R123)</f>
        <v>0</v>
      </c>
      <c r="T121" s="126">
        <f>SUM(T122:T123)</f>
        <v>0</v>
      </c>
      <c r="AR121" s="120" t="s">
        <v>159</v>
      </c>
      <c r="AT121" s="127" t="s">
        <v>77</v>
      </c>
      <c r="AU121" s="127" t="s">
        <v>86</v>
      </c>
      <c r="AY121" s="120" t="s">
        <v>135</v>
      </c>
      <c r="BK121" s="128">
        <f>SUM(BK122:BK123)</f>
        <v>0</v>
      </c>
    </row>
    <row r="122" spans="2:65" s="1" customFormat="1" ht="16.5" customHeight="1">
      <c r="B122" s="30"/>
      <c r="C122" s="131" t="s">
        <v>86</v>
      </c>
      <c r="D122" s="131" t="s">
        <v>137</v>
      </c>
      <c r="E122" s="132" t="s">
        <v>672</v>
      </c>
      <c r="F122" s="133" t="s">
        <v>673</v>
      </c>
      <c r="G122" s="134" t="s">
        <v>659</v>
      </c>
      <c r="H122" s="135">
        <v>1</v>
      </c>
      <c r="I122" s="136"/>
      <c r="J122" s="137">
        <f>ROUND(I122*H122,2)</f>
        <v>0</v>
      </c>
      <c r="K122" s="138"/>
      <c r="L122" s="30"/>
      <c r="M122" s="139" t="s">
        <v>1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141</v>
      </c>
      <c r="AT122" s="143" t="s">
        <v>137</v>
      </c>
      <c r="AU122" s="143" t="s">
        <v>88</v>
      </c>
      <c r="AY122" s="15" t="s">
        <v>135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86</v>
      </c>
      <c r="BK122" s="144">
        <f>ROUND(I122*H122,2)</f>
        <v>0</v>
      </c>
      <c r="BL122" s="15" t="s">
        <v>141</v>
      </c>
      <c r="BM122" s="143" t="s">
        <v>88</v>
      </c>
    </row>
    <row r="123" spans="2:65" s="1" customFormat="1" ht="24.25" customHeight="1">
      <c r="B123" s="30"/>
      <c r="C123" s="131" t="s">
        <v>88</v>
      </c>
      <c r="D123" s="131" t="s">
        <v>137</v>
      </c>
      <c r="E123" s="132" t="s">
        <v>674</v>
      </c>
      <c r="F123" s="133" t="s">
        <v>675</v>
      </c>
      <c r="G123" s="134" t="s">
        <v>659</v>
      </c>
      <c r="H123" s="135">
        <v>1</v>
      </c>
      <c r="I123" s="136"/>
      <c r="J123" s="137">
        <f>ROUND(I123*H123,2)</f>
        <v>0</v>
      </c>
      <c r="K123" s="138"/>
      <c r="L123" s="30"/>
      <c r="M123" s="139" t="s">
        <v>1</v>
      </c>
      <c r="N123" s="140" t="s">
        <v>43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141</v>
      </c>
      <c r="AT123" s="143" t="s">
        <v>137</v>
      </c>
      <c r="AU123" s="143" t="s">
        <v>88</v>
      </c>
      <c r="AY123" s="15" t="s">
        <v>135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86</v>
      </c>
      <c r="BK123" s="144">
        <f>ROUND(I123*H123,2)</f>
        <v>0</v>
      </c>
      <c r="BL123" s="15" t="s">
        <v>141</v>
      </c>
      <c r="BM123" s="143" t="s">
        <v>141</v>
      </c>
    </row>
    <row r="124" spans="2:65" s="11" customFormat="1" ht="22.75" customHeight="1">
      <c r="B124" s="119"/>
      <c r="D124" s="120" t="s">
        <v>77</v>
      </c>
      <c r="E124" s="129" t="s">
        <v>676</v>
      </c>
      <c r="F124" s="129" t="s">
        <v>677</v>
      </c>
      <c r="I124" s="122"/>
      <c r="J124" s="130">
        <f>BK124</f>
        <v>0</v>
      </c>
      <c r="L124" s="119"/>
      <c r="M124" s="124"/>
      <c r="P124" s="125">
        <f>P125</f>
        <v>0</v>
      </c>
      <c r="R124" s="125">
        <f>R125</f>
        <v>0</v>
      </c>
      <c r="T124" s="126">
        <f>T125</f>
        <v>0</v>
      </c>
      <c r="AR124" s="120" t="s">
        <v>159</v>
      </c>
      <c r="AT124" s="127" t="s">
        <v>77</v>
      </c>
      <c r="AU124" s="127" t="s">
        <v>86</v>
      </c>
      <c r="AY124" s="120" t="s">
        <v>135</v>
      </c>
      <c r="BK124" s="128">
        <f>BK125</f>
        <v>0</v>
      </c>
    </row>
    <row r="125" spans="2:65" s="1" customFormat="1" ht="16.5" customHeight="1">
      <c r="B125" s="30"/>
      <c r="C125" s="131" t="s">
        <v>148</v>
      </c>
      <c r="D125" s="131" t="s">
        <v>137</v>
      </c>
      <c r="E125" s="132" t="s">
        <v>678</v>
      </c>
      <c r="F125" s="133" t="s">
        <v>677</v>
      </c>
      <c r="G125" s="134" t="s">
        <v>659</v>
      </c>
      <c r="H125" s="135">
        <v>1</v>
      </c>
      <c r="I125" s="136"/>
      <c r="J125" s="137">
        <f>ROUND(I125*H125,2)</f>
        <v>0</v>
      </c>
      <c r="K125" s="138"/>
      <c r="L125" s="30"/>
      <c r="M125" s="175" t="s">
        <v>1</v>
      </c>
      <c r="N125" s="176" t="s">
        <v>43</v>
      </c>
      <c r="O125" s="177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AR125" s="143" t="s">
        <v>141</v>
      </c>
      <c r="AT125" s="143" t="s">
        <v>137</v>
      </c>
      <c r="AU125" s="143" t="s">
        <v>88</v>
      </c>
      <c r="AY125" s="15" t="s">
        <v>135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86</v>
      </c>
      <c r="BK125" s="144">
        <f>ROUND(I125*H125,2)</f>
        <v>0</v>
      </c>
      <c r="BL125" s="15" t="s">
        <v>141</v>
      </c>
      <c r="BM125" s="143" t="s">
        <v>151</v>
      </c>
    </row>
    <row r="126" spans="2:65" s="1" customFormat="1" ht="7" customHeight="1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30"/>
    </row>
  </sheetData>
  <sheetProtection algorithmName="SHA-512" hashValue="SmQ+xlwS5vb1AkQuZrcpsCl2PndQ9gavaRgNR3MS/fdok5F4Op4U9ODfXpIH38BOf9DS+/EefjOnClJD9vSV0Q==" saltValue="5y2Yo+azLdsckYNK39dH9T/fLnSfjLtVBC9912v125hHk1VFUDELPeV2hrvPvdpKEWaEUaUatWjxJbZmK0cWqA==" spinCount="100000" sheet="1" objects="1" scenarios="1" formatColumns="0" formatRows="0" autoFilter="0"/>
  <autoFilter ref="C118:K125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02F871-A2A6-4CAB-A7C9-09113528EE2A}"/>
</file>

<file path=customXml/itemProps2.xml><?xml version="1.0" encoding="utf-8"?>
<ds:datastoreItem xmlns:ds="http://schemas.openxmlformats.org/officeDocument/2006/customXml" ds:itemID="{69C25899-F914-49E8-94F9-A64620B1FD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Víceúčelové hřiště</vt:lpstr>
      <vt:lpstr>02 - Elektroinstalace</vt:lpstr>
      <vt:lpstr>03 - Vedlejší rozpočtové ...</vt:lpstr>
      <vt:lpstr>'01 - Víceúčelové hřiště'!Názvy_tisku</vt:lpstr>
      <vt:lpstr>'02 - Elektroinstalace'!Názvy_tisku</vt:lpstr>
      <vt:lpstr>'03 - Vedlejší rozpočtové ...'!Názvy_tisku</vt:lpstr>
      <vt:lpstr>'Rekapitulace stavby'!Názvy_tisku</vt:lpstr>
      <vt:lpstr>'01 - Víceúčelové hřiště'!Oblast_tisku</vt:lpstr>
      <vt:lpstr>'02 - Elektroinstalace'!Oblast_tisku</vt:lpstr>
      <vt:lpstr>'03 -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Jung</dc:creator>
  <cp:lastModifiedBy>Kateřina Koláčková</cp:lastModifiedBy>
  <dcterms:created xsi:type="dcterms:W3CDTF">2024-01-29T15:03:00Z</dcterms:created>
  <dcterms:modified xsi:type="dcterms:W3CDTF">2024-01-29T15:50:58Z</dcterms:modified>
</cp:coreProperties>
</file>